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G:\NHS CB\Operations\5. Performance Team\1. Portfolios\2. Demand and Capacity Programme\Model development\new model development\Covid update\"/>
    </mc:Choice>
  </mc:AlternateContent>
  <xr:revisionPtr revIDLastSave="0" documentId="8_{DCC49460-1EC1-47F9-8672-D4EF030C323F}" xr6:coauthVersionLast="41" xr6:coauthVersionMax="41" xr10:uidLastSave="{00000000-0000-0000-0000-000000000000}"/>
  <bookViews>
    <workbookView xWindow="-120" yWindow="-120" windowWidth="19440" windowHeight="10440" tabRatio="794" firstSheet="4"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3" i="18" l="1"/>
  <c r="C3" i="20"/>
  <c r="C6" i="35" s="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BE211" i="31" l="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M54" i="6"/>
  <c r="F23" i="30"/>
  <c r="CB3" i="31" s="1"/>
  <c r="CB110" i="31" s="1"/>
  <c r="A30" i="17"/>
  <c r="H28" i="39" s="1"/>
  <c r="D29" i="17"/>
  <c r="B29" i="17"/>
  <c r="I27" i="39" s="1"/>
  <c r="C29" i="17"/>
  <c r="J27" i="39" s="1"/>
  <c r="D23" i="30"/>
  <c r="E23" i="30"/>
  <c r="B24" i="30"/>
  <c r="A24" i="30" s="1"/>
  <c r="DN56" i="6" l="1"/>
  <c r="EA5" i="6"/>
  <c r="EE4" i="6"/>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H5"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E127" i="24" l="1"/>
  <c r="E124" i="24"/>
  <c r="E126" i="24"/>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32" i="17" l="1"/>
  <c r="J25" i="17"/>
  <c r="J30" i="17"/>
  <c r="Q30" i="17" s="1"/>
  <c r="J20" i="17"/>
  <c r="Q20" i="17" s="1"/>
  <c r="J34" i="17"/>
  <c r="Q34" i="17" s="1"/>
  <c r="J33" i="17"/>
  <c r="Q33" i="17" s="1"/>
  <c r="J26" i="17"/>
  <c r="J18" i="17"/>
  <c r="J19" i="17"/>
  <c r="J21" i="17"/>
  <c r="J24" i="17"/>
  <c r="J17" i="17"/>
  <c r="J29" i="17"/>
  <c r="J23" i="17"/>
  <c r="J27" i="17"/>
  <c r="J31" i="17"/>
  <c r="J22" i="17"/>
  <c r="A173" i="12"/>
  <c r="B170" i="3"/>
  <c r="AP161" i="6" s="1"/>
  <c r="AQ161" i="6"/>
  <c r="J15" i="17"/>
  <c r="BL111" i="31"/>
  <c r="J37" i="17" s="1"/>
  <c r="J28" i="17" l="1"/>
  <c r="L28" i="17" s="1"/>
  <c r="J16" i="17"/>
  <c r="Q16" i="17" s="1"/>
  <c r="DK111" i="31"/>
  <c r="J36" i="17"/>
  <c r="L36" i="17" s="1"/>
  <c r="J35" i="17"/>
  <c r="Q35" i="17" s="1"/>
  <c r="I217" i="32"/>
  <c r="B171" i="3"/>
  <c r="AP162" i="6" s="1"/>
  <c r="A174" i="12"/>
  <c r="AQ162" i="6"/>
  <c r="J38" i="17"/>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C57" i="31"/>
  <c r="CV57" i="31"/>
  <c r="CO57" i="31"/>
  <c r="BX63" i="31"/>
  <c r="BN63" i="31"/>
  <c r="DJ63" i="3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63" i="31" l="1"/>
  <c r="I70" i="32" s="1"/>
  <c r="DK76" i="31"/>
  <c r="I83" i="32" s="1"/>
  <c r="DK57" i="31"/>
  <c r="I64" i="32" s="1"/>
  <c r="DK49" i="3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D4" i="31"/>
  <c r="CZ4" i="31"/>
  <c r="CQ4" i="31"/>
  <c r="CM4" i="31"/>
  <c r="CS4" i="31"/>
  <c r="CD4" i="31"/>
  <c r="BZ4" i="31"/>
  <c r="BW4" i="31"/>
  <c r="BR4" i="31"/>
  <c r="BN4" i="31"/>
  <c r="I34" i="17" l="1"/>
  <c r="P34" i="17" s="1"/>
  <c r="I59" i="17"/>
  <c r="I44" i="17"/>
  <c r="I60" i="17"/>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E5" i="3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H69" i="26" s="1"/>
  <c r="C53" i="18" s="1"/>
  <c r="B61" i="18" s="1"/>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DT14" i="6" l="1"/>
  <c r="N25" i="17" s="1"/>
  <c r="M25" i="17"/>
  <c r="DU15" i="6"/>
  <c r="DT13" i="6"/>
  <c r="N24" i="17" s="1"/>
  <c r="M24" i="17"/>
  <c r="DT12" i="6"/>
  <c r="N23" i="17" s="1"/>
  <c r="DU12" i="6"/>
  <c r="DT11" i="6"/>
  <c r="N22" i="17" s="1"/>
  <c r="M31" i="17"/>
  <c r="T31" i="17" s="1"/>
  <c r="DU20" i="6"/>
  <c r="DT20" i="6"/>
  <c r="DT15" i="6"/>
  <c r="N26" i="17" s="1"/>
  <c r="M21" i="17"/>
  <c r="T21" i="17" s="1"/>
  <c r="M28" i="17"/>
  <c r="T28" i="17" s="1"/>
  <c r="C50" i="36" s="1"/>
  <c r="DU17" i="6"/>
  <c r="DT17" i="6"/>
  <c r="M29" i="17"/>
  <c r="T29" i="17" s="1"/>
  <c r="DU18" i="6"/>
  <c r="DT18" i="6"/>
  <c r="DU16" i="6"/>
  <c r="M27" i="17"/>
  <c r="T27" i="17" s="1"/>
  <c r="DT16" i="6"/>
  <c r="M30" i="17"/>
  <c r="T30" i="17" s="1"/>
  <c r="C19" i="36" s="1"/>
  <c r="DU19" i="6"/>
  <c r="DT19" i="6"/>
  <c r="DU22" i="6"/>
  <c r="M33" i="17"/>
  <c r="T33" i="17" s="1"/>
  <c r="C22" i="36" s="1"/>
  <c r="DT22" i="6"/>
  <c r="DU25" i="6"/>
  <c r="M36" i="17"/>
  <c r="T36" i="17" s="1"/>
  <c r="DT25" i="6"/>
  <c r="DU27" i="6"/>
  <c r="M38" i="17"/>
  <c r="T38" i="17" s="1"/>
  <c r="C27" i="36" s="1"/>
  <c r="DT27" i="6"/>
  <c r="DU21" i="6"/>
  <c r="M32" i="17"/>
  <c r="T32" i="17" s="1"/>
  <c r="DT21" i="6"/>
  <c r="DU26" i="6"/>
  <c r="M37" i="17"/>
  <c r="T37" i="17" s="1"/>
  <c r="DT26" i="6"/>
  <c r="DU29" i="6"/>
  <c r="M40" i="17"/>
  <c r="T40" i="17" s="1"/>
  <c r="DT29" i="6"/>
  <c r="DU23" i="6"/>
  <c r="M34" i="17"/>
  <c r="T34" i="17" s="1"/>
  <c r="DT23" i="6"/>
  <c r="M41" i="17"/>
  <c r="T41" i="17" s="1"/>
  <c r="C20" i="36" s="1"/>
  <c r="DU30" i="6"/>
  <c r="DT30" i="6"/>
  <c r="DU24" i="6"/>
  <c r="M35" i="17"/>
  <c r="T35" i="17" s="1"/>
  <c r="C24" i="36" s="1"/>
  <c r="DT24" i="6"/>
  <c r="M39" i="17"/>
  <c r="T39" i="17" s="1"/>
  <c r="DU28" i="6"/>
  <c r="DT28" i="6"/>
  <c r="DT10" i="6"/>
  <c r="N21" i="17" s="1"/>
  <c r="C29" i="36"/>
  <c r="C52" i="36"/>
  <c r="J66" i="26"/>
  <c r="H71" i="26"/>
  <c r="C50" i="18"/>
  <c r="DU11" i="6"/>
  <c r="M17" i="17"/>
  <c r="T17" i="17" s="1"/>
  <c r="M18" i="17"/>
  <c r="T18" i="17" s="1"/>
  <c r="C36" i="36" s="1"/>
  <c r="DU7" i="6"/>
  <c r="M20" i="17"/>
  <c r="T20" i="17" s="1"/>
  <c r="DU9" i="6"/>
  <c r="DU6" i="6"/>
  <c r="N17" i="17"/>
  <c r="DX7" i="6"/>
  <c r="DT8" i="6"/>
  <c r="DX8" i="6" s="1"/>
  <c r="DU8" i="6"/>
  <c r="M15" i="17"/>
  <c r="T15" i="17" s="1"/>
  <c r="DU4" i="6"/>
  <c r="DT4" i="6"/>
  <c r="DX5" i="6"/>
  <c r="N16" i="17"/>
  <c r="U16" i="17" s="1"/>
  <c r="DX9" i="6"/>
  <c r="AD21" i="36" l="1"/>
  <c r="C49" i="36"/>
  <c r="C51" i="36"/>
  <c r="C18" i="36"/>
  <c r="C17" i="36"/>
  <c r="C39" i="36"/>
  <c r="AD22" i="36"/>
  <c r="DX14" i="6"/>
  <c r="AD8" i="36"/>
  <c r="DX12" i="6"/>
  <c r="DX13" i="6"/>
  <c r="AD18" i="36"/>
  <c r="AD20" i="36"/>
  <c r="AD17" i="36"/>
  <c r="DX11" i="6"/>
  <c r="DX15" i="6"/>
  <c r="U21" i="17"/>
  <c r="DX10" i="6"/>
  <c r="N31" i="17"/>
  <c r="U31" i="17" s="1"/>
  <c r="DX20" i="6"/>
  <c r="AD19" i="36"/>
  <c r="AD16" i="36"/>
  <c r="AD24" i="36"/>
  <c r="C21" i="36"/>
  <c r="AD23" i="36"/>
  <c r="C23" i="36"/>
  <c r="C16" i="3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5" i="36"/>
  <c r="AD25" i="36"/>
  <c r="C26" i="36"/>
  <c r="C28" i="36"/>
  <c r="C8" i="36"/>
  <c r="C6" i="36"/>
  <c r="C35" i="36"/>
  <c r="C38" i="36"/>
  <c r="AD6" i="36"/>
  <c r="C37" i="36"/>
  <c r="AD7" i="36"/>
  <c r="U18" i="17"/>
  <c r="U17" i="17"/>
  <c r="N19" i="17"/>
  <c r="U19" i="17" s="1"/>
  <c r="U20" i="17"/>
  <c r="EE10" i="6"/>
  <c r="EA3" i="6"/>
  <c r="D36" i="40" s="1"/>
  <c r="F36" i="40" s="1"/>
  <c r="DX4" i="6"/>
  <c r="N15" i="17"/>
  <c r="U15" i="17" s="1"/>
  <c r="T24" i="17"/>
  <c r="AD55" i="36" s="1"/>
  <c r="T25" i="17"/>
  <c r="C4" i="36" s="1"/>
  <c r="T26" i="17"/>
  <c r="C5" i="36" s="1"/>
  <c r="T22" i="17"/>
  <c r="AD26" i="36" s="1"/>
  <c r="T23" i="17"/>
  <c r="C31" i="36" s="1"/>
  <c r="AD52" i="36"/>
  <c r="AD50" i="36"/>
  <c r="AD49" i="36"/>
  <c r="U22" i="17"/>
  <c r="U23" i="17"/>
  <c r="U24" i="17"/>
  <c r="M70" i="17"/>
  <c r="D29" i="18" s="1"/>
  <c r="G29" i="18" s="1"/>
  <c r="U26" i="17"/>
  <c r="U25" i="17"/>
  <c r="AD27" i="36" l="1"/>
  <c r="AD37" i="36"/>
  <c r="AD38" i="36"/>
  <c r="AD39" i="36"/>
  <c r="AD29" i="36"/>
  <c r="AD28" i="36"/>
  <c r="AE32" i="36"/>
  <c r="AD36" i="36"/>
  <c r="D52" i="36"/>
  <c r="C54" i="36"/>
  <c r="D54" i="36" s="1"/>
  <c r="D51" i="36"/>
  <c r="D49" i="36"/>
  <c r="C55" i="36"/>
  <c r="D55" i="36" s="1"/>
  <c r="C53" i="36"/>
  <c r="D53" i="36" s="1"/>
  <c r="D50" i="36"/>
  <c r="D20" i="36"/>
  <c r="AD5" i="36"/>
  <c r="C48" i="36"/>
  <c r="D48" i="36" s="1"/>
  <c r="AD4" i="36"/>
  <c r="C47" i="36"/>
  <c r="D47" i="36" s="1"/>
  <c r="AE47" i="36"/>
  <c r="AD48" i="36"/>
  <c r="AD47" i="36"/>
  <c r="AE5" i="36"/>
  <c r="AE24" i="36"/>
  <c r="AD53" i="36"/>
  <c r="AD51" i="36"/>
  <c r="D16" i="36"/>
  <c r="AE7" i="36"/>
  <c r="AE20" i="36"/>
  <c r="AE16" i="36"/>
  <c r="D29" i="36"/>
  <c r="AE46" i="36"/>
  <c r="AE8" i="36"/>
  <c r="AE30" i="36"/>
  <c r="D24" i="36"/>
  <c r="D9" i="36"/>
  <c r="D17" i="36"/>
  <c r="AE17" i="36"/>
  <c r="D19" i="36"/>
  <c r="AE19" i="36"/>
  <c r="D18" i="36"/>
  <c r="AE18" i="36"/>
  <c r="D23" i="36"/>
  <c r="AE23" i="36"/>
  <c r="D22" i="36"/>
  <c r="AE22" i="36"/>
  <c r="D21" i="36"/>
  <c r="AE21" i="36"/>
  <c r="D4" i="36"/>
  <c r="C13" i="36"/>
  <c r="D13" i="36" s="1"/>
  <c r="C34" i="36"/>
  <c r="D34" i="36" s="1"/>
  <c r="C15" i="36"/>
  <c r="D15" i="36" s="1"/>
  <c r="D5" i="36"/>
  <c r="D25" i="36"/>
  <c r="D36" i="36"/>
  <c r="D26" i="36"/>
  <c r="AD10" i="36"/>
  <c r="AD30" i="36"/>
  <c r="C30" i="36"/>
  <c r="D30" i="36" s="1"/>
  <c r="D31" i="36"/>
  <c r="AE26" i="36"/>
  <c r="AE25" i="36"/>
  <c r="D8" i="36"/>
  <c r="D28" i="36"/>
  <c r="C33" i="36"/>
  <c r="D33" i="36" s="1"/>
  <c r="C12" i="36"/>
  <c r="D12" i="36" s="1"/>
  <c r="C32" i="36"/>
  <c r="D32" i="36" s="1"/>
  <c r="D7" i="36"/>
  <c r="D27" i="36"/>
  <c r="AE55" i="36"/>
  <c r="C41" i="36"/>
  <c r="D41" i="36" s="1"/>
  <c r="C11" i="36"/>
  <c r="D11" i="36" s="1"/>
  <c r="D6" i="36"/>
  <c r="C42" i="36"/>
  <c r="D42" i="36" s="1"/>
  <c r="C10" i="36"/>
  <c r="D10" i="36" s="1"/>
  <c r="C46" i="36"/>
  <c r="D46" i="36" s="1"/>
  <c r="C14" i="36"/>
  <c r="D14" i="36" s="1"/>
  <c r="C44" i="36"/>
  <c r="D44" i="36" s="1"/>
  <c r="C40" i="36"/>
  <c r="D40" i="36" s="1"/>
  <c r="D35" i="36"/>
  <c r="AE6" i="36"/>
  <c r="D37" i="36"/>
  <c r="AE27" i="36"/>
  <c r="D38" i="36"/>
  <c r="AE31" i="36"/>
  <c r="AD34" i="36"/>
  <c r="C45" i="36"/>
  <c r="D45" i="36" s="1"/>
  <c r="AE28" i="36"/>
  <c r="D39" i="36"/>
  <c r="AD32" i="36"/>
  <c r="C43" i="36"/>
  <c r="D43" i="36" s="1"/>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10" i="36"/>
  <c r="AE42" i="36"/>
  <c r="AE4" i="36"/>
  <c r="AE41" i="36"/>
  <c r="AE40" i="36"/>
  <c r="AE54" i="36"/>
  <c r="AE52" i="36"/>
  <c r="AE53" i="36"/>
  <c r="AE51" i="36"/>
  <c r="AE43" i="36"/>
  <c r="AE50" i="36"/>
  <c r="AE49" i="36"/>
  <c r="AE13" i="36"/>
  <c r="AE14" i="36"/>
  <c r="C5" i="37"/>
  <c r="N70" i="17"/>
  <c r="C6" i="37" s="1"/>
  <c r="AE11" i="36"/>
  <c r="AE12" i="36"/>
  <c r="D28" i="18" l="1"/>
  <c r="G28" i="18" s="1"/>
  <c r="N71" i="17"/>
  <c r="DK214" i="31" l="1"/>
  <c r="I118" i="32" l="1"/>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<sst xmlns="http://schemas.openxmlformats.org/spreadsheetml/2006/main" count="3236" uniqueCount="1299">
  <si>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</si>
  <si>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</si>
  <si>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</si>
  <si>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</si>
  <si>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</si>
  <si>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</si>
  <si>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</si>
  <si>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</si>
  <si>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</si>
  <si>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</si>
  <si>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</si>
  <si>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</si>
  <si>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</si>
  <si>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</si>
  <si>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</si>
  <si>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</si>
  <si>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</si>
  <si>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</si>
  <si>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</si>
  <si>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</si>
  <si>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</si>
  <si>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</si>
  <si>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</si>
  <si>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</si>
  <si>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</si>
  <si>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</si>
  <si>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</si>
  <si>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</si>
  <si>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</si>
  <si>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</si>
  <si>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</si>
  <si>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</si>
  <si>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</si>
  <si>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</si>
  <si>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</si>
  <si>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</si>
  <si>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</si>
  <si>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</si>
  <si>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</si>
  <si>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</si>
  <si>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</si>
  <si>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</si>
  <si>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</si>
  <si>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</si>
  <si>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</si>
  <si>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</si>
  <si>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</si>
  <si>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</si>
  <si>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</si>
  <si>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</si>
  <si>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</si>
  <si>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</si>
  <si>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</si>
  <si>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</si>
  <si>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</si>
  <si>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</si>
  <si>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</si>
  <si>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</si>
  <si>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</si>
  <si>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</si>
  <si>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</si>
  <si>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</si>
  <si>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</si>
  <si>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</si>
  <si>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</si>
  <si>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</si>
  <si>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</si>
  <si>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</si>
  <si>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</si>
  <si>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</si>
  <si>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</si>
  <si>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</si>
  <si>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</si>
  <si>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</si>
  <si>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</si>
  <si>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</si>
  <si>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</si>
  <si>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</si>
  <si>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</si>
  <si>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</si>
  <si>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</si>
  <si>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</si>
  <si>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</si>
  <si>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</si>
  <si>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</si>
  <si>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</si>
  <si>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</si>
  <si>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</si>
  <si>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</si>
  <si>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</si>
  <si>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</si>
  <si>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</si>
  <si>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</si>
  <si>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</si>
  <si>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</si>
  <si>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</si>
  <si>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</si>
  <si>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</si>
  <si>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</si>
  <si>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</si>
  <si>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</si>
  <si>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</si>
  <si>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</si>
  <si>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</si>
  <si>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</si>
  <si>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</si>
  <si>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</si>
  <si>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</si>
  <si>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</si>
  <si>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</si>
  <si>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</si>
  <si>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</si>
  <si>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</si>
  <si>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</si>
  <si>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</si>
  <si>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</si>
  <si>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</si>
  <si>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</si>
  <si>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</si>
  <si>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</si>
  <si>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</si>
  <si>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</si>
  <si>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</si>
  <si>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</si>
  <si>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</si>
  <si>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</si>
  <si>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</si>
  <si>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</si>
  <si>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</si>
  <si>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</si>
  <si>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</si>
  <si>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</si>
  <si>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</si>
  <si>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</si>
  <si>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</si>
  <si>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</si>
  <si>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</si>
  <si>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</si>
  <si>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</si>
  <si>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</si>
  <si>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</si>
  <si>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</si>
  <si>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</si>
  <si>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</si>
  <si>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</si>
  <si>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</si>
  <si>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</si>
  <si>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</si>
  <si>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</si>
  <si>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</si>
  <si>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</si>
  <si>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</si>
  <si>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</si>
  <si>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</si>
  <si>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</si>
  <si>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</si>
  <si>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</si>
  <si>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</si>
  <si>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</si>
  <si>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</si>
  <si>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</si>
  <si>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</si>
  <si>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</si>
  <si>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</si>
  <si>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</si>
  <si>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</si>
  <si>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</si>
  <si>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</si>
  <si>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</si>
  <si>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</si>
  <si>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</si>
  <si>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</si>
  <si>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</si>
  <si>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</si>
  <si>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</si>
  <si>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</si>
  <si>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</si>
  <si>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</si>
  <si>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</si>
  <si>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</si>
  <si>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</si>
  <si>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</si>
  <si>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</si>
  <si>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</si>
  <si>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</si>
  <si>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</si>
  <si>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</si>
  <si>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</si>
  <si>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</si>
  <si>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</si>
  <si>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</si>
  <si>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</si>
  <si>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</si>
  <si>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</si>
  <si>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</si>
  <si>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</si>
  <si>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</si>
  <si>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</si>
  <si>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</si>
  <si>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</si>
  <si>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</si>
  <si>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</si>
  <si>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</si>
  <si>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</si>
  <si>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</si>
  <si>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</si>
  <si>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</si>
  <si>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</si>
  <si>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</si>
  <si>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</si>
  <si>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</si>
  <si>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</si>
  <si>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</si>
  <si>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</si>
  <si>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</si>
  <si>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</si>
  <si>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</si>
  <si>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</si>
  <si>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</si>
  <si>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</si>
  <si>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</si>
  <si>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</si>
  <si>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</si>
  <si>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</si>
  <si>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</si>
  <si>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</si>
  <si>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</si>
  <si>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</si>
  <si>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</si>
  <si>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</si>
  <si>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</si>
  <si>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</si>
  <si>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</si>
  <si>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</si>
  <si>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</si>
  <si>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</si>
  <si>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</si>
  <si>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</si>
  <si>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</si>
  <si>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</si>
  <si>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</si>
  <si>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</si>
  <si>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</si>
  <si>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</si>
  <si>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</si>
  <si>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</si>
  <si>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</si>
  <si>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</si>
  <si>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</si>
  <si>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</si>
  <si>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</si>
  <si>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</si>
  <si>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</si>
  <si>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</si>
  <si>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</si>
  <si>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</si>
  <si>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</si>
  <si>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</si>
  <si>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</si>
  <si>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</si>
  <si>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</si>
  <si>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</si>
  <si>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</si>
  <si>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</si>
  <si>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</si>
  <si>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</si>
  <si>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</si>
  <si>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</si>
  <si>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</si>
  <si>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</si>
  <si>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</si>
  <si>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</si>
  <si>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</si>
  <si>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</si>
  <si>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</si>
  <si>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</si>
  <si>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</si>
  <si>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</si>
  <si>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</si>
  <si>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</si>
  <si>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</si>
  <si>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</si>
  <si>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</si>
  <si>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</si>
  <si>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</si>
  <si>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</si>
  <si>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</si>
  <si>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</si>
  <si>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</si>
  <si>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</si>
  <si>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</si>
  <si>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</si>
  <si>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</si>
  <si>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</si>
  <si>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</si>
  <si>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</si>
  <si>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</si>
  <si>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</si>
  <si>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</si>
  <si>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</si>
  <si>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</si>
  <si>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</si>
  <si>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</si>
  <si>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</si>
  <si>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</si>
  <si>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</si>
  <si>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</si>
  <si>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</si>
  <si>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</si>
  <si>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</si>
  <si>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</si>
  <si>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</si>
  <si>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</si>
  <si>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</si>
  <si>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</si>
  <si>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</si>
  <si>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</si>
  <si>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</si>
  <si>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</si>
  <si>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</si>
  <si>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</si>
  <si>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</si>
  <si>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</si>
  <si>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</si>
  <si>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</si>
  <si>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</si>
  <si>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</si>
  <si>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</si>
  <si>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</si>
  <si>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</si>
  <si>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</si>
  <si>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</si>
  <si>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</si>
  <si>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</si>
  <si>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</si>
  <si>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</si>
  <si>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</si>
  <si>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</si>
  <si>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</si>
  <si>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</si>
  <si>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</si>
  <si>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</si>
  <si>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</si>
  <si>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</si>
  <si>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</si>
  <si>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</si>
  <si>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</si>
  <si>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</si>
  <si>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</si>
  <si>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</si>
  <si>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</si>
  <si>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</si>
  <si>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</si>
  <si>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</si>
  <si>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</si>
  <si>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</si>
  <si>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</si>
  <si>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</si>
  <si>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</si>
  <si>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</si>
  <si>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</si>
  <si>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</si>
  <si>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</si>
  <si>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</si>
  <si>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</si>
  <si>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</si>
  <si>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</si>
  <si>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</si>
  <si>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</si>
  <si>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</si>
  <si>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</si>
  <si>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</si>
  <si>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</si>
  <si>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</si>
  <si>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</si>
  <si>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</si>
  <si>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</si>
  <si>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</si>
  <si>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</si>
  <si>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</si>
  <si>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</si>
  <si>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</si>
  <si>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</si>
  <si>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</si>
  <si>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</si>
  <si>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</si>
  <si>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</si>
  <si>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</si>
  <si>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</si>
  <si>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</si>
  <si>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</si>
  <si>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</si>
  <si>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</si>
  <si>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</si>
  <si>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</si>
  <si>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</si>
  <si>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</si>
  <si>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</si>
  <si>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</si>
  <si>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</si>
  <si>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</si>
  <si>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</si>
  <si>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</si>
  <si>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</si>
  <si>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</si>
  <si>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</si>
  <si>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</si>
  <si>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</si>
  <si>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</si>
  <si>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</si>
  <si>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</si>
  <si>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</si>
  <si>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</si>
  <si>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</si>
  <si>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</si>
  <si>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</si>
  <si>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</si>
  <si>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</si>
  <si>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</si>
  <si>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</si>
  <si>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</si>
  <si>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</si>
  <si>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</si>
  <si>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</si>
  <si>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</si>
  <si>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</si>
  <si>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</si>
  <si>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</si>
  <si>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</si>
  <si>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</si>
  <si>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</si>
  <si>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</si>
  <si>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</si>
  <si>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</si>
  <si>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</si>
  <si>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</si>
  <si>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</si>
  <si>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</si>
  <si>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</si>
  <si>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</si>
  <si>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</si>
  <si>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</si>
  <si>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</si>
  <si>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</si>
  <si>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</si>
  <si>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</si>
  <si>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</si>
  <si>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</si>
  <si>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</si>
  <si>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</si>
  <si>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</si>
  <si>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</si>
  <si>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</si>
  <si>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</si>
  <si>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</si>
  <si>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</si>
  <si>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</si>
  <si>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</si>
  <si>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</si>
  <si>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</si>
  <si>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</si>
  <si>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</si>
  <si>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</si>
  <si>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</si>
  <si>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</si>
  <si>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</si>
  <si>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</si>
  <si>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</si>
  <si>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</si>
  <si>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</si>
  <si>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</si>
  <si>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</si>
  <si>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</si>
  <si>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</si>
  <si>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</si>
  <si>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</si>
  <si>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</si>
  <si>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</si>
  <si>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</si>
  <si>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</si>
  <si>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</si>
  <si>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</si>
  <si>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</si>
  <si>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</si>
  <si>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</si>
  <si>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</si>
  <si>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</si>
  <si>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</si>
  <si>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</si>
  <si>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</si>
  <si>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</si>
  <si>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</si>
  <si>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</si>
  <si>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</si>
  <si>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</si>
  <si>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</si>
  <si>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</si>
  <si>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</si>
  <si>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</si>
  <si>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</si>
  <si>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</si>
  <si>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</si>
  <si>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</si>
  <si>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</si>
  <si>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</si>
  <si>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</si>
  <si>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</si>
  <si>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</si>
  <si>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</si>
  <si>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</si>
  <si>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</si>
  <si>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</si>
  <si>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</si>
  <si>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</si>
  <si>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</si>
  <si>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</si>
  <si>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</si>
  <si>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</si>
  <si>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</si>
  <si>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</si>
  <si>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</si>
  <si>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</si>
  <si>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</si>
  <si>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</si>
  <si>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</si>
  <si>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</si>
  <si>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</si>
  <si>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</si>
  <si>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</si>
  <si>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</si>
  <si>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</si>
  <si>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</si>
  <si>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</si>
  <si>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</si>
  <si>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</si>
  <si>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</si>
  <si>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</si>
  <si>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</si>
  <si>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</si>
  <si>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</si>
  <si>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</si>
  <si>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</si>
  <si>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</si>
  <si>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</si>
  <si>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</si>
  <si>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</si>
  <si>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</si>
  <si>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</si>
  <si>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</si>
  <si>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</si>
  <si>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</si>
  <si>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</si>
  <si>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</si>
  <si>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</si>
  <si>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</si>
  <si>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</si>
  <si>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</si>
  <si>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</si>
  <si>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</si>
  <si>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</si>
  <si>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</si>
  <si>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</si>
  <si>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</si>
  <si>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</si>
  <si>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</si>
  <si>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</si>
  <si>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</si>
  <si>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</si>
  <si>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</si>
  <si>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</si>
  <si>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</si>
  <si>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</si>
  <si>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</si>
  <si>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</si>
  <si>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</si>
  <si>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</si>
  <si>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</si>
  <si>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</si>
  <si>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</si>
  <si>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</si>
  <si>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</si>
  <si>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</si>
  <si>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</si>
  <si>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</si>
  <si>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</si>
  <si>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</si>
  <si>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</si>
  <si>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</si>
  <si>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</si>
  <si>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</si>
  <si>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</si>
  <si>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</si>
  <si>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</si>
  <si>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</si>
  <si>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</si>
  <si>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</si>
  <si>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</si>
  <si>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</si>
  <si>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</si>
  <si>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</si>
  <si>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</si>
  <si>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</si>
  <si>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</si>
  <si>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</si>
  <si>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</si>
  <si>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</si>
  <si>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</si>
  <si>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</si>
  <si>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</si>
  <si>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</si>
  <si>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</si>
  <si>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</si>
  <si>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</si>
  <si>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</si>
  <si>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</si>
  <si>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</si>
  <si>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</si>
  <si>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</si>
  <si>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</si>
  <si>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</si>
  <si>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</si>
  <si>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</si>
  <si>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</si>
  <si>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</si>
  <si>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</si>
  <si>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</si>
  <si>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</si>
  <si>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</si>
  <si>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</si>
  <si>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</si>
  <si>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</si>
  <si>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</si>
  <si>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</si>
  <si>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</si>
  <si>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</si>
  <si>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</si>
  <si>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</si>
  <si>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</si>
  <si>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</si>
  <si>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</si>
  <si>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</si>
  <si>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</si>
  <si>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</si>
  <si>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</si>
  <si>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</si>
  <si>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</si>
  <si>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</si>
  <si>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</si>
  <si>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</si>
  <si>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</si>
  <si>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</si>
  <si>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</si>
  <si>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</si>
  <si>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</si>
  <si>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</si>
  <si>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</si>
  <si>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</si>
  <si>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</si>
  <si>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</si>
  <si>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</si>
  <si>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</si>
  <si>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</si>
  <si>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</si>
  <si>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</si>
  <si>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</si>
  <si>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</si>
  <si>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</si>
  <si>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</si>
  <si>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</si>
  <si>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</si>
  <si>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</si>
  <si>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</si>
  <si>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</si>
  <si>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</si>
  <si>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</si>
  <si>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</si>
  <si>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</si>
  <si>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</si>
  <si>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</si>
  <si>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</si>
  <si>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</si>
  <si>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</si>
  <si>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</si>
  <si>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</si>
  <si>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</si>
  <si>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</si>
  <si>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</si>
  <si>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</si>
  <si>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</si>
  <si>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</si>
  <si>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</si>
  <si>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</si>
  <si>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</si>
  <si>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</si>
  <si>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</si>
  <si>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</si>
  <si>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</si>
  <si>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</si>
  <si>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</si>
  <si>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</si>
  <si>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</si>
  <si>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</si>
  <si>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</si>
  <si>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</si>
  <si>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</si>
  <si>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</si>
  <si>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</si>
  <si>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</si>
  <si>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</si>
  <si>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</si>
  <si>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</si>
  <si>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</si>
  <si>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</si>
  <si>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</si>
  <si>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</si>
  <si>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</si>
  <si>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</si>
  <si>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</si>
  <si>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</si>
  <si>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</si>
  <si>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</si>
  <si>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</si>
  <si>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</si>
  <si>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</si>
  <si>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</si>
  <si>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</si>
  <si>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</si>
  <si>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</si>
  <si>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</si>
  <si>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</si>
  <si>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</si>
  <si>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</si>
  <si>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</si>
  <si>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</si>
  <si>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</si>
  <si>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</si>
  <si>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</si>
  <si>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</si>
  <si>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</si>
  <si>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</si>
  <si>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</si>
  <si>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</si>
  <si>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</si>
  <si>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</si>
  <si>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</si>
  <si>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</si>
  <si>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</si>
  <si>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</si>
  <si>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</si>
  <si>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</si>
  <si>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</si>
  <si>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</si>
  <si>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</si>
  <si>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</si>
  <si>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</si>
  <si>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</si>
  <si>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</si>
  <si>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</si>
  <si>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</si>
  <si>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</si>
  <si>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</si>
  <si>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</si>
  <si>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</si>
  <si>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</si>
  <si>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</si>
  <si>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</si>
  <si>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</si>
  <si>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</si>
  <si>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</si>
  <si>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</si>
  <si>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</si>
  <si>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</si>
  <si>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</si>
  <si>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</si>
  <si>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</si>
  <si>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</si>
  <si>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</si>
  <si>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</si>
  <si>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</si>
  <si>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</si>
  <si>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</si>
  <si>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</si>
  <si>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</si>
  <si>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</si>
  <si>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</si>
  <si>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</si>
  <si>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</si>
  <si>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</si>
  <si>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</si>
  <si>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</si>
  <si>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</si>
  <si>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</si>
  <si>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</si>
  <si>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</si>
  <si>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</si>
  <si>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</si>
  <si>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</si>
  <si>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</si>
  <si>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</si>
  <si>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</si>
  <si>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</si>
  <si>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</si>
  <si>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</si>
  <si>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</si>
  <si>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</si>
  <si>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</si>
  <si>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</si>
  <si>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</si>
  <si>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</si>
  <si>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</si>
  <si>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</si>
  <si>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</si>
  <si>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</si>
  <si>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</si>
  <si>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</si>
  <si>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</si>
  <si>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</si>
  <si>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</si>
  <si>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</si>
  <si>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</si>
  <si>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</si>
  <si>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</si>
  <si>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</si>
  <si>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</si>
  <si>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</si>
  <si>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</si>
  <si>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</si>
  <si>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</si>
  <si>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</si>
  <si>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</si>
  <si>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</si>
  <si>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</si>
  <si>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</si>
  <si>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</si>
  <si>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</si>
  <si>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</si>
  <si>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</si>
  <si>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</si>
  <si>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</si>
  <si>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</si>
  <si>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</si>
  <si>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</si>
  <si>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</si>
  <si>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</si>
  <si>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</si>
  <si>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</si>
  <si>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</si>
  <si>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</si>
  <si>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</si>
  <si>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</si>
  <si>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</si>
  <si>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</si>
  <si>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</si>
  <si>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</si>
  <si>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</si>
  <si>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</si>
  <si>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</si>
  <si>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</si>
  <si>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</si>
  <si>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</si>
  <si>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</si>
  <si>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</si>
  <si>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</si>
  <si>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</si>
  <si>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</si>
  <si>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</si>
  <si>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</si>
  <si>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</si>
  <si>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</si>
  <si>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</si>
  <si>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</si>
  <si>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</si>
  <si>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</si>
  <si>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</si>
  <si>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</si>
  <si>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</si>
  <si>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</si>
  <si>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</si>
  <si>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</si>
  <si>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</si>
  <si>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</si>
  <si>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</si>
  <si>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</si>
  <si>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</si>
  <si>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</si>
  <si>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</si>
  <si>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</si>
  <si>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</si>
  <si>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</si>
  <si>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</si>
  <si>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</si>
  <si>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</si>
  <si>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</si>
  <si>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</si>
  <si>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</si>
  <si>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</si>
  <si>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</si>
  <si>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</si>
  <si>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</si>
  <si>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</si>
  <si>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</si>
  <si>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</si>
  <si>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</si>
  <si>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</si>
  <si>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</si>
  <si>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</si>
  <si>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</si>
  <si>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</si>
  <si>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</si>
  <si>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</si>
  <si>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</si>
  <si>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</si>
  <si>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</si>
  <si>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</si>
  <si>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</si>
  <si>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</si>
  <si>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</si>
  <si>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</si>
  <si>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</si>
  <si>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</si>
  <si>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</si>
  <si>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</si>
  <si>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</si>
  <si>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</si>
  <si>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</si>
  <si>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</si>
  <si>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</si>
  <si>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</si>
  <si>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</si>
  <si>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</si>
  <si>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</si>
  <si>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</si>
  <si>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</si>
  <si>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</si>
  <si>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</si>
  <si>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</si>
  <si>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</si>
  <si>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</si>
  <si>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</si>
  <si>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</si>
  <si>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</si>
  <si>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</si>
  <si>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</si>
  <si>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</si>
  <si>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</si>
  <si>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</si>
  <si>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</si>
  <si>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</si>
  <si>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</si>
  <si>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</si>
  <si>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</si>
  <si>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</si>
  <si>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</si>
  <si>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</si>
  <si>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</si>
  <si>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</si>
  <si>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</si>
  <si>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</si>
  <si>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</si>
  <si>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</si>
  <si>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</si>
  <si>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</si>
  <si>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</si>
  <si>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</si>
  <si>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</si>
  <si>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</si>
  <si>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</si>
  <si>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</si>
  <si>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</si>
  <si>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</si>
  <si>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</si>
  <si>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</si>
  <si>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</si>
  <si>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</si>
  <si>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</si>
  <si>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</si>
  <si>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</si>
  <si>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</si>
  <si>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</si>
  <si>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</si>
  <si>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</si>
  <si>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</si>
  <si>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</si>
  <si>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</si>
  <si>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</si>
  <si>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</si>
  <si>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</si>
  <si>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</si>
  <si>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</si>
  <si>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</si>
  <si>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</si>
  <si>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</si>
  <si>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</si>
  <si>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</si>
  <si>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</si>
  <si>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</si>
  <si>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</si>
  <si>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</si>
  <si>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</si>
  <si>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</si>
  <si>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</si>
  <si>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</si>
  <si>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</si>
  <si>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</si>
  <si>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</si>
  <si>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</si>
  <si>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</si>
  <si>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</si>
  <si>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</si>
  <si>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</si>
  <si>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</si>
  <si>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</si>
  <si>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</si>
  <si>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</si>
  <si>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</si>
  <si>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</si>
  <si>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</si>
  <si>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</si>
  <si>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</si>
  <si>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</si>
  <si>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</si>
  <si>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</si>
  <si>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</si>
  <si>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</si>
  <si>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</si>
  <si>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</si>
  <si>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</si>
  <si>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</si>
  <si>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</si>
  <si>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</si>
  <si>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</si>
  <si>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</si>
  <si>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</si>
  <si>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</si>
  <si>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</si>
  <si>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</si>
  <si>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</si>
  <si>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</si>
  <si>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</si>
  <si>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</si>
  <si>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</si>
  <si>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</si>
  <si>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</si>
  <si>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</si>
  <si>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</si>
  <si>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</si>
  <si>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</si>
  <si>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</si>
  <si>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</si>
  <si>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</si>
  <si>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</si>
  <si>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</si>
  <si>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</si>
  <si>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</si>
  <si>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</si>
  <si>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</si>
  <si>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</si>
  <si>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</si>
  <si>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</si>
  <si>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</si>
  <si>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</si>
  <si>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</si>
  <si>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</si>
  <si>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</si>
  <si>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</si>
  <si>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</si>
  <si>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</si>
  <si>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</si>
  <si>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</si>
  <si>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</si>
  <si>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</si>
  <si>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</si>
  <si>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</si>
  <si>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</si>
  <si>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</si>
  <si>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</si>
  <si>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</si>
  <si>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</si>
  <si>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</si>
  <si>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</si>
  <si>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</si>
  <si>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</si>
  <si>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</si>
  <si>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</si>
  <si>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</si>
  <si>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</si>
  <si>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</si>
  <si>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</si>
  <si>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</si>
  <si>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</si>
  <si>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</si>
  <si>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</si>
  <si>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</si>
  <si>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</si>
  <si>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</si>
  <si>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</si>
  <si>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</si>
  <si>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</si>
  <si>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</si>
  <si>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</si>
  <si>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</si>
  <si>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</si>
  <si>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</si>
  <si>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</si>
  <si>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</si>
  <si>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</si>
  <si>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</si>
  <si>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</si>
  <si>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</si>
  <si>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</si>
  <si>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</si>
  <si>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</si>
  <si>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</si>
  <si>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</si>
  <si>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</si>
  <si>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</si>
  <si>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</si>
  <si>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</si>
  <si>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</si>
  <si>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</si>
  <si>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</si>
  <si>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</si>
  <si>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</si>
  <si>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</si>
  <si>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</si>
  <si>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</si>
  <si>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</si>
  <si>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</si>
  <si>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</si>
  <si>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</si>
  <si>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</si>
  <si>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</si>
  <si>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</si>
  <si>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</si>
  <si>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</si>
  <si>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</si>
  <si>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</si>
  <si>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</si>
  <si>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</si>
  <si>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</si>
  <si>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</si>
  <si>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</si>
  <si>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</si>
  <si>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</si>
  <si>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</si>
  <si>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</si>
  <si>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</si>
  <si>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</si>
  <si>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</si>
  <si>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</si>
  <si>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</si>
  <si>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</si>
  <si>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</si>
  <si>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</si>
  <si>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</si>
  <si>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</si>
  <si>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</si>
  <si>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</si>
  <si>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</si>
  <si>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</si>
  <si>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</si>
  <si>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</si>
  <si>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</si>
  <si>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</si>
  <si>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</si>
  <si>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</si>
  <si>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</si>
  <si>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</si>
  <si>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</si>
  <si>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</si>
  <si>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</si>
  <si>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</si>
  <si>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</si>
  <si>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</si>
  <si>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</si>
  <si>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</si>
  <si>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</si>
  <si>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</si>
  <si>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</si>
  <si>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</si>
  <si>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</si>
  <si>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</si>
  <si>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</si>
  <si>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</si>
  <si>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</si>
  <si>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</si>
  <si>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</si>
  <si>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</si>
  <si>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</si>
  <si>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</si>
  <si>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</si>
  <si>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</si>
  <si>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</si>
  <si>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</si>
  <si>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</si>
  <si>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</si>
  <si>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</si>
  <si>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</si>
  <si>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</si>
  <si>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</si>
  <si>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</si>
  <si>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</si>
  <si>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</si>
  <si>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</si>
  <si>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</si>
  <si>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</si>
  <si>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</si>
  <si>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</si>
  <si>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</si>
  <si>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</si>
  <si>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</si>
  <si>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</si>
  <si>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</si>
  <si>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</si>
  <si>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</si>
  <si>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</si>
  <si>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</si>
  <si>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</si>
  <si>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</si>
  <si>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</si>
  <si>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</si>
  <si>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</si>
  <si>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</si>
  <si>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</si>
  <si>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</si>
  <si>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</si>
  <si>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</si>
  <si>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</si>
  <si>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</si>
  <si>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</si>
  <si>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</si>
  <si>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</si>
  <si>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</si>
  <si>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</si>
  <si>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</si>
  <si>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</si>
  <si>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</si>
  <si>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</si>
  <si>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</si>
  <si>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</si>
  <si>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</si>
  <si>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</si>
  <si>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</si>
  <si>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</si>
  <si>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</si>
  <si>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</si>
  <si>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</si>
  <si>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</si>
  <si>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</si>
  <si>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</si>
  <si>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</si>
  <si>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</si>
  <si>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</si>
  <si>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</si>
  <si>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</si>
  <si>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</si>
  <si>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</si>
  <si>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</si>
  <si>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</si>
  <si>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</si>
  <si>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</si>
  <si>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</si>
  <si>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</si>
  <si>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</si>
  <si>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</si>
  <si>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</si>
  <si>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</si>
  <si>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</si>
  <si>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</si>
  <si>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Scenario loaded</t>
  </si>
  <si>
    <t>NASR:D%</t>
  </si>
  <si>
    <t>NASL:D%</t>
  </si>
  <si>
    <t>Paul Bullard + Sai Khunpha</t>
  </si>
  <si>
    <t>Additional functionality:
Users can now save capacity and scenario templates, and switch between them for what-if planning. 
Scenario and capacity templates can be loaded via the Summary page.</t>
  </si>
  <si>
    <t>Required Capacity</t>
  </si>
  <si>
    <t>Core session</t>
  </si>
  <si>
    <t>3.4h</t>
  </si>
  <si>
    <t>Bug fix:
Capacity conversion from patients -&gt; other units and vice versa not working as expected, corrected so that it is now calculating correctly.</t>
  </si>
  <si>
    <t>3.4i</t>
  </si>
  <si>
    <t>Test name 1</t>
  </si>
  <si>
    <t>Test name 2</t>
  </si>
  <si>
    <t>Another modality</t>
  </si>
  <si>
    <t>My own forecast</t>
  </si>
  <si>
    <t xml:space="preserve">  Based on upper bound</t>
  </si>
  <si>
    <t xml:space="preserve">  Based on lower bound</t>
  </si>
  <si>
    <t>Selection List</t>
  </si>
  <si>
    <t>Main</t>
  </si>
  <si>
    <t>Core Clinic 1</t>
  </si>
  <si>
    <t>Mon</t>
  </si>
  <si>
    <t>Independent sector 1</t>
  </si>
  <si>
    <t>Core Clinic 2</t>
  </si>
  <si>
    <t>Ad Hoc 2</t>
  </si>
  <si>
    <t>Core Clinic 3</t>
  </si>
  <si>
    <t>Tue</t>
  </si>
  <si>
    <t>Core Clinic 4</t>
  </si>
  <si>
    <t>Thu</t>
  </si>
  <si>
    <t>Covid restoration clinic</t>
  </si>
  <si>
    <t>Wed</t>
  </si>
  <si>
    <t>Main Two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</si>
</sst>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_-* #,##0_-;\-* #,##0_-;_-* &quot;-&quot;??_-;_-@_-"/>
    <numFmt numFmtId="166" formatCode="0.0"/>
    <numFmt numFmtId="167" formatCode="#,##0.0"/>
    <numFmt numFmtId="168" formatCode="\+0%;\-0%;0%"/>
    <numFmt numFmtId="169" formatCode="dd/mm/yyyy"/>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s>
  <fills count="88">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79646"/>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4"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3" fillId="0" borderId="0" xfId="0" applyFont="1" applyProtection="1">
      <protection hidden="1"/>
    </xf>
    <xf numFmtId="9" fontId="65" fillId="9" borderId="62" xfId="0" applyNumberFormat="1" applyFont="1" applyFill="1" applyBorder="1" applyProtection="1">
      <protection locked="0"/>
    </xf>
    <xf numFmtId="9" fontId="65"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6" fillId="0" borderId="15" xfId="0" applyNumberFormat="1" applyFont="1" applyBorder="1" applyProtection="1">
      <protection hidden="1"/>
    </xf>
    <xf numFmtId="3" fontId="66" fillId="0" borderId="16" xfId="0" applyNumberFormat="1" applyFont="1" applyBorder="1" applyProtection="1">
      <protection hidden="1"/>
    </xf>
    <xf numFmtId="3" fontId="66" fillId="0" borderId="17" xfId="0" applyNumberFormat="1" applyFont="1" applyBorder="1" applyProtection="1">
      <protection hidden="1"/>
    </xf>
    <xf numFmtId="1" fontId="66" fillId="9" borderId="0" xfId="0" applyNumberFormat="1" applyFont="1" applyFill="1" applyProtection="1">
      <protection hidden="1"/>
    </xf>
    <xf numFmtId="3" fontId="66" fillId="2" borderId="15" xfId="0" applyNumberFormat="1" applyFont="1" applyFill="1" applyBorder="1" applyProtection="1">
      <protection hidden="1"/>
    </xf>
    <xf numFmtId="3" fontId="66" fillId="2" borderId="16" xfId="0" applyNumberFormat="1" applyFont="1" applyFill="1" applyBorder="1" applyProtection="1">
      <protection hidden="1"/>
    </xf>
    <xf numFmtId="3" fontId="66" fillId="2" borderId="17" xfId="0" applyNumberFormat="1" applyFont="1" applyFill="1" applyBorder="1" applyProtection="1">
      <protection hidden="1"/>
    </xf>
    <xf numFmtId="0" fontId="66" fillId="9" borderId="0" xfId="0" applyFont="1" applyFill="1" applyProtection="1">
      <protection hidden="1"/>
    </xf>
    <xf numFmtId="3" fontId="66" fillId="0" borderId="3" xfId="0" applyNumberFormat="1" applyFont="1" applyBorder="1" applyProtection="1">
      <protection hidden="1"/>
    </xf>
    <xf numFmtId="3" fontId="66" fillId="0" borderId="4" xfId="0" applyNumberFormat="1" applyFont="1" applyBorder="1" applyProtection="1">
      <protection hidden="1"/>
    </xf>
    <xf numFmtId="3" fontId="66" fillId="0" borderId="5"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5" xfId="0" applyNumberFormat="1" applyFont="1" applyBorder="1" applyProtection="1">
      <protection hidden="1"/>
    </xf>
    <xf numFmtId="0" fontId="62" fillId="0" borderId="16" xfId="0" applyNumberFormat="1" applyFont="1" applyBorder="1" applyProtection="1">
      <protection hidden="1"/>
    </xf>
    <xf numFmtId="0" fontId="62" fillId="0" borderId="17"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4" xfId="0" applyNumberFormat="1" applyFont="1" applyFill="1" applyBorder="1" applyProtection="1">
      <protection hidden="1"/>
    </xf>
    <xf numFmtId="14" fontId="61" fillId="7" borderId="60" xfId="0" applyNumberFormat="1" applyFont="1" applyFill="1" applyBorder="1" applyProtection="1">
      <protection hidden="1"/>
    </xf>
    <xf numFmtId="14" fontId="61" fillId="7" borderId="70"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2" xfId="0" applyFont="1" applyBorder="1" applyAlignment="1" applyProtection="1">
      <alignment vertical="center" wrapText="1"/>
      <protection locked="0"/>
    </xf>
    <xf numFmtId="0" fontId="68" fillId="0" borderId="52" xfId="0" applyFont="1" applyBorder="1" applyAlignment="1" applyProtection="1">
      <alignment vertical="center" wrapText="1"/>
      <protection locked="0"/>
    </xf>
    <xf numFmtId="2" fontId="4" fillId="0" borderId="72"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2" xfId="0" applyNumberFormat="1" applyFont="1" applyBorder="1"/>
    <xf numFmtId="0" fontId="70" fillId="0" borderId="0" xfId="0" applyFont="1" applyAlignment="1"/>
    <xf numFmtId="0" fontId="60" fillId="0" borderId="85" xfId="0" applyFont="1" applyFill="1" applyBorder="1" applyAlignment="1" applyProtection="1">
      <alignment horizontal="center" vertical="center"/>
      <protection locked="0"/>
    </xf>
    <xf numFmtId="164" fontId="60"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3" fontId="61" fillId="0" borderId="0" xfId="0" applyNumberFormat="1" applyFont="1" applyBorder="1" applyAlignment="1" applyProtection="1">
      <alignment horizontal="right"/>
      <protection hidden="1"/>
    </xf>
    <xf numFmtId="0" fontId="60"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5" borderId="72" xfId="0" applyFont="1" applyFill="1" applyBorder="1" applyProtection="1">
      <protection hidden="1"/>
    </xf>
    <xf numFmtId="3" fontId="4" fillId="85"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5" fillId="0" borderId="52" xfId="0" applyNumberFormat="1" applyFont="1" applyBorder="1" applyAlignment="1" applyProtection="1">
      <alignment horizontal="center"/>
      <protection locked="0"/>
    </xf>
    <xf numFmtId="3" fontId="75" fillId="0" borderId="53"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58" xfId="0" applyFont="1" applyBorder="1" applyAlignment="1" applyProtection="1">
      <alignment horizontal="center" vertical="center"/>
      <protection locked="0"/>
    </xf>
    <xf numFmtId="0" fontId="76" fillId="0" borderId="59"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70" fillId="0" borderId="0" xfId="0" applyFont="1"/>
    <xf numFmtId="0" fontId="78"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0" fontId="4" fillId="0" borderId="0" xfId="0" applyFont="1"/>
    <xf numFmtId="0" fontId="0" fillId="86" borderId="0" xfId="0" applyFill="1"/>
    <xf numFmtId="9" fontId="0" fillId="86" borderId="0" xfId="1" applyFont="1" applyFill="1"/>
    <xf numFmtId="9" fontId="0" fillId="86" borderId="0" xfId="0" applyNumberFormat="1" applyFill="1"/>
    <xf numFmtId="0" fontId="0" fillId="9" borderId="67" xfId="0" applyFill="1" applyBorder="1" applyAlignment="1"/>
    <xf numFmtId="0" fontId="0" fillId="9" borderId="66" xfId="0" applyFill="1" applyBorder="1" applyAlignment="1">
      <alignment horizontal="right"/>
    </xf>
    <xf numFmtId="0" fontId="60" fillId="0" borderId="0" xfId="0" applyFont="1"/>
    <xf numFmtId="14" fontId="0" fillId="0" borderId="72" xfId="0" applyNumberFormat="1" applyFont="1" applyBorder="1" applyAlignment="1">
      <alignment wrapText="1"/>
    </xf>
    <xf numFmtId="0" fontId="62" fillId="0" borderId="0" xfId="0" applyFont="1" applyBorder="1" applyAlignment="1">
      <alignment horizontal="left"/>
    </xf>
    <xf numFmtId="0" fontId="62"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57" fillId="0" borderId="83" xfId="0" applyFont="1" applyBorder="1" applyAlignment="1">
      <alignment horizontal="center"/>
    </xf>
    <xf numFmtId="0" fontId="57" fillId="0" borderId="86" xfId="0" applyFont="1" applyBorder="1" applyAlignment="1">
      <alignment horizontal="center"/>
    </xf>
    <xf numFmtId="0" fontId="57" fillId="0" borderId="84" xfId="0" applyFont="1" applyBorder="1" applyAlignment="1">
      <alignment horizont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81" xfId="0" applyFont="1" applyFill="1" applyBorder="1" applyAlignment="1" applyProtection="1">
      <alignment horizontal="center" vertical="center" wrapText="1"/>
      <protection hidden="1"/>
    </xf>
    <xf numFmtId="0" fontId="57"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left" vertical="center"/>
    </xf>
    <xf numFmtId="0" fontId="4" fillId="0" borderId="60" xfId="0" applyFont="1" applyBorder="1" applyAlignment="1"/>
    <xf numFmtId="0" fontId="0" fillId="9" borderId="67" xfId="0" applyFill="1" applyBorder="1" applyAlignment="1">
      <alignment horizontal="left"/>
    </xf>
    <xf numFmtId="0" fontId="0" fillId="9" borderId="66" xfId="0" applyFill="1" applyBorder="1" applyAlignment="1">
      <alignment horizontal="left"/>
    </xf>
    <xf numFmtId="0" fontId="60"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60" fillId="0" borderId="0" xfId="0" applyFont="1"/>
    <xf numFmtId="0" fontId="60" fillId="0" borderId="96" xfId="0" applyFont="1" applyBorder="1"/>
    <xf numFmtId="0" fontId="4" fillId="0" borderId="0" xfId="0" applyFont="1"/>
    <xf numFmtId="0" fontId="4" fillId="0" borderId="51" xfId="0" applyFont="1" applyBorder="1"/>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xf numFmtId="169" fontId="62" fillId="0" borderId="15" xfId="0" applyNumberFormat="1" applyFont="1" applyBorder="1" applyProtection="1">
      <protection hidden="1"/>
    </xf>
    <xf numFmtId="169" fontId="62" fillId="0" borderId="16" xfId="0" applyNumberFormat="1" applyFont="1" applyBorder="1" applyProtection="1">
      <protection hidden="1"/>
    </xf>
    <xf numFmtId="169" fontId="62" fillId="0" borderId="17" xfId="0" applyNumberFormat="1" applyFont="1" applyBorder="1" applyProtection="1">
      <protection hidden="1"/>
    </xf>
    <xf numFmtId="169" fontId="62" fillId="9" borderId="0" xfId="0" applyNumberFormat="1" applyFont="1" applyFill="1" applyProtection="1">
      <protection hidden="1"/>
    </xf>
    <xf numFmtId="14" fontId="14" fillId="0" borderId="82" xfId="0" applyNumberFormat="1" applyFont="1" applyFill="1" applyBorder="1" applyAlignment="1" applyProtection="1">
      <alignment horizontal="center" vertical="center"/>
    </xf>
    <xf numFmtId="14" fontId="0" fillId="0" borderId="72" xfId="0" applyNumberFormat="1" applyBorder="1" applyProtection="1"/>
    <xf numFmtId="14" fontId="0" fillId="68" borderId="48" xfId="0" applyNumberFormat="1" applyFill="1" applyBorder="1" applyProtection="1"/>
    <xf numFmtId="0" fontId="5" fillId="87" borderId="0" xfId="0" applyFont="1" applyFill="1" applyAlignment="1">
      <alignment horizontal="center" vertical="center"/>
    </xf>
    <xf numFmtId="0" fontId="5" fillId="87" borderId="0" xfId="0" applyFont="1" applyFill="1" applyAlignment="1">
      <alignment horizontal="center" vertical="center" wrapText="1"/>
    </xf>
    <xf numFmtId="0" fontId="5" fillId="87" borderId="0" xfId="0" applyFont="1" applyFill="1" applyProtection="1">
      <protection hidden="1"/>
    </xf>
    <xf numFmtId="0" fontId="5" fillId="87" borderId="0" xfId="0" applyFont="1" applyFill="1"/>
    <xf numFmtId="0" fontId="5" fillId="87" borderId="90" xfId="0" applyFont="1" applyFill="1" applyBorder="1" applyAlignment="1">
      <alignment horizontal="center" vertical="center"/>
    </xf>
    <xf numFmtId="0" fontId="5" fillId="87" borderId="90" xfId="0" applyFont="1" applyFill="1" applyBorder="1" applyAlignment="1">
      <alignment horizontal="center" vertical="center" wrapText="1"/>
    </xf>
    <xf numFmtId="0" fontId="5" fillId="87" borderId="91" xfId="0" applyFont="1" applyFill="1" applyBorder="1" applyAlignment="1">
      <alignment horizontal="center" vertical="center" wrapText="1"/>
    </xf>
    <xf numFmtId="0" fontId="60" fillId="82" borderId="67" xfId="0" applyFont="1" applyFill="1" applyBorder="1" applyAlignment="1">
      <alignment horizontal="left"/>
    </xf>
    <xf numFmtId="0" fontId="60" fillId="82" borderId="66" xfId="0" applyFont="1" applyFill="1" applyBorder="1" applyAlignment="1">
      <alignment horizontal="left"/>
    </xf>
    <xf numFmtId="3" fontId="60" fillId="82" borderId="64" xfId="0" applyNumberFormat="1" applyFont="1" applyFill="1" applyBorder="1" applyProtection="1">
      <protection hidden="1"/>
    </xf>
    <xf numFmtId="0" fontId="60" fillId="82" borderId="64" xfId="0" applyFont="1" applyFill="1" applyBorder="1" applyAlignment="1" applyProtection="1">
      <alignment horizontal="right"/>
      <protection hidden="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7">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819</c:v>
                </c:pt>
                <c:pt idx="28">
                  <c:v>1083</c:v>
                </c:pt>
                <c:pt idx="29">
                  <c:v>852</c:v>
                </c:pt>
                <c:pt idx="30">
                  <c:v>1303</c:v>
                </c:pt>
                <c:pt idx="31">
                  <c:v>1138</c:v>
                </c:pt>
                <c:pt idx="32">
                  <c:v>1138</c:v>
                </c:pt>
                <c:pt idx="33">
                  <c:v>1006</c:v>
                </c:pt>
                <c:pt idx="34">
                  <c:v>1270</c:v>
                </c:pt>
                <c:pt idx="35">
                  <c:v>1127</c:v>
                </c:pt>
                <c:pt idx="36">
                  <c:v>1160</c:v>
                </c:pt>
                <c:pt idx="37">
                  <c:v>561</c:v>
                </c:pt>
                <c:pt idx="38">
                  <c:v>330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200</c:v>
                </c:pt>
                <c:pt idx="1">
                  <c:v>200</c:v>
                </c:pt>
                <c:pt idx="2">
                  <c:v>200</c:v>
                </c:pt>
                <c:pt idx="3">
                  <c:v>200</c:v>
                </c:pt>
                <c:pt idx="4">
                  <c:v>200</c:v>
                </c:pt>
                <c:pt idx="5">
                  <c:v>200</c:v>
                </c:pt>
                <c:pt idx="6">
                  <c:v>200</c:v>
                </c:pt>
                <c:pt idx="7">
                  <c:v>219</c:v>
                </c:pt>
                <c:pt idx="8">
                  <c:v>238</c:v>
                </c:pt>
                <c:pt idx="9">
                  <c:v>257</c:v>
                </c:pt>
                <c:pt idx="10">
                  <c:v>276</c:v>
                </c:pt>
                <c:pt idx="11">
                  <c:v>295</c:v>
                </c:pt>
                <c:pt idx="12">
                  <c:v>314</c:v>
                </c:pt>
                <c:pt idx="13">
                  <c:v>333</c:v>
                </c:pt>
                <c:pt idx="14">
                  <c:v>352</c:v>
                </c:pt>
                <c:pt idx="15">
                  <c:v>371</c:v>
                </c:pt>
                <c:pt idx="16">
                  <c:v>390</c:v>
                </c:pt>
                <c:pt idx="17">
                  <c:v>409</c:v>
                </c:pt>
                <c:pt idx="18">
                  <c:v>428</c:v>
                </c:pt>
                <c:pt idx="19">
                  <c:v>447</c:v>
                </c:pt>
                <c:pt idx="20">
                  <c:v>466</c:v>
                </c:pt>
                <c:pt idx="21">
                  <c:v>485</c:v>
                </c:pt>
                <c:pt idx="22">
                  <c:v>504</c:v>
                </c:pt>
                <c:pt idx="23">
                  <c:v>523</c:v>
                </c:pt>
                <c:pt idx="24">
                  <c:v>542</c:v>
                </c:pt>
                <c:pt idx="25">
                  <c:v>561</c:v>
                </c:pt>
                <c:pt idx="26">
                  <c:v>580</c:v>
                </c:pt>
                <c:pt idx="27">
                  <c:v>290</c:v>
                </c:pt>
                <c:pt idx="28">
                  <c:v>530</c:v>
                </c:pt>
                <c:pt idx="29">
                  <c:v>320</c:v>
                </c:pt>
                <c:pt idx="30">
                  <c:v>730</c:v>
                </c:pt>
                <c:pt idx="31">
                  <c:v>580</c:v>
                </c:pt>
                <c:pt idx="32">
                  <c:v>580</c:v>
                </c:pt>
                <c:pt idx="33">
                  <c:v>460</c:v>
                </c:pt>
                <c:pt idx="34">
                  <c:v>700</c:v>
                </c:pt>
                <c:pt idx="35">
                  <c:v>570</c:v>
                </c:pt>
                <c:pt idx="36">
                  <c:v>600</c:v>
                </c:pt>
                <c:pt idx="37">
                  <c:v>510</c:v>
                </c:pt>
                <c:pt idx="38">
                  <c:v>300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319</c:v>
                </c:pt>
                <c:pt idx="28">
                  <c:v>583</c:v>
                </c:pt>
                <c:pt idx="29">
                  <c:v>352</c:v>
                </c:pt>
                <c:pt idx="30">
                  <c:v>803.00000000000011</c:v>
                </c:pt>
                <c:pt idx="31">
                  <c:v>638</c:v>
                </c:pt>
                <c:pt idx="32">
                  <c:v>638</c:v>
                </c:pt>
                <c:pt idx="33">
                  <c:v>506.00000000000006</c:v>
                </c:pt>
                <c:pt idx="34">
                  <c:v>770.00000000000011</c:v>
                </c:pt>
                <c:pt idx="35">
                  <c:v>627</c:v>
                </c:pt>
                <c:pt idx="36">
                  <c:v>660</c:v>
                </c:pt>
                <c:pt idx="37">
                  <c:v>561</c:v>
                </c:pt>
                <c:pt idx="38">
                  <c:v>330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(minutes)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[0]!Cap_Chart_Core_Range</c:f>
              <c:numCache>
                <c:formatCode>#,##0</c:formatCode>
                <c:ptCount val="52"/>
                <c:pt idx="0">
                  <c:v>778.84615384615381</c:v>
                </c:pt>
                <c:pt idx="1">
                  <c:v>778.84615384615381</c:v>
                </c:pt>
                <c:pt idx="2">
                  <c:v>778.84615384615381</c:v>
                </c:pt>
                <c:pt idx="3">
                  <c:v>778.84615384615381</c:v>
                </c:pt>
                <c:pt idx="4">
                  <c:v>778.84615384615381</c:v>
                </c:pt>
                <c:pt idx="5">
                  <c:v>778.84615384615381</c:v>
                </c:pt>
                <c:pt idx="6">
                  <c:v>778.84615384615381</c:v>
                </c:pt>
                <c:pt idx="7">
                  <c:v>778.84615384615381</c:v>
                </c:pt>
                <c:pt idx="8">
                  <c:v>778.84615384615381</c:v>
                </c:pt>
                <c:pt idx="9">
                  <c:v>778.84615384615381</c:v>
                </c:pt>
                <c:pt idx="10">
                  <c:v>778.84615384615381</c:v>
                </c:pt>
                <c:pt idx="11">
                  <c:v>778.84615384615381</c:v>
                </c:pt>
                <c:pt idx="12">
                  <c:v>778.84615384615381</c:v>
                </c:pt>
                <c:pt idx="13">
                  <c:v>778.84615384615381</c:v>
                </c:pt>
                <c:pt idx="14">
                  <c:v>778.84615384615381</c:v>
                </c:pt>
                <c:pt idx="15">
                  <c:v>778.84615384615381</c:v>
                </c:pt>
                <c:pt idx="16">
                  <c:v>778.84615384615381</c:v>
                </c:pt>
                <c:pt idx="17">
                  <c:v>778.84615384615381</c:v>
                </c:pt>
                <c:pt idx="18">
                  <c:v>778.84615384615381</c:v>
                </c:pt>
                <c:pt idx="19">
                  <c:v>778.84615384615381</c:v>
                </c:pt>
                <c:pt idx="20">
                  <c:v>778.84615384615381</c:v>
                </c:pt>
                <c:pt idx="21">
                  <c:v>778.84615384615381</c:v>
                </c:pt>
                <c:pt idx="22">
                  <c:v>778.84615384615381</c:v>
                </c:pt>
                <c:pt idx="23">
                  <c:v>778.84615384615381</c:v>
                </c:pt>
                <c:pt idx="24">
                  <c:v>778.84615384615381</c:v>
                </c:pt>
                <c:pt idx="25">
                  <c:v>778.84615384615381</c:v>
                </c:pt>
                <c:pt idx="26">
                  <c:v>778.84615384615381</c:v>
                </c:pt>
                <c:pt idx="27">
                  <c:v>778.84615384615381</c:v>
                </c:pt>
                <c:pt idx="28">
                  <c:v>778.84615384615381</c:v>
                </c:pt>
                <c:pt idx="29">
                  <c:v>778.84615384615381</c:v>
                </c:pt>
                <c:pt idx="30">
                  <c:v>778.84615384615381</c:v>
                </c:pt>
                <c:pt idx="31">
                  <c:v>778.84615384615381</c:v>
                </c:pt>
                <c:pt idx="32">
                  <c:v>778.84615384615381</c:v>
                </c:pt>
                <c:pt idx="33">
                  <c:v>778.84615384615381</c:v>
                </c:pt>
                <c:pt idx="34">
                  <c:v>778.84615384615381</c:v>
                </c:pt>
                <c:pt idx="35">
                  <c:v>778.84615384615381</c:v>
                </c:pt>
                <c:pt idx="36">
                  <c:v>778.84615384615381</c:v>
                </c:pt>
                <c:pt idx="37">
                  <c:v>778.84615384615381</c:v>
                </c:pt>
                <c:pt idx="38">
                  <c:v>778.84615384615381</c:v>
                </c:pt>
                <c:pt idx="39">
                  <c:v>778.84615384615381</c:v>
                </c:pt>
                <c:pt idx="40">
                  <c:v>778.84615384615381</c:v>
                </c:pt>
                <c:pt idx="41">
                  <c:v>778.84615384615381</c:v>
                </c:pt>
                <c:pt idx="42">
                  <c:v>778.84615384615381</c:v>
                </c:pt>
                <c:pt idx="43">
                  <c:v>778.84615384615381</c:v>
                </c:pt>
                <c:pt idx="44">
                  <c:v>778.84615384615381</c:v>
                </c:pt>
                <c:pt idx="45">
                  <c:v>778.84615384615381</c:v>
                </c:pt>
                <c:pt idx="46">
                  <c:v>778.84615384615381</c:v>
                </c:pt>
                <c:pt idx="47">
                  <c:v>778.84615384615381</c:v>
                </c:pt>
                <c:pt idx="48">
                  <c:v>778.84615384615381</c:v>
                </c:pt>
                <c:pt idx="49">
                  <c:v>778.84615384615381</c:v>
                </c:pt>
                <c:pt idx="50">
                  <c:v>778.84615384615381</c:v>
                </c:pt>
                <c:pt idx="51">
                  <c:v>778.84615384615381</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[0]!Cap_Chart_Adhoc_Range</c:f>
              <c:numCache>
                <c:formatCode>#,##0</c:formatCode>
                <c:ptCount val="52"/>
                <c:pt idx="0">
                  <c:v>126.92307692307692</c:v>
                </c:pt>
                <c:pt idx="1">
                  <c:v>126.92307692307692</c:v>
                </c:pt>
                <c:pt idx="2">
                  <c:v>126.92307692307692</c:v>
                </c:pt>
                <c:pt idx="3">
                  <c:v>126.92307692307692</c:v>
                </c:pt>
                <c:pt idx="4">
                  <c:v>126.92307692307692</c:v>
                </c:pt>
                <c:pt idx="5">
                  <c:v>126.92307692307692</c:v>
                </c:pt>
                <c:pt idx="6">
                  <c:v>126.92307692307692</c:v>
                </c:pt>
                <c:pt idx="7">
                  <c:v>126.92307692307692</c:v>
                </c:pt>
                <c:pt idx="8">
                  <c:v>126.92307692307692</c:v>
                </c:pt>
                <c:pt idx="9">
                  <c:v>126.92307692307692</c:v>
                </c:pt>
                <c:pt idx="10">
                  <c:v>126.92307692307692</c:v>
                </c:pt>
                <c:pt idx="11">
                  <c:v>126.92307692307692</c:v>
                </c:pt>
                <c:pt idx="12">
                  <c:v>126.92307692307692</c:v>
                </c:pt>
                <c:pt idx="13">
                  <c:v>126.92307692307692</c:v>
                </c:pt>
                <c:pt idx="14">
                  <c:v>126.92307692307692</c:v>
                </c:pt>
                <c:pt idx="15">
                  <c:v>126.92307692307692</c:v>
                </c:pt>
                <c:pt idx="16">
                  <c:v>126.92307692307692</c:v>
                </c:pt>
                <c:pt idx="17">
                  <c:v>126.92307692307692</c:v>
                </c:pt>
                <c:pt idx="18">
                  <c:v>126.92307692307692</c:v>
                </c:pt>
                <c:pt idx="19">
                  <c:v>126.92307692307692</c:v>
                </c:pt>
                <c:pt idx="20">
                  <c:v>126.92307692307692</c:v>
                </c:pt>
                <c:pt idx="21">
                  <c:v>126.92307692307692</c:v>
                </c:pt>
                <c:pt idx="22">
                  <c:v>126.92307692307692</c:v>
                </c:pt>
                <c:pt idx="23">
                  <c:v>126.92307692307692</c:v>
                </c:pt>
                <c:pt idx="24">
                  <c:v>126.92307692307692</c:v>
                </c:pt>
                <c:pt idx="25">
                  <c:v>126.92307692307692</c:v>
                </c:pt>
                <c:pt idx="26">
                  <c:v>126.92307692307692</c:v>
                </c:pt>
                <c:pt idx="27">
                  <c:v>126.92307692307692</c:v>
                </c:pt>
                <c:pt idx="28">
                  <c:v>126.92307692307692</c:v>
                </c:pt>
                <c:pt idx="29">
                  <c:v>126.92307692307692</c:v>
                </c:pt>
                <c:pt idx="30">
                  <c:v>126.92307692307692</c:v>
                </c:pt>
                <c:pt idx="31">
                  <c:v>126.92307692307692</c:v>
                </c:pt>
                <c:pt idx="32">
                  <c:v>126.92307692307692</c:v>
                </c:pt>
                <c:pt idx="33">
                  <c:v>126.92307692307692</c:v>
                </c:pt>
                <c:pt idx="34">
                  <c:v>126.92307692307692</c:v>
                </c:pt>
                <c:pt idx="35">
                  <c:v>126.92307692307692</c:v>
                </c:pt>
                <c:pt idx="36">
                  <c:v>126.92307692307692</c:v>
                </c:pt>
                <c:pt idx="37">
                  <c:v>126.92307692307692</c:v>
                </c:pt>
                <c:pt idx="38">
                  <c:v>126.92307692307692</c:v>
                </c:pt>
                <c:pt idx="39">
                  <c:v>126.92307692307692</c:v>
                </c:pt>
                <c:pt idx="40">
                  <c:v>126.92307692307692</c:v>
                </c:pt>
                <c:pt idx="41">
                  <c:v>126.92307692307692</c:v>
                </c:pt>
                <c:pt idx="42">
                  <c:v>126.92307692307692</c:v>
                </c:pt>
                <c:pt idx="43">
                  <c:v>126.92307692307692</c:v>
                </c:pt>
                <c:pt idx="44">
                  <c:v>126.92307692307692</c:v>
                </c:pt>
                <c:pt idx="45">
                  <c:v>126.92307692307692</c:v>
                </c:pt>
                <c:pt idx="46">
                  <c:v>126.92307692307692</c:v>
                </c:pt>
                <c:pt idx="47">
                  <c:v>126.92307692307692</c:v>
                </c:pt>
                <c:pt idx="48">
                  <c:v>126.92307692307692</c:v>
                </c:pt>
                <c:pt idx="49">
                  <c:v>126.92307692307692</c:v>
                </c:pt>
                <c:pt idx="50">
                  <c:v>126.92307692307692</c:v>
                </c:pt>
                <c:pt idx="51">
                  <c:v>126.92307692307692</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(minutes)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480.179577879237</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25.919146048680147</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778.84615384615392</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126.92307692307706</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(minutes)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1574.0769230769231</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165.69230769230762</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2100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(Minutes)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[0]!Summary_Blank</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[0]!Summary_Req</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778.84615384615381</c:v>
                </c:pt>
                <c:pt idx="1">
                  <c:v>778.84615384615381</c:v>
                </c:pt>
                <c:pt idx="2">
                  <c:v>778.84615384615381</c:v>
                </c:pt>
                <c:pt idx="3">
                  <c:v>778.84615384615381</c:v>
                </c:pt>
                <c:pt idx="4">
                  <c:v>778.84615384615381</c:v>
                </c:pt>
                <c:pt idx="5">
                  <c:v>778.84615384615381</c:v>
                </c:pt>
                <c:pt idx="6">
                  <c:v>778.84615384615381</c:v>
                </c:pt>
                <c:pt idx="7">
                  <c:v>778.84615384615381</c:v>
                </c:pt>
                <c:pt idx="8">
                  <c:v>778.84615384615381</c:v>
                </c:pt>
                <c:pt idx="9">
                  <c:v>778.84615384615381</c:v>
                </c:pt>
                <c:pt idx="10">
                  <c:v>778.84615384615381</c:v>
                </c:pt>
                <c:pt idx="11">
                  <c:v>778.84615384615381</c:v>
                </c:pt>
                <c:pt idx="12">
                  <c:v>778.84615384615381</c:v>
                </c:pt>
                <c:pt idx="13">
                  <c:v>778.84615384615381</c:v>
                </c:pt>
                <c:pt idx="14">
                  <c:v>778.84615384615381</c:v>
                </c:pt>
                <c:pt idx="15">
                  <c:v>778.84615384615381</c:v>
                </c:pt>
                <c:pt idx="16">
                  <c:v>778.84615384615381</c:v>
                </c:pt>
                <c:pt idx="17">
                  <c:v>778.84615384615381</c:v>
                </c:pt>
                <c:pt idx="18">
                  <c:v>778.84615384615381</c:v>
                </c:pt>
                <c:pt idx="19">
                  <c:v>778.84615384615381</c:v>
                </c:pt>
                <c:pt idx="20">
                  <c:v>778.84615384615381</c:v>
                </c:pt>
                <c:pt idx="21">
                  <c:v>778.84615384615381</c:v>
                </c:pt>
                <c:pt idx="22">
                  <c:v>778.84615384615381</c:v>
                </c:pt>
                <c:pt idx="23">
                  <c:v>778.84615384615381</c:v>
                </c:pt>
                <c:pt idx="24">
                  <c:v>778.84615384615381</c:v>
                </c:pt>
                <c:pt idx="25">
                  <c:v>778.84615384615381</c:v>
                </c:pt>
                <c:pt idx="26">
                  <c:v>778.84615384615381</c:v>
                </c:pt>
                <c:pt idx="27">
                  <c:v>778.84615384615381</c:v>
                </c:pt>
                <c:pt idx="28">
                  <c:v>778.84615384615381</c:v>
                </c:pt>
                <c:pt idx="29">
                  <c:v>778.84615384615381</c:v>
                </c:pt>
                <c:pt idx="30">
                  <c:v>778.84615384615381</c:v>
                </c:pt>
                <c:pt idx="31">
                  <c:v>778.84615384615381</c:v>
                </c:pt>
                <c:pt idx="32">
                  <c:v>778.84615384615381</c:v>
                </c:pt>
                <c:pt idx="33">
                  <c:v>778.84615384615381</c:v>
                </c:pt>
                <c:pt idx="34">
                  <c:v>778.84615384615381</c:v>
                </c:pt>
                <c:pt idx="35">
                  <c:v>778.84615384615381</c:v>
                </c:pt>
                <c:pt idx="36">
                  <c:v>778.84615384615381</c:v>
                </c:pt>
                <c:pt idx="37">
                  <c:v>778.84615384615381</c:v>
                </c:pt>
                <c:pt idx="38">
                  <c:v>778.84615384615381</c:v>
                </c:pt>
                <c:pt idx="39">
                  <c:v>778.84615384615381</c:v>
                </c:pt>
                <c:pt idx="40">
                  <c:v>778.84615384615381</c:v>
                </c:pt>
                <c:pt idx="41">
                  <c:v>778.84615384615381</c:v>
                </c:pt>
                <c:pt idx="42">
                  <c:v>778.84615384615381</c:v>
                </c:pt>
                <c:pt idx="43">
                  <c:v>778.84615384615381</c:v>
                </c:pt>
                <c:pt idx="44">
                  <c:v>778.84615384615381</c:v>
                </c:pt>
                <c:pt idx="45">
                  <c:v>778.84615384615381</c:v>
                </c:pt>
                <c:pt idx="46">
                  <c:v>778.84615384615381</c:v>
                </c:pt>
                <c:pt idx="47">
                  <c:v>778.84615384615381</c:v>
                </c:pt>
                <c:pt idx="48">
                  <c:v>778.84615384615381</c:v>
                </c:pt>
                <c:pt idx="49">
                  <c:v>778.84615384615381</c:v>
                </c:pt>
                <c:pt idx="50">
                  <c:v>778.84615384615381</c:v>
                </c:pt>
                <c:pt idx="51">
                  <c:v>778.84615384615381</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126.92307692307692</c:v>
                </c:pt>
                <c:pt idx="1">
                  <c:v>126.92307692307692</c:v>
                </c:pt>
                <c:pt idx="2">
                  <c:v>126.92307692307692</c:v>
                </c:pt>
                <c:pt idx="3">
                  <c:v>126.92307692307692</c:v>
                </c:pt>
                <c:pt idx="4">
                  <c:v>126.92307692307692</c:v>
                </c:pt>
                <c:pt idx="5">
                  <c:v>126.92307692307692</c:v>
                </c:pt>
                <c:pt idx="6">
                  <c:v>126.92307692307692</c:v>
                </c:pt>
                <c:pt idx="7">
                  <c:v>126.92307692307692</c:v>
                </c:pt>
                <c:pt idx="8">
                  <c:v>126.92307692307692</c:v>
                </c:pt>
                <c:pt idx="9">
                  <c:v>126.92307692307692</c:v>
                </c:pt>
                <c:pt idx="10">
                  <c:v>126.92307692307692</c:v>
                </c:pt>
                <c:pt idx="11">
                  <c:v>126.92307692307692</c:v>
                </c:pt>
                <c:pt idx="12">
                  <c:v>126.92307692307692</c:v>
                </c:pt>
                <c:pt idx="13">
                  <c:v>126.92307692307692</c:v>
                </c:pt>
                <c:pt idx="14">
                  <c:v>126.92307692307692</c:v>
                </c:pt>
                <c:pt idx="15">
                  <c:v>126.92307692307692</c:v>
                </c:pt>
                <c:pt idx="16">
                  <c:v>126.92307692307692</c:v>
                </c:pt>
                <c:pt idx="17">
                  <c:v>126.92307692307692</c:v>
                </c:pt>
                <c:pt idx="18">
                  <c:v>126.92307692307692</c:v>
                </c:pt>
                <c:pt idx="19">
                  <c:v>126.92307692307692</c:v>
                </c:pt>
                <c:pt idx="20">
                  <c:v>126.92307692307692</c:v>
                </c:pt>
                <c:pt idx="21">
                  <c:v>126.92307692307692</c:v>
                </c:pt>
                <c:pt idx="22">
                  <c:v>126.92307692307692</c:v>
                </c:pt>
                <c:pt idx="23">
                  <c:v>126.92307692307692</c:v>
                </c:pt>
                <c:pt idx="24">
                  <c:v>126.92307692307692</c:v>
                </c:pt>
                <c:pt idx="25">
                  <c:v>126.92307692307692</c:v>
                </c:pt>
                <c:pt idx="26">
                  <c:v>126.92307692307692</c:v>
                </c:pt>
                <c:pt idx="27">
                  <c:v>126.92307692307692</c:v>
                </c:pt>
                <c:pt idx="28">
                  <c:v>126.92307692307692</c:v>
                </c:pt>
                <c:pt idx="29">
                  <c:v>126.92307692307692</c:v>
                </c:pt>
                <c:pt idx="30">
                  <c:v>126.92307692307692</c:v>
                </c:pt>
                <c:pt idx="31">
                  <c:v>126.92307692307692</c:v>
                </c:pt>
                <c:pt idx="32">
                  <c:v>126.92307692307692</c:v>
                </c:pt>
                <c:pt idx="33">
                  <c:v>126.92307692307692</c:v>
                </c:pt>
                <c:pt idx="34">
                  <c:v>126.92307692307692</c:v>
                </c:pt>
                <c:pt idx="35">
                  <c:v>126.92307692307692</c:v>
                </c:pt>
                <c:pt idx="36">
                  <c:v>126.92307692307692</c:v>
                </c:pt>
                <c:pt idx="37">
                  <c:v>126.92307692307692</c:v>
                </c:pt>
                <c:pt idx="38">
                  <c:v>126.92307692307692</c:v>
                </c:pt>
                <c:pt idx="39">
                  <c:v>126.92307692307692</c:v>
                </c:pt>
                <c:pt idx="40">
                  <c:v>126.92307692307692</c:v>
                </c:pt>
                <c:pt idx="41">
                  <c:v>126.92307692307692</c:v>
                </c:pt>
                <c:pt idx="42">
                  <c:v>126.92307692307692</c:v>
                </c:pt>
                <c:pt idx="43">
                  <c:v>126.92307692307692</c:v>
                </c:pt>
                <c:pt idx="44">
                  <c:v>126.92307692307692</c:v>
                </c:pt>
                <c:pt idx="45">
                  <c:v>126.92307692307692</c:v>
                </c:pt>
                <c:pt idx="46">
                  <c:v>126.92307692307692</c:v>
                </c:pt>
                <c:pt idx="47">
                  <c:v>126.92307692307692</c:v>
                </c:pt>
                <c:pt idx="48">
                  <c:v>126.92307692307692</c:v>
                </c:pt>
                <c:pt idx="49">
                  <c:v>126.92307692307692</c:v>
                </c:pt>
                <c:pt idx="50">
                  <c:v>126.92307692307692</c:v>
                </c:pt>
                <c:pt idx="51">
                  <c:v>126.92307692307692</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(hide)'!$AA$13:$AA$64</c:f>
              <c:numCache>
                <c:formatCode>General</c:formatCode>
                <c:ptCount val="52"/>
                <c:pt idx="0">
                  <c:v>1574.0769230769231</c:v>
                </c:pt>
                <c:pt idx="1">
                  <c:v>1574.0769230769231</c:v>
                </c:pt>
                <c:pt idx="2">
                  <c:v>1574.0769230769231</c:v>
                </c:pt>
                <c:pt idx="3">
                  <c:v>1574.0769230769231</c:v>
                </c:pt>
                <c:pt idx="4">
                  <c:v>1574.0769230769231</c:v>
                </c:pt>
                <c:pt idx="5">
                  <c:v>1574.0769230769231</c:v>
                </c:pt>
                <c:pt idx="6">
                  <c:v>1574.0769230769231</c:v>
                </c:pt>
                <c:pt idx="7">
                  <c:v>1574.0769230769231</c:v>
                </c:pt>
                <c:pt idx="8">
                  <c:v>1574.0769230769231</c:v>
                </c:pt>
                <c:pt idx="9">
                  <c:v>1574.0769230769231</c:v>
                </c:pt>
                <c:pt idx="10">
                  <c:v>1574.0769230769231</c:v>
                </c:pt>
                <c:pt idx="11">
                  <c:v>1574.0769230769231</c:v>
                </c:pt>
                <c:pt idx="12">
                  <c:v>1574.0769230769231</c:v>
                </c:pt>
                <c:pt idx="13">
                  <c:v>1574.0769230769231</c:v>
                </c:pt>
                <c:pt idx="14">
                  <c:v>1574.0769230769231</c:v>
                </c:pt>
                <c:pt idx="15">
                  <c:v>1574.0769230769231</c:v>
                </c:pt>
                <c:pt idx="16">
                  <c:v>1574.0769230769231</c:v>
                </c:pt>
                <c:pt idx="17">
                  <c:v>1574.0769230769231</c:v>
                </c:pt>
                <c:pt idx="18">
                  <c:v>1574.0769230769231</c:v>
                </c:pt>
                <c:pt idx="19">
                  <c:v>1574.0769230769231</c:v>
                </c:pt>
                <c:pt idx="20">
                  <c:v>1574.0769230769231</c:v>
                </c:pt>
                <c:pt idx="21">
                  <c:v>1574.0769230769231</c:v>
                </c:pt>
                <c:pt idx="22">
                  <c:v>1574.0769230769231</c:v>
                </c:pt>
                <c:pt idx="23">
                  <c:v>1574.0769230769231</c:v>
                </c:pt>
                <c:pt idx="24">
                  <c:v>1574.0769230769231</c:v>
                </c:pt>
                <c:pt idx="25">
                  <c:v>1574.0769230769231</c:v>
                </c:pt>
                <c:pt idx="26">
                  <c:v>1574.0769230769231</c:v>
                </c:pt>
                <c:pt idx="27">
                  <c:v>1574.0769230769231</c:v>
                </c:pt>
                <c:pt idx="28">
                  <c:v>1574.0769230769231</c:v>
                </c:pt>
                <c:pt idx="29">
                  <c:v>1574.0769230769231</c:v>
                </c:pt>
                <c:pt idx="30">
                  <c:v>1574.0769230769231</c:v>
                </c:pt>
                <c:pt idx="31">
                  <c:v>1574.0769230769231</c:v>
                </c:pt>
                <c:pt idx="32">
                  <c:v>1574.0769230769231</c:v>
                </c:pt>
                <c:pt idx="33">
                  <c:v>1574.0769230769231</c:v>
                </c:pt>
                <c:pt idx="34">
                  <c:v>1574.0769230769231</c:v>
                </c:pt>
                <c:pt idx="35">
                  <c:v>1574.0769230769231</c:v>
                </c:pt>
                <c:pt idx="36">
                  <c:v>1574.0769230769231</c:v>
                </c:pt>
                <c:pt idx="37">
                  <c:v>1574.0769230769231</c:v>
                </c:pt>
                <c:pt idx="38">
                  <c:v>1574.0769230769231</c:v>
                </c:pt>
                <c:pt idx="39">
                  <c:v>1574.0769230769231</c:v>
                </c:pt>
                <c:pt idx="40">
                  <c:v>1574.0769230769231</c:v>
                </c:pt>
                <c:pt idx="41">
                  <c:v>1574.0769230769231</c:v>
                </c:pt>
                <c:pt idx="42">
                  <c:v>1574.0769230769231</c:v>
                </c:pt>
                <c:pt idx="43">
                  <c:v>1574.0769230769231</c:v>
                </c:pt>
                <c:pt idx="44">
                  <c:v>1574.0769230769231</c:v>
                </c:pt>
                <c:pt idx="45">
                  <c:v>1574.0769230769231</c:v>
                </c:pt>
                <c:pt idx="46">
                  <c:v>1574.0769230769231</c:v>
                </c:pt>
                <c:pt idx="47">
                  <c:v>1574.0769230769231</c:v>
                </c:pt>
                <c:pt idx="48">
                  <c:v>1574.0769230769231</c:v>
                </c:pt>
                <c:pt idx="49">
                  <c:v>1574.0769230769231</c:v>
                </c:pt>
                <c:pt idx="50">
                  <c:v>1574.0769230769231</c:v>
                </c:pt>
                <c:pt idx="51">
                  <c:v>1574.0769230769231</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(hide)'!$AC$13:$AC$64</c:f>
              <c:numCache>
                <c:formatCode>General</c:formatCode>
                <c:ptCount val="52"/>
                <c:pt idx="0">
                  <c:v>165.69230769230762</c:v>
                </c:pt>
                <c:pt idx="1">
                  <c:v>165.69230769230762</c:v>
                </c:pt>
                <c:pt idx="2">
                  <c:v>165.69230769230762</c:v>
                </c:pt>
                <c:pt idx="3">
                  <c:v>165.69230769230762</c:v>
                </c:pt>
                <c:pt idx="4">
                  <c:v>165.69230769230762</c:v>
                </c:pt>
                <c:pt idx="5">
                  <c:v>165.69230769230762</c:v>
                </c:pt>
                <c:pt idx="6">
                  <c:v>165.69230769230762</c:v>
                </c:pt>
                <c:pt idx="7">
                  <c:v>165.69230769230762</c:v>
                </c:pt>
                <c:pt idx="8">
                  <c:v>165.69230769230762</c:v>
                </c:pt>
                <c:pt idx="9">
                  <c:v>165.69230769230762</c:v>
                </c:pt>
                <c:pt idx="10">
                  <c:v>165.69230769230762</c:v>
                </c:pt>
                <c:pt idx="11">
                  <c:v>165.69230769230762</c:v>
                </c:pt>
                <c:pt idx="12">
                  <c:v>165.69230769230762</c:v>
                </c:pt>
                <c:pt idx="13">
                  <c:v>165.69230769230762</c:v>
                </c:pt>
                <c:pt idx="14">
                  <c:v>165.69230769230762</c:v>
                </c:pt>
                <c:pt idx="15">
                  <c:v>165.69230769230762</c:v>
                </c:pt>
                <c:pt idx="16">
                  <c:v>165.69230769230762</c:v>
                </c:pt>
                <c:pt idx="17">
                  <c:v>165.69230769230762</c:v>
                </c:pt>
                <c:pt idx="18">
                  <c:v>165.69230769230762</c:v>
                </c:pt>
                <c:pt idx="19">
                  <c:v>165.69230769230762</c:v>
                </c:pt>
                <c:pt idx="20">
                  <c:v>165.69230769230762</c:v>
                </c:pt>
                <c:pt idx="21">
                  <c:v>165.69230769230762</c:v>
                </c:pt>
                <c:pt idx="22">
                  <c:v>165.69230769230762</c:v>
                </c:pt>
                <c:pt idx="23">
                  <c:v>165.69230769230762</c:v>
                </c:pt>
                <c:pt idx="24">
                  <c:v>165.69230769230762</c:v>
                </c:pt>
                <c:pt idx="25">
                  <c:v>165.69230769230762</c:v>
                </c:pt>
                <c:pt idx="26">
                  <c:v>165.69230769230762</c:v>
                </c:pt>
                <c:pt idx="27">
                  <c:v>165.69230769230762</c:v>
                </c:pt>
                <c:pt idx="28">
                  <c:v>165.69230769230762</c:v>
                </c:pt>
                <c:pt idx="29">
                  <c:v>165.69230769230762</c:v>
                </c:pt>
                <c:pt idx="30">
                  <c:v>165.69230769230762</c:v>
                </c:pt>
                <c:pt idx="31">
                  <c:v>165.69230769230762</c:v>
                </c:pt>
                <c:pt idx="32">
                  <c:v>165.69230769230762</c:v>
                </c:pt>
                <c:pt idx="33">
                  <c:v>165.69230769230762</c:v>
                </c:pt>
                <c:pt idx="34">
                  <c:v>165.69230769230762</c:v>
                </c:pt>
                <c:pt idx="35">
                  <c:v>165.69230769230762</c:v>
                </c:pt>
                <c:pt idx="36">
                  <c:v>165.69230769230762</c:v>
                </c:pt>
                <c:pt idx="37">
                  <c:v>165.69230769230762</c:v>
                </c:pt>
                <c:pt idx="38">
                  <c:v>165.69230769230762</c:v>
                </c:pt>
                <c:pt idx="39">
                  <c:v>165.69230769230762</c:v>
                </c:pt>
                <c:pt idx="40">
                  <c:v>165.69230769230762</c:v>
                </c:pt>
                <c:pt idx="41">
                  <c:v>165.69230769230762</c:v>
                </c:pt>
                <c:pt idx="42">
                  <c:v>165.69230769230762</c:v>
                </c:pt>
                <c:pt idx="43">
                  <c:v>165.69230769230762</c:v>
                </c:pt>
                <c:pt idx="44">
                  <c:v>165.69230769230762</c:v>
                </c:pt>
                <c:pt idx="45">
                  <c:v>165.69230769230762</c:v>
                </c:pt>
                <c:pt idx="46">
                  <c:v>165.69230769230762</c:v>
                </c:pt>
                <c:pt idx="47">
                  <c:v>165.69230769230762</c:v>
                </c:pt>
                <c:pt idx="48">
                  <c:v>165.69230769230762</c:v>
                </c:pt>
                <c:pt idx="49">
                  <c:v>165.69230769230762</c:v>
                </c:pt>
                <c:pt idx="50">
                  <c:v>165.69230769230762</c:v>
                </c:pt>
                <c:pt idx="51">
                  <c:v>165.69230769230762</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(hide)'!$AD$4:$AD$55</c:f>
              <c:numCache>
                <c:formatCode>General</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864.48125267574528</c:v>
                </c:pt>
                <c:pt idx="33">
                  <c:v>1080.6015658446815</c:v>
                </c:pt>
                <c:pt idx="34">
                  <c:v>963.53639621150785</c:v>
                </c:pt>
                <c:pt idx="35">
                  <c:v>990.55143535762488</c:v>
                </c:pt>
                <c:pt idx="36">
                  <c:v>459.25566548398967</c:v>
                </c:pt>
                <c:pt idx="37">
                  <c:v>270.15039146117039</c:v>
                </c:pt>
                <c:pt idx="38">
                  <c:v>693.38600475033741</c:v>
                </c:pt>
                <c:pt idx="39">
                  <c:v>459.25566548398967</c:v>
                </c:pt>
                <c:pt idx="40">
                  <c:v>396.22057414304987</c:v>
                </c:pt>
                <c:pt idx="41">
                  <c:v>585.32584816586927</c:v>
                </c:pt>
                <c:pt idx="42">
                  <c:v>558.31080901975213</c:v>
                </c:pt>
                <c:pt idx="43">
                  <c:v>288.1604175585818</c:v>
                </c:pt>
                <c:pt idx="44">
                  <c:v>405.22558719175561</c:v>
                </c:pt>
                <c:pt idx="45">
                  <c:v>432.24062633787264</c:v>
                </c:pt>
                <c:pt idx="46">
                  <c:v>711.39603084774865</c:v>
                </c:pt>
                <c:pt idx="47">
                  <c:v>297.16543060728748</c:v>
                </c:pt>
                <c:pt idx="48">
                  <c:v>531.29576987363509</c:v>
                </c:pt>
                <c:pt idx="49">
                  <c:v>378.21054804563857</c:v>
                </c:pt>
                <c:pt idx="50">
                  <c:v>702.39101779904297</c:v>
                </c:pt>
                <c:pt idx="51">
                  <c:v>496.62646963611826</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(hide)'!$AE$4:$AE$55</c:f>
              <c:numCache>
                <c:formatCode>General</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41.423060024046094</c:v>
                </c:pt>
                <c:pt idx="33">
                  <c:v>63.035091340939744</c:v>
                </c:pt>
                <c:pt idx="34">
                  <c:v>51.328574377622317</c:v>
                </c:pt>
                <c:pt idx="35">
                  <c:v>54.030078292233952</c:v>
                </c:pt>
                <c:pt idx="36">
                  <c:v>45.925566548398933</c:v>
                </c:pt>
                <c:pt idx="37">
                  <c:v>27.01503914611709</c:v>
                </c:pt>
                <c:pt idx="38">
                  <c:v>69.338600475033786</c:v>
                </c:pt>
                <c:pt idx="39">
                  <c:v>45.925566548398933</c:v>
                </c:pt>
                <c:pt idx="40">
                  <c:v>39.622057414305061</c:v>
                </c:pt>
                <c:pt idx="41">
                  <c:v>58.532584816586905</c:v>
                </c:pt>
                <c:pt idx="42">
                  <c:v>55.83108090197527</c:v>
                </c:pt>
                <c:pt idx="43">
                  <c:v>28.816041755858123</c:v>
                </c:pt>
                <c:pt idx="44">
                  <c:v>40.522558719175606</c:v>
                </c:pt>
                <c:pt idx="45">
                  <c:v>43.224062633787298</c:v>
                </c:pt>
                <c:pt idx="46">
                  <c:v>71.139603084775104</c:v>
                </c:pt>
                <c:pt idx="47">
                  <c:v>29.716543060728782</c:v>
                </c:pt>
                <c:pt idx="48">
                  <c:v>53.129576987363521</c:v>
                </c:pt>
                <c:pt idx="49">
                  <c:v>37.821054804563914</c:v>
                </c:pt>
                <c:pt idx="50">
                  <c:v>70.239101779904558</c:v>
                </c:pt>
                <c:pt idx="51">
                  <c:v>101.30639679793887</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905.76923076923072</c:v>
                </c:pt>
                <c:pt idx="1">
                  <c:v>905.76923076923072</c:v>
                </c:pt>
                <c:pt idx="2">
                  <c:v>905.76923076923072</c:v>
                </c:pt>
                <c:pt idx="3">
                  <c:v>905.76923076923072</c:v>
                </c:pt>
                <c:pt idx="4">
                  <c:v>905.76923076923072</c:v>
                </c:pt>
                <c:pt idx="5">
                  <c:v>905.76923076923072</c:v>
                </c:pt>
                <c:pt idx="6">
                  <c:v>905.76923076923072</c:v>
                </c:pt>
                <c:pt idx="7">
                  <c:v>905.76923076923072</c:v>
                </c:pt>
                <c:pt idx="8">
                  <c:v>905.76923076923072</c:v>
                </c:pt>
                <c:pt idx="9">
                  <c:v>905.76923076923072</c:v>
                </c:pt>
                <c:pt idx="10">
                  <c:v>905.76923076923072</c:v>
                </c:pt>
                <c:pt idx="11">
                  <c:v>905.76923076923072</c:v>
                </c:pt>
                <c:pt idx="12">
                  <c:v>905.76923076923072</c:v>
                </c:pt>
                <c:pt idx="13">
                  <c:v>905.76923076923072</c:v>
                </c:pt>
                <c:pt idx="14">
                  <c:v>905.76923076923072</c:v>
                </c:pt>
                <c:pt idx="15">
                  <c:v>905.76923076923072</c:v>
                </c:pt>
                <c:pt idx="16">
                  <c:v>905.76923076923072</c:v>
                </c:pt>
                <c:pt idx="17">
                  <c:v>905.76923076923072</c:v>
                </c:pt>
                <c:pt idx="18">
                  <c:v>905.76923076923072</c:v>
                </c:pt>
                <c:pt idx="19">
                  <c:v>905.76923076923072</c:v>
                </c:pt>
                <c:pt idx="20">
                  <c:v>905.76923076923072</c:v>
                </c:pt>
                <c:pt idx="21">
                  <c:v>905.76923076923072</c:v>
                </c:pt>
                <c:pt idx="22">
                  <c:v>905.76923076923072</c:v>
                </c:pt>
                <c:pt idx="23">
                  <c:v>905.76923076923072</c:v>
                </c:pt>
                <c:pt idx="24">
                  <c:v>905.76923076923072</c:v>
                </c:pt>
                <c:pt idx="25">
                  <c:v>905.76923076923072</c:v>
                </c:pt>
                <c:pt idx="26">
                  <c:v>905.76923076923072</c:v>
                </c:pt>
                <c:pt idx="27">
                  <c:v>905.76923076923072</c:v>
                </c:pt>
                <c:pt idx="28">
                  <c:v>905.76923076923072</c:v>
                </c:pt>
                <c:pt idx="29">
                  <c:v>905.76923076923072</c:v>
                </c:pt>
                <c:pt idx="30">
                  <c:v>905.76923076923072</c:v>
                </c:pt>
                <c:pt idx="31">
                  <c:v>905.76923076923072</c:v>
                </c:pt>
                <c:pt idx="32">
                  <c:v>905.76923076923072</c:v>
                </c:pt>
                <c:pt idx="33">
                  <c:v>905.76923076923072</c:v>
                </c:pt>
                <c:pt idx="34">
                  <c:v>905.76923076923072</c:v>
                </c:pt>
                <c:pt idx="35">
                  <c:v>905.76923076923072</c:v>
                </c:pt>
                <c:pt idx="36">
                  <c:v>905.76923076923072</c:v>
                </c:pt>
                <c:pt idx="37">
                  <c:v>905.76923076923072</c:v>
                </c:pt>
                <c:pt idx="38">
                  <c:v>905.76923076923072</c:v>
                </c:pt>
                <c:pt idx="39">
                  <c:v>905.76923076923072</c:v>
                </c:pt>
                <c:pt idx="40">
                  <c:v>905.76923076923072</c:v>
                </c:pt>
                <c:pt idx="41">
                  <c:v>905.76923076923072</c:v>
                </c:pt>
                <c:pt idx="42">
                  <c:v>905.76923076923072</c:v>
                </c:pt>
                <c:pt idx="43">
                  <c:v>905.76923076923072</c:v>
                </c:pt>
                <c:pt idx="44">
                  <c:v>905.76923076923072</c:v>
                </c:pt>
                <c:pt idx="45">
                  <c:v>905.76923076923072</c:v>
                </c:pt>
                <c:pt idx="46">
                  <c:v>905.76923076923072</c:v>
                </c:pt>
                <c:pt idx="47">
                  <c:v>905.76923076923072</c:v>
                </c:pt>
                <c:pt idx="48">
                  <c:v>905.76923076923072</c:v>
                </c:pt>
                <c:pt idx="49">
                  <c:v>905.76923076923072</c:v>
                </c:pt>
                <c:pt idx="50">
                  <c:v>905.76923076923072</c:v>
                </c:pt>
                <c:pt idx="51">
                  <c:v>905.76923076923072</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85725</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1419225</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161925</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161925</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12065</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22</xdr:col>
          <xdr:colOff>133350</xdr:colOff>
          <xdr:row>14</xdr:row>
          <xdr:rowOff>152400</xdr:rowOff>
        </xdr:from>
        <xdr:to>
          <xdr:col>24</xdr:col>
          <xdr:colOff>104775</xdr:colOff>
          <xdr:row>15</xdr:row>
          <xdr:rowOff>400050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15</xdr:row>
          <xdr:rowOff>447675</xdr:rowOff>
        </xdr:from>
        <xdr:to>
          <xdr:col>24</xdr:col>
          <xdr:colOff>95250</xdr:colOff>
          <xdr:row>17</xdr:row>
          <xdr:rowOff>133350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18</xdr:row>
          <xdr:rowOff>19050</xdr:rowOff>
        </xdr:from>
        <xdr:to>
          <xdr:col>24</xdr:col>
          <xdr:colOff>95250</xdr:colOff>
          <xdr:row>20</xdr:row>
          <xdr:rowOff>85725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183508</xdr:colOff>
      <xdr:row>22</xdr:row>
      <xdr:rowOff>335915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161925</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161925</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374015</xdr:colOff>
      <xdr:row>2</xdr:row>
      <xdr:rowOff>45085</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578485</xdr:colOff>
      <xdr:row>2</xdr:row>
      <xdr:rowOff>107315</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9525" y="152400"/>
          <a:ext cx="11153775" cy="573405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6985</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18</xdr:col>
      <xdr:colOff>392692</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276225</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47625</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8"/>
  <sheetViews>
    <sheetView showGridLines="0" showRowColHeaders="0" workbookViewId="0">
      <selection activeCell="D5" sqref="D5"/>
    </sheetView>
  </sheetViews>
  <sheetFormatPr defaultRowHeight="14.25" x14ac:dyDescent="0.2"/>
  <cols>
    <col min="1" max="1" width="9.625" bestFit="1" customWidth="1"/>
    <col min="2" max="2" width="9.875" bestFit="1" customWidth="1"/>
    <col min="3" max="3" width="20.125" customWidth="1"/>
    <col min="4" max="4" width="74.375" customWidth="1"/>
    <col min="5" max="5" width="35.375" customWidth="1"/>
  </cols>
  <sheetData>
    <row r="2" spans="1:5" ht="15" x14ac:dyDescent="0.25">
      <c r="A2" s="285" t="s">
        <v>0</v>
      </c>
      <c r="B2" s="285" t="s">
        <v>1</v>
      </c>
      <c r="C2" s="285" t="s">
        <v>2</v>
      </c>
      <c r="D2" s="285" t="s">
        <v>3</v>
      </c>
      <c r="E2" s="285" t="s">
        <v>11</v>
      </c>
    </row>
    <row r="3" spans="1:5" s="67" customFormat="1" ht="42.75" x14ac:dyDescent="0.2">
      <c r="A3" s="292" t="s">
        <v>1278</v>
      </c>
      <c r="B3" s="384">
        <v>44061</v>
      </c>
      <c r="C3" s="292" t="s">
        <v>1272</v>
      </c>
      <c r="D3" s="292" t="s">
        <v>1277</v>
      </c>
      <c r="E3" s="292"/>
    </row>
    <row r="4" spans="1:5" s="67" customFormat="1" ht="57" x14ac:dyDescent="0.2">
      <c r="A4" s="289" t="s">
        <v>1276</v>
      </c>
      <c r="B4" s="290">
        <v>44057</v>
      </c>
      <c r="C4" s="292" t="s">
        <v>1272</v>
      </c>
      <c r="D4" s="292" t="s">
        <v>1273</v>
      </c>
      <c r="E4" s="289"/>
    </row>
    <row r="5" spans="1:5" s="67" customFormat="1" ht="57" x14ac:dyDescent="0.2">
      <c r="A5" s="289" t="s">
        <v>1241</v>
      </c>
      <c r="B5" s="290">
        <v>44027</v>
      </c>
      <c r="C5" s="289" t="s">
        <v>5</v>
      </c>
      <c r="D5" s="292" t="s">
        <v>1242</v>
      </c>
      <c r="E5" s="289"/>
    </row>
    <row r="6" spans="1:5" s="67" customFormat="1" ht="156.75" x14ac:dyDescent="0.2">
      <c r="A6" s="289" t="s">
        <v>1234</v>
      </c>
      <c r="B6" s="290">
        <v>44025</v>
      </c>
      <c r="C6" s="289" t="s">
        <v>5</v>
      </c>
      <c r="D6" s="292" t="s">
        <v>1240</v>
      </c>
      <c r="E6" s="292"/>
    </row>
    <row r="7" spans="1:5" s="67" customFormat="1" ht="71.25" x14ac:dyDescent="0.2">
      <c r="A7" s="289" t="s">
        <v>1232</v>
      </c>
      <c r="B7" s="290">
        <v>43997</v>
      </c>
      <c r="C7" s="289" t="s">
        <v>5</v>
      </c>
      <c r="D7" s="292" t="s">
        <v>1235</v>
      </c>
      <c r="E7" s="289"/>
    </row>
    <row r="8" spans="1:5" s="67" customFormat="1" ht="156.75" x14ac:dyDescent="0.2">
      <c r="A8" s="289">
        <v>3.4</v>
      </c>
      <c r="B8" s="290">
        <v>43993</v>
      </c>
      <c r="C8" s="289" t="s">
        <v>5</v>
      </c>
      <c r="D8" s="292" t="s">
        <v>1230</v>
      </c>
      <c r="E8" s="292"/>
    </row>
    <row r="9" spans="1:5" s="67" customFormat="1" ht="142.5" x14ac:dyDescent="0.2">
      <c r="A9" s="289">
        <v>3.3</v>
      </c>
      <c r="B9" s="290">
        <v>43980</v>
      </c>
      <c r="C9" s="289" t="s">
        <v>5</v>
      </c>
      <c r="D9" s="292" t="s">
        <v>1228</v>
      </c>
      <c r="E9" s="289"/>
    </row>
    <row r="10" spans="1:5" s="67" customFormat="1" ht="42.75" x14ac:dyDescent="0.2">
      <c r="A10" s="335">
        <v>3.2</v>
      </c>
      <c r="B10" s="290">
        <v>43965</v>
      </c>
      <c r="C10" s="289" t="s">
        <v>5</v>
      </c>
      <c r="D10" s="292" t="s">
        <v>1211</v>
      </c>
      <c r="E10" s="292"/>
    </row>
    <row r="11" spans="1:5" s="67" customFormat="1" ht="42.75" x14ac:dyDescent="0.2">
      <c r="A11" s="335">
        <v>3.1</v>
      </c>
      <c r="B11" s="290">
        <v>43964</v>
      </c>
      <c r="C11" s="289" t="s">
        <v>5</v>
      </c>
      <c r="D11" s="292" t="s">
        <v>1206</v>
      </c>
      <c r="E11" s="292"/>
    </row>
    <row r="12" spans="1:5" s="67" customFormat="1" ht="99.75" x14ac:dyDescent="0.2">
      <c r="A12" s="335">
        <v>3</v>
      </c>
      <c r="B12" s="290">
        <v>43963</v>
      </c>
      <c r="C12" s="289" t="s">
        <v>5</v>
      </c>
      <c r="D12" s="292" t="s">
        <v>1202</v>
      </c>
      <c r="E12" s="292" t="s">
        <v>1203</v>
      </c>
    </row>
    <row r="13" spans="1:5" s="67" customFormat="1" ht="72" x14ac:dyDescent="0.25">
      <c r="A13" s="289">
        <v>2.13</v>
      </c>
      <c r="B13" s="290">
        <v>43903</v>
      </c>
      <c r="C13" s="289" t="s">
        <v>5</v>
      </c>
      <c r="D13" s="292" t="s">
        <v>1174</v>
      </c>
      <c r="E13" s="285"/>
    </row>
    <row r="14" spans="1:5" s="67" customFormat="1" ht="29.25" x14ac:dyDescent="0.25">
      <c r="A14" s="289">
        <v>2.12</v>
      </c>
      <c r="B14" s="290">
        <v>43887</v>
      </c>
      <c r="C14" s="289" t="s">
        <v>276</v>
      </c>
      <c r="D14" s="292" t="s">
        <v>1175</v>
      </c>
      <c r="E14" s="285"/>
    </row>
    <row r="15" spans="1:5" s="67" customFormat="1" ht="57" x14ac:dyDescent="0.2">
      <c r="A15" s="289">
        <v>2.11</v>
      </c>
      <c r="B15" s="290">
        <v>43846</v>
      </c>
      <c r="C15" s="292" t="s">
        <v>1166</v>
      </c>
      <c r="D15" s="292" t="s">
        <v>1173</v>
      </c>
      <c r="E15" s="292" t="s">
        <v>1171</v>
      </c>
    </row>
    <row r="16" spans="1:5" s="67" customFormat="1" ht="43.5" x14ac:dyDescent="0.25">
      <c r="A16" s="328">
        <v>2.1</v>
      </c>
      <c r="B16" s="290">
        <v>43756</v>
      </c>
      <c r="C16" s="289" t="s">
        <v>276</v>
      </c>
      <c r="D16" s="292" t="s">
        <v>1170</v>
      </c>
      <c r="E16" s="285"/>
    </row>
    <row r="17" spans="1:5" s="67" customFormat="1" ht="57.75" x14ac:dyDescent="0.25">
      <c r="A17" s="289">
        <v>2.02</v>
      </c>
      <c r="B17" s="290">
        <v>43718</v>
      </c>
      <c r="C17" s="289" t="s">
        <v>5</v>
      </c>
      <c r="D17" s="292" t="s">
        <v>1169</v>
      </c>
      <c r="E17" s="285"/>
    </row>
    <row r="18" spans="1:5" s="67" customFormat="1" ht="57.75" x14ac:dyDescent="0.25">
      <c r="A18" s="289">
        <v>2.0099999999999998</v>
      </c>
      <c r="B18" s="290">
        <v>43693</v>
      </c>
      <c r="C18" s="289" t="s">
        <v>1108</v>
      </c>
      <c r="D18" s="292" t="s">
        <v>1168</v>
      </c>
      <c r="E18" s="285"/>
    </row>
    <row r="19" spans="1:5" s="67" customFormat="1" ht="100.5" x14ac:dyDescent="0.25">
      <c r="A19" s="324">
        <v>2</v>
      </c>
      <c r="B19" s="314">
        <v>43665</v>
      </c>
      <c r="C19" s="292" t="s">
        <v>1166</v>
      </c>
      <c r="D19" s="292" t="s">
        <v>1167</v>
      </c>
      <c r="E19" s="285"/>
    </row>
    <row r="20" spans="1:5" s="67" customFormat="1" ht="257.25" x14ac:dyDescent="0.25">
      <c r="A20" s="285">
        <v>1.05</v>
      </c>
      <c r="B20" s="314">
        <v>43570</v>
      </c>
      <c r="C20" s="292" t="s">
        <v>1165</v>
      </c>
      <c r="D20" s="292" t="s">
        <v>1160</v>
      </c>
      <c r="E20" s="316" t="s">
        <v>1159</v>
      </c>
    </row>
    <row r="21" spans="1:5" s="67" customFormat="1" ht="85.5" x14ac:dyDescent="0.2">
      <c r="A21" s="289">
        <v>1.04</v>
      </c>
      <c r="B21" s="290">
        <v>43516</v>
      </c>
      <c r="C21" s="289" t="s">
        <v>1108</v>
      </c>
      <c r="D21" s="292" t="s">
        <v>1111</v>
      </c>
      <c r="E21" s="292"/>
    </row>
    <row r="22" spans="1:5" s="67" customFormat="1" ht="128.25" x14ac:dyDescent="0.2">
      <c r="A22" s="289" t="s">
        <v>1107</v>
      </c>
      <c r="B22" s="290">
        <v>43486</v>
      </c>
      <c r="C22" s="289" t="s">
        <v>1108</v>
      </c>
      <c r="D22" s="292" t="s">
        <v>1109</v>
      </c>
      <c r="E22" s="292" t="s">
        <v>1110</v>
      </c>
    </row>
    <row r="23" spans="1:5" s="291" customFormat="1" ht="171" x14ac:dyDescent="0.2">
      <c r="A23" s="289" t="s">
        <v>1107</v>
      </c>
      <c r="B23" s="290">
        <v>43395</v>
      </c>
      <c r="C23" s="289" t="s">
        <v>5</v>
      </c>
      <c r="D23" s="292" t="s">
        <v>1106</v>
      </c>
      <c r="E23" s="292" t="s">
        <v>1105</v>
      </c>
    </row>
    <row r="24" spans="1:5" s="291" customFormat="1" ht="171" x14ac:dyDescent="0.2">
      <c r="A24" s="289">
        <v>1.03</v>
      </c>
      <c r="B24" s="290">
        <v>43319</v>
      </c>
      <c r="C24" s="289" t="s">
        <v>5</v>
      </c>
      <c r="D24" s="292" t="s">
        <v>1104</v>
      </c>
      <c r="E24" s="289"/>
    </row>
    <row r="25" spans="1:5" ht="409.5" x14ac:dyDescent="0.2">
      <c r="A25" s="286">
        <v>1.02</v>
      </c>
      <c r="B25" s="287">
        <v>43292</v>
      </c>
      <c r="C25" s="286" t="s">
        <v>5</v>
      </c>
      <c r="D25" s="288" t="s">
        <v>1103</v>
      </c>
      <c r="E25" s="288" t="s">
        <v>944</v>
      </c>
    </row>
    <row r="26" spans="1:5" ht="42.75" x14ac:dyDescent="0.2">
      <c r="A26" s="286" t="s">
        <v>932</v>
      </c>
      <c r="B26" s="287">
        <v>43291</v>
      </c>
      <c r="C26" s="286" t="s">
        <v>5</v>
      </c>
      <c r="D26" s="288" t="s">
        <v>933</v>
      </c>
      <c r="E26" s="286"/>
    </row>
    <row r="27" spans="1:5" ht="156.75" x14ac:dyDescent="0.2">
      <c r="A27" s="286" t="s">
        <v>880</v>
      </c>
      <c r="B27" s="287">
        <v>43255</v>
      </c>
      <c r="C27" s="286" t="s">
        <v>5</v>
      </c>
      <c r="D27" s="288" t="s">
        <v>881</v>
      </c>
      <c r="E27" s="286"/>
    </row>
    <row r="28" spans="1:5" ht="42.75" x14ac:dyDescent="0.2">
      <c r="A28" s="286" t="s">
        <v>873</v>
      </c>
      <c r="B28" s="287">
        <v>43247</v>
      </c>
      <c r="C28" s="286" t="s">
        <v>5</v>
      </c>
      <c r="D28" s="288" t="s">
        <v>874</v>
      </c>
      <c r="E28" s="286"/>
    </row>
    <row r="29" spans="1:5" ht="142.5" x14ac:dyDescent="0.2">
      <c r="A29" s="286">
        <v>0.4</v>
      </c>
      <c r="B29" s="287">
        <v>43229</v>
      </c>
      <c r="C29" s="286" t="s">
        <v>5</v>
      </c>
      <c r="D29" s="288" t="s">
        <v>491</v>
      </c>
      <c r="E29" s="288" t="s">
        <v>492</v>
      </c>
    </row>
    <row r="30" spans="1:5" ht="114" x14ac:dyDescent="0.2">
      <c r="A30" s="286" t="s">
        <v>324</v>
      </c>
      <c r="B30" s="287">
        <v>43206</v>
      </c>
      <c r="C30" s="286" t="s">
        <v>5</v>
      </c>
      <c r="D30" s="288" t="s">
        <v>325</v>
      </c>
      <c r="E30" s="288" t="s">
        <v>339</v>
      </c>
    </row>
    <row r="31" spans="1:5" ht="57" x14ac:dyDescent="0.2">
      <c r="A31" s="286" t="s">
        <v>300</v>
      </c>
      <c r="B31" s="287">
        <v>43185</v>
      </c>
      <c r="C31" s="286" t="s">
        <v>5</v>
      </c>
      <c r="D31" s="286"/>
      <c r="E31" s="288" t="s">
        <v>301</v>
      </c>
    </row>
    <row r="32" spans="1:5" ht="71.25" x14ac:dyDescent="0.2">
      <c r="A32" s="286" t="s">
        <v>298</v>
      </c>
      <c r="B32" s="287">
        <v>43178</v>
      </c>
      <c r="C32" s="286" t="s">
        <v>276</v>
      </c>
      <c r="D32" s="288" t="s">
        <v>299</v>
      </c>
      <c r="E32" s="286"/>
    </row>
    <row r="33" spans="1:5" ht="128.25" x14ac:dyDescent="0.2">
      <c r="A33" s="286" t="s">
        <v>288</v>
      </c>
      <c r="B33" s="287">
        <v>43172</v>
      </c>
      <c r="C33" s="286" t="s">
        <v>5</v>
      </c>
      <c r="D33" s="288" t="s">
        <v>289</v>
      </c>
      <c r="E33" s="288" t="s">
        <v>291</v>
      </c>
    </row>
    <row r="34" spans="1:5" ht="57" x14ac:dyDescent="0.2">
      <c r="A34" s="286" t="s">
        <v>275</v>
      </c>
      <c r="B34" s="287">
        <v>43167</v>
      </c>
      <c r="C34" s="286" t="s">
        <v>276</v>
      </c>
      <c r="D34" s="286" t="s">
        <v>277</v>
      </c>
      <c r="E34" s="288" t="s">
        <v>282</v>
      </c>
    </row>
    <row r="35" spans="1:5" x14ac:dyDescent="0.2">
      <c r="A35" s="286"/>
      <c r="B35" s="287">
        <v>43147</v>
      </c>
      <c r="C35" s="286" t="s">
        <v>5</v>
      </c>
      <c r="D35" s="286" t="s">
        <v>127</v>
      </c>
      <c r="E35" s="286"/>
    </row>
    <row r="36" spans="1:5" ht="99.75" x14ac:dyDescent="0.2">
      <c r="A36" s="286" t="s">
        <v>9</v>
      </c>
      <c r="B36" s="287">
        <v>43130</v>
      </c>
      <c r="C36" s="286" t="s">
        <v>5</v>
      </c>
      <c r="D36" s="288" t="s">
        <v>10</v>
      </c>
      <c r="E36" s="288" t="s">
        <v>12</v>
      </c>
    </row>
    <row r="37" spans="1:5" x14ac:dyDescent="0.2">
      <c r="A37" s="286" t="s">
        <v>7</v>
      </c>
      <c r="B37" s="287">
        <v>43068</v>
      </c>
      <c r="C37" s="286" t="s">
        <v>5</v>
      </c>
      <c r="D37" s="286" t="s">
        <v>8</v>
      </c>
      <c r="E37" s="286"/>
    </row>
    <row r="38" spans="1:5" x14ac:dyDescent="0.2">
      <c r="A38" s="286" t="s">
        <v>4</v>
      </c>
      <c r="B38" s="287">
        <v>42852</v>
      </c>
      <c r="C38" s="286" t="s">
        <v>5</v>
      </c>
      <c r="D38" s="286" t="s">
        <v>6</v>
      </c>
      <c r="E38" s="286"/>
    </row>
  </sheetData>
  <sortState xmlns:xlrd2="http://schemas.microsoft.com/office/spreadsheetml/2017/richdata2" ref="A21:E34">
    <sortCondition descending="1" ref="B21:B34"/>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947</v>
      </c>
      <c r="K7" s="2" t="s">
        <v>1102</v>
      </c>
    </row>
    <row r="9" spans="1:18" ht="15" x14ac:dyDescent="0.25">
      <c r="A9" s="67">
        <f>COUNTA(B10:B1048576)</f>
        <v>236</v>
      </c>
      <c r="B9" s="2" t="s">
        <v>526</v>
      </c>
      <c r="C9" s="2"/>
      <c r="D9" s="2" t="s">
        <v>527</v>
      </c>
      <c r="K9" s="2" t="s">
        <v>1100</v>
      </c>
      <c r="R9" s="2" t="s">
        <v>1101</v>
      </c>
    </row>
    <row r="10" spans="1:18" x14ac:dyDescent="0.2">
      <c r="A10" s="67">
        <f>COUNTA(D10:D1048576)</f>
        <v>79</v>
      </c>
      <c r="B10" s="67" t="s">
        <v>557</v>
      </c>
      <c r="D10" s="67" t="s">
        <v>827</v>
      </c>
      <c r="K10" t="s">
        <v>948</v>
      </c>
      <c r="R10" t="s">
        <v>827</v>
      </c>
    </row>
    <row r="11" spans="1:18" x14ac:dyDescent="0.2">
      <c r="B11" s="67" t="s">
        <v>558</v>
      </c>
      <c r="D11" s="67" t="s">
        <v>853</v>
      </c>
      <c r="K11" t="s">
        <v>949</v>
      </c>
      <c r="R11" t="s">
        <v>853</v>
      </c>
    </row>
    <row r="12" spans="1:18" x14ac:dyDescent="0.2">
      <c r="B12" s="67" t="s">
        <v>559</v>
      </c>
      <c r="D12" s="67" t="s">
        <v>811</v>
      </c>
      <c r="K12" t="s">
        <v>950</v>
      </c>
      <c r="R12" t="s">
        <v>811</v>
      </c>
    </row>
    <row r="13" spans="1:18" x14ac:dyDescent="0.2">
      <c r="B13" s="67" t="s">
        <v>560</v>
      </c>
      <c r="D13" s="67" t="s">
        <v>819</v>
      </c>
      <c r="K13" t="s">
        <v>951</v>
      </c>
      <c r="R13" t="s">
        <v>819</v>
      </c>
    </row>
    <row r="14" spans="1:18" x14ac:dyDescent="0.2">
      <c r="B14" s="67" t="s">
        <v>561</v>
      </c>
      <c r="D14" s="67" t="s">
        <v>861</v>
      </c>
      <c r="K14" t="s">
        <v>952</v>
      </c>
      <c r="R14" t="s">
        <v>861</v>
      </c>
    </row>
    <row r="15" spans="1:18" x14ac:dyDescent="0.2">
      <c r="B15" s="67" t="s">
        <v>562</v>
      </c>
      <c r="D15" s="67" t="s">
        <v>824</v>
      </c>
      <c r="K15" t="s">
        <v>953</v>
      </c>
      <c r="R15" t="s">
        <v>824</v>
      </c>
    </row>
    <row r="16" spans="1:18" x14ac:dyDescent="0.2">
      <c r="B16" s="67" t="s">
        <v>563</v>
      </c>
      <c r="D16" s="67" t="s">
        <v>809</v>
      </c>
      <c r="K16" t="s">
        <v>954</v>
      </c>
      <c r="R16" t="s">
        <v>809</v>
      </c>
    </row>
    <row r="17" spans="2:18" x14ac:dyDescent="0.2">
      <c r="B17" s="67" t="s">
        <v>564</v>
      </c>
      <c r="D17" s="67" t="s">
        <v>862</v>
      </c>
      <c r="K17" t="s">
        <v>955</v>
      </c>
      <c r="R17" t="s">
        <v>862</v>
      </c>
    </row>
    <row r="18" spans="2:18" x14ac:dyDescent="0.2">
      <c r="B18" s="67" t="s">
        <v>565</v>
      </c>
      <c r="D18" s="67" t="s">
        <v>854</v>
      </c>
      <c r="K18" t="s">
        <v>956</v>
      </c>
      <c r="R18" t="s">
        <v>854</v>
      </c>
    </row>
    <row r="19" spans="2:18" x14ac:dyDescent="0.2">
      <c r="B19" s="67" t="s">
        <v>566</v>
      </c>
      <c r="D19" s="67" t="s">
        <v>820</v>
      </c>
      <c r="K19" t="s">
        <v>957</v>
      </c>
      <c r="R19" t="s">
        <v>820</v>
      </c>
    </row>
    <row r="20" spans="2:18" x14ac:dyDescent="0.2">
      <c r="B20" s="67" t="s">
        <v>567</v>
      </c>
      <c r="D20" s="67" t="s">
        <v>816</v>
      </c>
      <c r="K20" t="s">
        <v>958</v>
      </c>
      <c r="R20" t="s">
        <v>816</v>
      </c>
    </row>
    <row r="21" spans="2:18" x14ac:dyDescent="0.2">
      <c r="B21" s="67" t="s">
        <v>568</v>
      </c>
      <c r="D21" s="67" t="s">
        <v>821</v>
      </c>
      <c r="K21" t="s">
        <v>959</v>
      </c>
      <c r="R21" t="s">
        <v>821</v>
      </c>
    </row>
    <row r="22" spans="2:18" x14ac:dyDescent="0.2">
      <c r="B22" s="67" t="s">
        <v>569</v>
      </c>
      <c r="D22" s="67" t="s">
        <v>837</v>
      </c>
      <c r="K22" t="s">
        <v>960</v>
      </c>
      <c r="R22" t="s">
        <v>837</v>
      </c>
    </row>
    <row r="23" spans="2:18" x14ac:dyDescent="0.2">
      <c r="B23" s="67" t="s">
        <v>570</v>
      </c>
      <c r="D23" s="67" t="s">
        <v>858</v>
      </c>
      <c r="K23" t="s">
        <v>961</v>
      </c>
      <c r="R23" t="s">
        <v>858</v>
      </c>
    </row>
    <row r="24" spans="2:18" x14ac:dyDescent="0.2">
      <c r="B24" s="67" t="s">
        <v>571</v>
      </c>
      <c r="D24" s="67" t="s">
        <v>818</v>
      </c>
      <c r="K24" t="s">
        <v>962</v>
      </c>
      <c r="R24" t="s">
        <v>818</v>
      </c>
    </row>
    <row r="25" spans="2:18" x14ac:dyDescent="0.2">
      <c r="B25" s="67" t="s">
        <v>572</v>
      </c>
      <c r="D25" s="67" t="s">
        <v>817</v>
      </c>
      <c r="K25" t="s">
        <v>963</v>
      </c>
      <c r="R25" t="s">
        <v>817</v>
      </c>
    </row>
    <row r="26" spans="2:18" x14ac:dyDescent="0.2">
      <c r="B26" s="67" t="s">
        <v>573</v>
      </c>
      <c r="D26" s="67" t="s">
        <v>871</v>
      </c>
      <c r="K26" t="s">
        <v>964</v>
      </c>
      <c r="R26" t="s">
        <v>871</v>
      </c>
    </row>
    <row r="27" spans="2:18" x14ac:dyDescent="0.2">
      <c r="B27" s="67" t="s">
        <v>574</v>
      </c>
      <c r="D27" s="67" t="s">
        <v>869</v>
      </c>
      <c r="K27" t="s">
        <v>965</v>
      </c>
      <c r="R27" t="s">
        <v>869</v>
      </c>
    </row>
    <row r="28" spans="2:18" x14ac:dyDescent="0.2">
      <c r="B28" s="67" t="s">
        <v>575</v>
      </c>
      <c r="D28" s="67" t="s">
        <v>848</v>
      </c>
      <c r="K28" t="s">
        <v>966</v>
      </c>
      <c r="R28" t="s">
        <v>848</v>
      </c>
    </row>
    <row r="29" spans="2:18" x14ac:dyDescent="0.2">
      <c r="B29" s="67" t="s">
        <v>576</v>
      </c>
      <c r="D29" s="67" t="s">
        <v>812</v>
      </c>
      <c r="K29" t="s">
        <v>967</v>
      </c>
      <c r="R29" t="s">
        <v>812</v>
      </c>
    </row>
    <row r="30" spans="2:18" x14ac:dyDescent="0.2">
      <c r="B30" s="67" t="s">
        <v>577</v>
      </c>
      <c r="D30" s="67" t="s">
        <v>842</v>
      </c>
      <c r="K30" t="s">
        <v>968</v>
      </c>
      <c r="R30" t="s">
        <v>842</v>
      </c>
    </row>
    <row r="31" spans="2:18" x14ac:dyDescent="0.2">
      <c r="B31" s="67" t="s">
        <v>578</v>
      </c>
      <c r="D31" s="67" t="s">
        <v>828</v>
      </c>
      <c r="K31" t="s">
        <v>969</v>
      </c>
      <c r="R31" t="s">
        <v>828</v>
      </c>
    </row>
    <row r="32" spans="2:18" x14ac:dyDescent="0.2">
      <c r="B32" s="67" t="s">
        <v>579</v>
      </c>
      <c r="D32" s="67" t="s">
        <v>815</v>
      </c>
      <c r="K32" t="s">
        <v>970</v>
      </c>
      <c r="R32" t="s">
        <v>815</v>
      </c>
    </row>
    <row r="33" spans="2:18" x14ac:dyDescent="0.2">
      <c r="B33" s="67" t="s">
        <v>580</v>
      </c>
      <c r="D33" s="67" t="s">
        <v>803</v>
      </c>
      <c r="K33" t="s">
        <v>971</v>
      </c>
      <c r="R33" t="s">
        <v>803</v>
      </c>
    </row>
    <row r="34" spans="2:18" x14ac:dyDescent="0.2">
      <c r="B34" s="67" t="s">
        <v>581</v>
      </c>
      <c r="D34" s="67" t="s">
        <v>796</v>
      </c>
      <c r="K34" t="s">
        <v>972</v>
      </c>
      <c r="R34" t="s">
        <v>796</v>
      </c>
    </row>
    <row r="35" spans="2:18" x14ac:dyDescent="0.2">
      <c r="B35" s="67" t="s">
        <v>582</v>
      </c>
      <c r="D35" s="67" t="s">
        <v>855</v>
      </c>
      <c r="K35" t="s">
        <v>973</v>
      </c>
      <c r="R35" t="s">
        <v>855</v>
      </c>
    </row>
    <row r="36" spans="2:18" x14ac:dyDescent="0.2">
      <c r="B36" s="67" t="s">
        <v>583</v>
      </c>
      <c r="D36" s="67" t="s">
        <v>814</v>
      </c>
      <c r="K36" t="s">
        <v>974</v>
      </c>
      <c r="R36" t="s">
        <v>814</v>
      </c>
    </row>
    <row r="37" spans="2:18" x14ac:dyDescent="0.2">
      <c r="B37" s="67" t="s">
        <v>584</v>
      </c>
      <c r="D37" s="67" t="s">
        <v>851</v>
      </c>
      <c r="K37" t="s">
        <v>975</v>
      </c>
      <c r="R37" t="s">
        <v>851</v>
      </c>
    </row>
    <row r="38" spans="2:18" x14ac:dyDescent="0.2">
      <c r="B38" s="67" t="s">
        <v>585</v>
      </c>
      <c r="D38" s="67" t="s">
        <v>850</v>
      </c>
      <c r="K38" t="s">
        <v>976</v>
      </c>
      <c r="R38" t="s">
        <v>850</v>
      </c>
    </row>
    <row r="39" spans="2:18" x14ac:dyDescent="0.2">
      <c r="B39" s="67" t="s">
        <v>586</v>
      </c>
      <c r="D39" s="67" t="s">
        <v>813</v>
      </c>
      <c r="K39" t="s">
        <v>977</v>
      </c>
      <c r="R39" t="s">
        <v>813</v>
      </c>
    </row>
    <row r="40" spans="2:18" x14ac:dyDescent="0.2">
      <c r="B40" s="67" t="s">
        <v>587</v>
      </c>
      <c r="D40" t="s">
        <v>860</v>
      </c>
      <c r="K40" t="s">
        <v>978</v>
      </c>
      <c r="R40" t="s">
        <v>860</v>
      </c>
    </row>
    <row r="41" spans="2:18" x14ac:dyDescent="0.2">
      <c r="B41" s="67" t="s">
        <v>588</v>
      </c>
      <c r="D41" t="s">
        <v>793</v>
      </c>
      <c r="K41" t="s">
        <v>979</v>
      </c>
      <c r="R41" t="s">
        <v>793</v>
      </c>
    </row>
    <row r="42" spans="2:18" x14ac:dyDescent="0.2">
      <c r="B42" s="67" t="s">
        <v>589</v>
      </c>
      <c r="D42" t="s">
        <v>832</v>
      </c>
      <c r="K42" t="s">
        <v>980</v>
      </c>
      <c r="R42" t="s">
        <v>832</v>
      </c>
    </row>
    <row r="43" spans="2:18" x14ac:dyDescent="0.2">
      <c r="B43" s="67" t="s">
        <v>590</v>
      </c>
      <c r="D43" t="s">
        <v>841</v>
      </c>
      <c r="K43" t="s">
        <v>981</v>
      </c>
      <c r="R43" t="s">
        <v>841</v>
      </c>
    </row>
    <row r="44" spans="2:18" x14ac:dyDescent="0.2">
      <c r="B44" s="67" t="s">
        <v>591</v>
      </c>
      <c r="D44" t="s">
        <v>847</v>
      </c>
      <c r="K44" t="s">
        <v>982</v>
      </c>
      <c r="R44" t="s">
        <v>847</v>
      </c>
    </row>
    <row r="45" spans="2:18" x14ac:dyDescent="0.2">
      <c r="B45" s="67" t="s">
        <v>592</v>
      </c>
      <c r="D45" t="s">
        <v>863</v>
      </c>
      <c r="K45" t="s">
        <v>983</v>
      </c>
      <c r="R45" t="s">
        <v>863</v>
      </c>
    </row>
    <row r="46" spans="2:18" x14ac:dyDescent="0.2">
      <c r="B46" s="67" t="s">
        <v>593</v>
      </c>
      <c r="D46" t="s">
        <v>864</v>
      </c>
      <c r="K46" t="s">
        <v>984</v>
      </c>
      <c r="R46" t="s">
        <v>864</v>
      </c>
    </row>
    <row r="47" spans="2:18" x14ac:dyDescent="0.2">
      <c r="B47" s="67" t="s">
        <v>594</v>
      </c>
      <c r="D47" t="s">
        <v>865</v>
      </c>
      <c r="K47" t="s">
        <v>985</v>
      </c>
      <c r="R47" t="s">
        <v>865</v>
      </c>
    </row>
    <row r="48" spans="2:18" x14ac:dyDescent="0.2">
      <c r="B48" s="67" t="s">
        <v>595</v>
      </c>
      <c r="D48" t="s">
        <v>830</v>
      </c>
      <c r="K48" t="s">
        <v>986</v>
      </c>
      <c r="R48" t="s">
        <v>830</v>
      </c>
    </row>
    <row r="49" spans="2:18" x14ac:dyDescent="0.2">
      <c r="B49" s="67" t="s">
        <v>596</v>
      </c>
      <c r="D49" t="s">
        <v>852</v>
      </c>
      <c r="K49" t="s">
        <v>987</v>
      </c>
      <c r="R49" t="s">
        <v>852</v>
      </c>
    </row>
    <row r="50" spans="2:18" x14ac:dyDescent="0.2">
      <c r="B50" s="67" t="s">
        <v>597</v>
      </c>
      <c r="D50" t="s">
        <v>867</v>
      </c>
      <c r="K50" t="s">
        <v>988</v>
      </c>
      <c r="R50" t="s">
        <v>867</v>
      </c>
    </row>
    <row r="51" spans="2:18" x14ac:dyDescent="0.2">
      <c r="B51" s="67" t="s">
        <v>598</v>
      </c>
      <c r="D51" t="s">
        <v>866</v>
      </c>
      <c r="K51" t="s">
        <v>989</v>
      </c>
      <c r="R51" t="s">
        <v>866</v>
      </c>
    </row>
    <row r="52" spans="2:18" x14ac:dyDescent="0.2">
      <c r="B52" s="67" t="s">
        <v>599</v>
      </c>
      <c r="D52" t="s">
        <v>834</v>
      </c>
      <c r="K52" t="s">
        <v>990</v>
      </c>
      <c r="R52" t="s">
        <v>834</v>
      </c>
    </row>
    <row r="53" spans="2:18" x14ac:dyDescent="0.2">
      <c r="B53" s="67" t="s">
        <v>600</v>
      </c>
      <c r="D53" t="s">
        <v>844</v>
      </c>
      <c r="K53" t="s">
        <v>991</v>
      </c>
      <c r="R53" t="s">
        <v>844</v>
      </c>
    </row>
    <row r="54" spans="2:18" x14ac:dyDescent="0.2">
      <c r="B54" s="67" t="s">
        <v>601</v>
      </c>
      <c r="D54" t="s">
        <v>868</v>
      </c>
      <c r="K54" t="s">
        <v>992</v>
      </c>
      <c r="R54" t="s">
        <v>868</v>
      </c>
    </row>
    <row r="55" spans="2:18" x14ac:dyDescent="0.2">
      <c r="B55" s="67" t="s">
        <v>602</v>
      </c>
      <c r="D55" t="s">
        <v>849</v>
      </c>
      <c r="K55" t="s">
        <v>993</v>
      </c>
      <c r="R55" t="s">
        <v>849</v>
      </c>
    </row>
    <row r="56" spans="2:18" x14ac:dyDescent="0.2">
      <c r="B56" s="67" t="s">
        <v>603</v>
      </c>
      <c r="D56" t="s">
        <v>833</v>
      </c>
      <c r="K56" t="s">
        <v>994</v>
      </c>
      <c r="R56" t="s">
        <v>833</v>
      </c>
    </row>
    <row r="57" spans="2:18" x14ac:dyDescent="0.2">
      <c r="B57" s="67" t="s">
        <v>604</v>
      </c>
      <c r="D57" t="s">
        <v>836</v>
      </c>
      <c r="K57" t="s">
        <v>995</v>
      </c>
      <c r="R57" t="s">
        <v>836</v>
      </c>
    </row>
    <row r="58" spans="2:18" x14ac:dyDescent="0.2">
      <c r="B58" s="67" t="s">
        <v>605</v>
      </c>
      <c r="D58" t="s">
        <v>807</v>
      </c>
      <c r="K58" t="s">
        <v>996</v>
      </c>
      <c r="R58" t="s">
        <v>807</v>
      </c>
    </row>
    <row r="59" spans="2:18" x14ac:dyDescent="0.2">
      <c r="B59" s="67" t="s">
        <v>606</v>
      </c>
      <c r="D59" t="s">
        <v>835</v>
      </c>
      <c r="K59" t="s">
        <v>997</v>
      </c>
      <c r="R59" t="s">
        <v>835</v>
      </c>
    </row>
    <row r="60" spans="2:18" x14ac:dyDescent="0.2">
      <c r="B60" s="67" t="s">
        <v>607</v>
      </c>
      <c r="D60" t="s">
        <v>846</v>
      </c>
      <c r="K60" t="s">
        <v>998</v>
      </c>
      <c r="R60" t="s">
        <v>846</v>
      </c>
    </row>
    <row r="61" spans="2:18" x14ac:dyDescent="0.2">
      <c r="B61" s="67" t="s">
        <v>608</v>
      </c>
      <c r="D61" t="s">
        <v>845</v>
      </c>
      <c r="K61" t="s">
        <v>999</v>
      </c>
      <c r="R61" t="s">
        <v>845</v>
      </c>
    </row>
    <row r="62" spans="2:18" x14ac:dyDescent="0.2">
      <c r="B62" s="67" t="s">
        <v>609</v>
      </c>
      <c r="D62" t="s">
        <v>870</v>
      </c>
      <c r="K62" t="s">
        <v>1000</v>
      </c>
      <c r="R62" t="s">
        <v>870</v>
      </c>
    </row>
    <row r="63" spans="2:18" x14ac:dyDescent="0.2">
      <c r="B63" s="67" t="s">
        <v>610</v>
      </c>
      <c r="D63" t="s">
        <v>857</v>
      </c>
      <c r="K63" t="s">
        <v>1001</v>
      </c>
      <c r="R63" t="s">
        <v>857</v>
      </c>
    </row>
    <row r="64" spans="2:18" x14ac:dyDescent="0.2">
      <c r="B64" s="67" t="s">
        <v>611</v>
      </c>
      <c r="D64" t="s">
        <v>797</v>
      </c>
      <c r="K64" t="s">
        <v>1002</v>
      </c>
      <c r="R64" t="s">
        <v>797</v>
      </c>
    </row>
    <row r="65" spans="2:18" x14ac:dyDescent="0.2">
      <c r="B65" s="67" t="s">
        <v>612</v>
      </c>
      <c r="D65" t="s">
        <v>802</v>
      </c>
      <c r="K65" t="s">
        <v>1003</v>
      </c>
      <c r="R65" t="s">
        <v>802</v>
      </c>
    </row>
    <row r="66" spans="2:18" x14ac:dyDescent="0.2">
      <c r="B66" s="67" t="s">
        <v>613</v>
      </c>
      <c r="D66" t="s">
        <v>798</v>
      </c>
      <c r="K66" t="s">
        <v>1004</v>
      </c>
      <c r="R66" t="s">
        <v>798</v>
      </c>
    </row>
    <row r="67" spans="2:18" x14ac:dyDescent="0.2">
      <c r="B67" s="67" t="s">
        <v>614</v>
      </c>
      <c r="D67" t="s">
        <v>801</v>
      </c>
      <c r="K67" t="s">
        <v>1005</v>
      </c>
      <c r="R67" t="s">
        <v>801</v>
      </c>
    </row>
    <row r="68" spans="2:18" x14ac:dyDescent="0.2">
      <c r="B68" s="67" t="s">
        <v>615</v>
      </c>
      <c r="D68" t="s">
        <v>825</v>
      </c>
      <c r="K68" t="s">
        <v>1006</v>
      </c>
      <c r="R68" t="s">
        <v>825</v>
      </c>
    </row>
    <row r="69" spans="2:18" x14ac:dyDescent="0.2">
      <c r="B69" s="67" t="s">
        <v>616</v>
      </c>
      <c r="D69" t="s">
        <v>800</v>
      </c>
      <c r="K69" t="s">
        <v>1007</v>
      </c>
      <c r="R69" t="s">
        <v>800</v>
      </c>
    </row>
    <row r="70" spans="2:18" x14ac:dyDescent="0.2">
      <c r="B70" s="67" t="s">
        <v>617</v>
      </c>
      <c r="D70" t="s">
        <v>840</v>
      </c>
      <c r="K70" t="s">
        <v>1008</v>
      </c>
      <c r="R70" t="s">
        <v>840</v>
      </c>
    </row>
    <row r="71" spans="2:18" x14ac:dyDescent="0.2">
      <c r="B71" s="67" t="s">
        <v>618</v>
      </c>
      <c r="D71" t="s">
        <v>810</v>
      </c>
      <c r="K71" t="s">
        <v>1009</v>
      </c>
      <c r="R71" t="s">
        <v>810</v>
      </c>
    </row>
    <row r="72" spans="2:18" x14ac:dyDescent="0.2">
      <c r="B72" s="67" t="s">
        <v>619</v>
      </c>
      <c r="D72" t="s">
        <v>839</v>
      </c>
      <c r="K72" t="s">
        <v>1010</v>
      </c>
      <c r="R72" t="s">
        <v>839</v>
      </c>
    </row>
    <row r="73" spans="2:18" x14ac:dyDescent="0.2">
      <c r="B73" s="67" t="s">
        <v>620</v>
      </c>
      <c r="D73" t="s">
        <v>823</v>
      </c>
      <c r="K73" t="s">
        <v>1011</v>
      </c>
      <c r="R73" t="s">
        <v>823</v>
      </c>
    </row>
    <row r="74" spans="2:18" x14ac:dyDescent="0.2">
      <c r="B74" s="67" t="s">
        <v>621</v>
      </c>
      <c r="D74" t="s">
        <v>804</v>
      </c>
      <c r="K74" t="s">
        <v>1012</v>
      </c>
      <c r="R74" t="s">
        <v>804</v>
      </c>
    </row>
    <row r="75" spans="2:18" x14ac:dyDescent="0.2">
      <c r="B75" s="67" t="s">
        <v>622</v>
      </c>
      <c r="D75" t="s">
        <v>808</v>
      </c>
      <c r="K75" t="s">
        <v>1013</v>
      </c>
      <c r="R75" t="s">
        <v>808</v>
      </c>
    </row>
    <row r="76" spans="2:18" x14ac:dyDescent="0.2">
      <c r="B76" s="67" t="s">
        <v>623</v>
      </c>
      <c r="D76" t="s">
        <v>805</v>
      </c>
      <c r="K76" t="s">
        <v>1014</v>
      </c>
      <c r="R76" t="s">
        <v>805</v>
      </c>
    </row>
    <row r="77" spans="2:18" x14ac:dyDescent="0.2">
      <c r="B77" s="67" t="s">
        <v>624</v>
      </c>
      <c r="D77" t="s">
        <v>856</v>
      </c>
      <c r="K77" t="s">
        <v>1015</v>
      </c>
      <c r="R77" t="s">
        <v>856</v>
      </c>
    </row>
    <row r="78" spans="2:18" x14ac:dyDescent="0.2">
      <c r="B78" s="67" t="s">
        <v>625</v>
      </c>
      <c r="D78" t="s">
        <v>859</v>
      </c>
      <c r="K78" t="s">
        <v>1016</v>
      </c>
      <c r="R78" t="s">
        <v>859</v>
      </c>
    </row>
    <row r="79" spans="2:18" x14ac:dyDescent="0.2">
      <c r="B79" s="67" t="s">
        <v>626</v>
      </c>
      <c r="D79" t="s">
        <v>822</v>
      </c>
      <c r="K79" t="s">
        <v>1017</v>
      </c>
      <c r="R79" t="s">
        <v>822</v>
      </c>
    </row>
    <row r="80" spans="2:18" x14ac:dyDescent="0.2">
      <c r="B80" s="67" t="s">
        <v>627</v>
      </c>
      <c r="D80" t="s">
        <v>829</v>
      </c>
      <c r="K80" t="s">
        <v>1018</v>
      </c>
      <c r="R80" t="s">
        <v>829</v>
      </c>
    </row>
    <row r="81" spans="2:18" x14ac:dyDescent="0.2">
      <c r="B81" s="67" t="s">
        <v>628</v>
      </c>
      <c r="D81" t="s">
        <v>799</v>
      </c>
      <c r="K81" t="s">
        <v>1019</v>
      </c>
      <c r="R81" t="s">
        <v>799</v>
      </c>
    </row>
    <row r="82" spans="2:18" x14ac:dyDescent="0.2">
      <c r="B82" s="67" t="s">
        <v>629</v>
      </c>
      <c r="D82" t="s">
        <v>838</v>
      </c>
      <c r="K82" t="s">
        <v>1020</v>
      </c>
      <c r="R82" t="s">
        <v>838</v>
      </c>
    </row>
    <row r="83" spans="2:18" x14ac:dyDescent="0.2">
      <c r="B83" s="67" t="s">
        <v>630</v>
      </c>
      <c r="D83" t="s">
        <v>843</v>
      </c>
      <c r="K83" t="s">
        <v>1021</v>
      </c>
      <c r="R83" t="s">
        <v>843</v>
      </c>
    </row>
    <row r="84" spans="2:18" x14ac:dyDescent="0.2">
      <c r="B84" s="67" t="s">
        <v>631</v>
      </c>
      <c r="D84" t="s">
        <v>826</v>
      </c>
      <c r="K84" t="s">
        <v>1022</v>
      </c>
      <c r="R84" t="s">
        <v>826</v>
      </c>
    </row>
    <row r="85" spans="2:18" x14ac:dyDescent="0.2">
      <c r="B85" s="67" t="s">
        <v>632</v>
      </c>
      <c r="D85" t="s">
        <v>806</v>
      </c>
      <c r="K85" t="s">
        <v>1023</v>
      </c>
      <c r="R85" t="s">
        <v>806</v>
      </c>
    </row>
    <row r="86" spans="2:18" x14ac:dyDescent="0.2">
      <c r="B86" s="67" t="s">
        <v>633</v>
      </c>
      <c r="D86" t="s">
        <v>795</v>
      </c>
      <c r="K86" t="s">
        <v>1024</v>
      </c>
      <c r="R86" t="s">
        <v>795</v>
      </c>
    </row>
    <row r="87" spans="2:18" x14ac:dyDescent="0.2">
      <c r="B87" s="67" t="s">
        <v>634</v>
      </c>
      <c r="D87" t="s">
        <v>831</v>
      </c>
      <c r="K87" t="s">
        <v>1025</v>
      </c>
      <c r="R87" t="s">
        <v>831</v>
      </c>
    </row>
    <row r="88" spans="2:18" x14ac:dyDescent="0.2">
      <c r="B88" s="67" t="s">
        <v>635</v>
      </c>
      <c r="D88" t="s">
        <v>794</v>
      </c>
      <c r="K88" t="s">
        <v>1026</v>
      </c>
      <c r="R88" t="s">
        <v>794</v>
      </c>
    </row>
    <row r="89" spans="2:18" x14ac:dyDescent="0.2">
      <c r="B89" s="67" t="s">
        <v>636</v>
      </c>
      <c r="K89" t="s">
        <v>1027</v>
      </c>
    </row>
    <row r="90" spans="2:18" x14ac:dyDescent="0.2">
      <c r="B90" s="67" t="s">
        <v>637</v>
      </c>
      <c r="K90" t="s">
        <v>1028</v>
      </c>
    </row>
    <row r="91" spans="2:18" x14ac:dyDescent="0.2">
      <c r="B91" s="67" t="s">
        <v>638</v>
      </c>
      <c r="K91" t="s">
        <v>1029</v>
      </c>
    </row>
    <row r="92" spans="2:18" x14ac:dyDescent="0.2">
      <c r="B92" s="67" t="s">
        <v>639</v>
      </c>
      <c r="K92" t="s">
        <v>1030</v>
      </c>
    </row>
    <row r="93" spans="2:18" x14ac:dyDescent="0.2">
      <c r="B93" s="67" t="s">
        <v>640</v>
      </c>
      <c r="K93" t="s">
        <v>1031</v>
      </c>
    </row>
    <row r="94" spans="2:18" x14ac:dyDescent="0.2">
      <c r="B94" s="67" t="s">
        <v>641</v>
      </c>
      <c r="K94" t="s">
        <v>1032</v>
      </c>
    </row>
    <row r="95" spans="2:18" x14ac:dyDescent="0.2">
      <c r="B95" s="67" t="s">
        <v>642</v>
      </c>
      <c r="K95" t="s">
        <v>1033</v>
      </c>
    </row>
    <row r="96" spans="2:18" x14ac:dyDescent="0.2">
      <c r="B96" s="67" t="s">
        <v>643</v>
      </c>
      <c r="K96" t="s">
        <v>1034</v>
      </c>
    </row>
    <row r="97" spans="2:11" x14ac:dyDescent="0.2">
      <c r="B97" s="67" t="s">
        <v>644</v>
      </c>
      <c r="K97" t="s">
        <v>1035</v>
      </c>
    </row>
    <row r="98" spans="2:11" x14ac:dyDescent="0.2">
      <c r="B98" s="67" t="s">
        <v>645</v>
      </c>
      <c r="K98" t="s">
        <v>1036</v>
      </c>
    </row>
    <row r="99" spans="2:11" x14ac:dyDescent="0.2">
      <c r="B99" s="67" t="s">
        <v>646</v>
      </c>
      <c r="K99" t="s">
        <v>1037</v>
      </c>
    </row>
    <row r="100" spans="2:11" x14ac:dyDescent="0.2">
      <c r="B100" s="67" t="s">
        <v>647</v>
      </c>
      <c r="K100" t="s">
        <v>1038</v>
      </c>
    </row>
    <row r="101" spans="2:11" x14ac:dyDescent="0.2">
      <c r="B101" s="67" t="s">
        <v>648</v>
      </c>
      <c r="K101" t="s">
        <v>1039</v>
      </c>
    </row>
    <row r="102" spans="2:11" x14ac:dyDescent="0.2">
      <c r="B102" s="67" t="s">
        <v>649</v>
      </c>
      <c r="K102" t="s">
        <v>1040</v>
      </c>
    </row>
    <row r="103" spans="2:11" x14ac:dyDescent="0.2">
      <c r="B103" s="67" t="s">
        <v>650</v>
      </c>
      <c r="K103" t="s">
        <v>1041</v>
      </c>
    </row>
    <row r="104" spans="2:11" x14ac:dyDescent="0.2">
      <c r="B104" s="67" t="s">
        <v>651</v>
      </c>
      <c r="K104" t="s">
        <v>1042</v>
      </c>
    </row>
    <row r="105" spans="2:11" x14ac:dyDescent="0.2">
      <c r="B105" s="67" t="s">
        <v>652</v>
      </c>
      <c r="K105" t="s">
        <v>1043</v>
      </c>
    </row>
    <row r="106" spans="2:11" x14ac:dyDescent="0.2">
      <c r="B106" s="67" t="s">
        <v>653</v>
      </c>
      <c r="K106" t="s">
        <v>1044</v>
      </c>
    </row>
    <row r="107" spans="2:11" x14ac:dyDescent="0.2">
      <c r="B107" s="67" t="s">
        <v>654</v>
      </c>
      <c r="K107" t="s">
        <v>1045</v>
      </c>
    </row>
    <row r="108" spans="2:11" x14ac:dyDescent="0.2">
      <c r="B108" s="67" t="s">
        <v>655</v>
      </c>
      <c r="K108" t="s">
        <v>1046</v>
      </c>
    </row>
    <row r="109" spans="2:11" x14ac:dyDescent="0.2">
      <c r="B109" s="67" t="s">
        <v>656</v>
      </c>
      <c r="K109" t="s">
        <v>1047</v>
      </c>
    </row>
    <row r="110" spans="2:11" x14ac:dyDescent="0.2">
      <c r="B110" s="67" t="s">
        <v>657</v>
      </c>
      <c r="K110" t="s">
        <v>1048</v>
      </c>
    </row>
    <row r="111" spans="2:11" x14ac:dyDescent="0.2">
      <c r="B111" s="67" t="s">
        <v>658</v>
      </c>
      <c r="K111" t="s">
        <v>1049</v>
      </c>
    </row>
    <row r="112" spans="2:11" x14ac:dyDescent="0.2">
      <c r="B112" s="67" t="s">
        <v>659</v>
      </c>
      <c r="K112" t="s">
        <v>1050</v>
      </c>
    </row>
    <row r="113" spans="2:11" x14ac:dyDescent="0.2">
      <c r="B113" s="67" t="s">
        <v>660</v>
      </c>
      <c r="K113" t="s">
        <v>1051</v>
      </c>
    </row>
    <row r="114" spans="2:11" x14ac:dyDescent="0.2">
      <c r="B114" s="67" t="s">
        <v>661</v>
      </c>
      <c r="K114" t="s">
        <v>1052</v>
      </c>
    </row>
    <row r="115" spans="2:11" x14ac:dyDescent="0.2">
      <c r="B115" s="67" t="s">
        <v>662</v>
      </c>
      <c r="K115" t="s">
        <v>1053</v>
      </c>
    </row>
    <row r="116" spans="2:11" x14ac:dyDescent="0.2">
      <c r="B116" s="67" t="s">
        <v>663</v>
      </c>
      <c r="K116" t="s">
        <v>1054</v>
      </c>
    </row>
    <row r="117" spans="2:11" x14ac:dyDescent="0.2">
      <c r="B117" s="67" t="s">
        <v>664</v>
      </c>
      <c r="K117" t="s">
        <v>1055</v>
      </c>
    </row>
    <row r="118" spans="2:11" x14ac:dyDescent="0.2">
      <c r="B118" s="67" t="s">
        <v>665</v>
      </c>
      <c r="K118" t="s">
        <v>1056</v>
      </c>
    </row>
    <row r="119" spans="2:11" x14ac:dyDescent="0.2">
      <c r="B119" s="67" t="s">
        <v>666</v>
      </c>
      <c r="K119" t="s">
        <v>1057</v>
      </c>
    </row>
    <row r="120" spans="2:11" x14ac:dyDescent="0.2">
      <c r="B120" s="67" t="s">
        <v>667</v>
      </c>
      <c r="K120" t="s">
        <v>1058</v>
      </c>
    </row>
    <row r="121" spans="2:11" x14ac:dyDescent="0.2">
      <c r="B121" s="67" t="s">
        <v>668</v>
      </c>
      <c r="K121" t="s">
        <v>1059</v>
      </c>
    </row>
    <row r="122" spans="2:11" x14ac:dyDescent="0.2">
      <c r="B122" s="67" t="s">
        <v>669</v>
      </c>
      <c r="K122" t="s">
        <v>1060</v>
      </c>
    </row>
    <row r="123" spans="2:11" x14ac:dyDescent="0.2">
      <c r="B123" s="67" t="s">
        <v>670</v>
      </c>
      <c r="K123" t="s">
        <v>1061</v>
      </c>
    </row>
    <row r="124" spans="2:11" x14ac:dyDescent="0.2">
      <c r="B124" s="67" t="s">
        <v>671</v>
      </c>
      <c r="K124" t="s">
        <v>1062</v>
      </c>
    </row>
    <row r="125" spans="2:11" x14ac:dyDescent="0.2">
      <c r="B125" s="67" t="s">
        <v>672</v>
      </c>
      <c r="K125" t="s">
        <v>1063</v>
      </c>
    </row>
    <row r="126" spans="2:11" x14ac:dyDescent="0.2">
      <c r="B126" s="67" t="s">
        <v>673</v>
      </c>
      <c r="K126" t="s">
        <v>1064</v>
      </c>
    </row>
    <row r="127" spans="2:11" x14ac:dyDescent="0.2">
      <c r="B127" s="67" t="s">
        <v>674</v>
      </c>
      <c r="K127" t="s">
        <v>1065</v>
      </c>
    </row>
    <row r="128" spans="2:11" x14ac:dyDescent="0.2">
      <c r="B128" s="67" t="s">
        <v>675</v>
      </c>
      <c r="K128" t="s">
        <v>1066</v>
      </c>
    </row>
    <row r="129" spans="2:11" x14ac:dyDescent="0.2">
      <c r="B129" s="67" t="s">
        <v>676</v>
      </c>
      <c r="K129" t="s">
        <v>1067</v>
      </c>
    </row>
    <row r="130" spans="2:11" x14ac:dyDescent="0.2">
      <c r="B130" s="67" t="s">
        <v>677</v>
      </c>
      <c r="K130" t="s">
        <v>1068</v>
      </c>
    </row>
    <row r="131" spans="2:11" x14ac:dyDescent="0.2">
      <c r="B131" s="67" t="s">
        <v>678</v>
      </c>
      <c r="K131" t="s">
        <v>1069</v>
      </c>
    </row>
    <row r="132" spans="2:11" x14ac:dyDescent="0.2">
      <c r="B132" s="67" t="s">
        <v>679</v>
      </c>
      <c r="K132" t="s">
        <v>1070</v>
      </c>
    </row>
    <row r="133" spans="2:11" x14ac:dyDescent="0.2">
      <c r="B133" s="67" t="s">
        <v>680</v>
      </c>
      <c r="K133" t="s">
        <v>1071</v>
      </c>
    </row>
    <row r="134" spans="2:11" x14ac:dyDescent="0.2">
      <c r="B134" s="67" t="s">
        <v>681</v>
      </c>
      <c r="K134" t="s">
        <v>1072</v>
      </c>
    </row>
    <row r="135" spans="2:11" x14ac:dyDescent="0.2">
      <c r="B135" s="67" t="s">
        <v>682</v>
      </c>
      <c r="K135" t="s">
        <v>1073</v>
      </c>
    </row>
    <row r="136" spans="2:11" x14ac:dyDescent="0.2">
      <c r="B136" s="67" t="s">
        <v>683</v>
      </c>
      <c r="K136" t="s">
        <v>1074</v>
      </c>
    </row>
    <row r="137" spans="2:11" x14ac:dyDescent="0.2">
      <c r="B137" s="67" t="s">
        <v>684</v>
      </c>
      <c r="K137" t="s">
        <v>1075</v>
      </c>
    </row>
    <row r="138" spans="2:11" x14ac:dyDescent="0.2">
      <c r="B138" s="67" t="s">
        <v>685</v>
      </c>
      <c r="K138" t="s">
        <v>1076</v>
      </c>
    </row>
    <row r="139" spans="2:11" x14ac:dyDescent="0.2">
      <c r="B139" s="67" t="s">
        <v>686</v>
      </c>
      <c r="K139" t="s">
        <v>1077</v>
      </c>
    </row>
    <row r="140" spans="2:11" x14ac:dyDescent="0.2">
      <c r="B140" s="67" t="s">
        <v>687</v>
      </c>
      <c r="K140" t="s">
        <v>1078</v>
      </c>
    </row>
    <row r="141" spans="2:11" x14ac:dyDescent="0.2">
      <c r="B141" s="67" t="s">
        <v>688</v>
      </c>
      <c r="K141" t="s">
        <v>1079</v>
      </c>
    </row>
    <row r="142" spans="2:11" x14ac:dyDescent="0.2">
      <c r="B142" s="67" t="s">
        <v>689</v>
      </c>
      <c r="K142" t="s">
        <v>1080</v>
      </c>
    </row>
    <row r="143" spans="2:11" x14ac:dyDescent="0.2">
      <c r="B143" s="67" t="s">
        <v>690</v>
      </c>
      <c r="K143" t="s">
        <v>1081</v>
      </c>
    </row>
    <row r="144" spans="2:11" x14ac:dyDescent="0.2">
      <c r="B144" s="67" t="s">
        <v>691</v>
      </c>
      <c r="K144" t="s">
        <v>1082</v>
      </c>
    </row>
    <row r="145" spans="2:11" x14ac:dyDescent="0.2">
      <c r="B145" s="67" t="s">
        <v>692</v>
      </c>
      <c r="K145" t="s">
        <v>1083</v>
      </c>
    </row>
    <row r="146" spans="2:11" x14ac:dyDescent="0.2">
      <c r="B146" s="67" t="s">
        <v>693</v>
      </c>
      <c r="K146" t="s">
        <v>1084</v>
      </c>
    </row>
    <row r="147" spans="2:11" x14ac:dyDescent="0.2">
      <c r="B147" s="67" t="s">
        <v>694</v>
      </c>
      <c r="K147" t="s">
        <v>1085</v>
      </c>
    </row>
    <row r="148" spans="2:11" x14ac:dyDescent="0.2">
      <c r="B148" s="67" t="s">
        <v>695</v>
      </c>
      <c r="K148" t="s">
        <v>1086</v>
      </c>
    </row>
    <row r="149" spans="2:11" x14ac:dyDescent="0.2">
      <c r="B149" s="67" t="s">
        <v>696</v>
      </c>
      <c r="K149" t="s">
        <v>1087</v>
      </c>
    </row>
    <row r="150" spans="2:11" x14ac:dyDescent="0.2">
      <c r="B150" s="67" t="s">
        <v>697</v>
      </c>
      <c r="K150" t="s">
        <v>1088</v>
      </c>
    </row>
    <row r="151" spans="2:11" x14ac:dyDescent="0.2">
      <c r="B151" s="67" t="s">
        <v>698</v>
      </c>
      <c r="K151" t="s">
        <v>1089</v>
      </c>
    </row>
    <row r="152" spans="2:11" x14ac:dyDescent="0.2">
      <c r="B152" s="67" t="s">
        <v>699</v>
      </c>
      <c r="K152" t="s">
        <v>1090</v>
      </c>
    </row>
    <row r="153" spans="2:11" x14ac:dyDescent="0.2">
      <c r="B153" s="67" t="s">
        <v>700</v>
      </c>
      <c r="K153" t="s">
        <v>1091</v>
      </c>
    </row>
    <row r="154" spans="2:11" x14ac:dyDescent="0.2">
      <c r="B154" s="67" t="s">
        <v>701</v>
      </c>
      <c r="K154" t="s">
        <v>1092</v>
      </c>
    </row>
    <row r="155" spans="2:11" x14ac:dyDescent="0.2">
      <c r="B155" s="67" t="s">
        <v>702</v>
      </c>
      <c r="K155" t="s">
        <v>1093</v>
      </c>
    </row>
    <row r="156" spans="2:11" x14ac:dyDescent="0.2">
      <c r="B156" s="67" t="s">
        <v>703</v>
      </c>
      <c r="K156" t="s">
        <v>1094</v>
      </c>
    </row>
    <row r="157" spans="2:11" x14ac:dyDescent="0.2">
      <c r="B157" s="67" t="s">
        <v>704</v>
      </c>
      <c r="K157" t="s">
        <v>1095</v>
      </c>
    </row>
    <row r="158" spans="2:11" x14ac:dyDescent="0.2">
      <c r="B158" s="67" t="s">
        <v>705</v>
      </c>
      <c r="K158" t="s">
        <v>1096</v>
      </c>
    </row>
    <row r="159" spans="2:11" x14ac:dyDescent="0.2">
      <c r="B159" s="67" t="s">
        <v>706</v>
      </c>
      <c r="K159" t="s">
        <v>1097</v>
      </c>
    </row>
    <row r="160" spans="2:11" x14ac:dyDescent="0.2">
      <c r="B160" s="67" t="s">
        <v>707</v>
      </c>
      <c r="K160" t="s">
        <v>1098</v>
      </c>
    </row>
    <row r="161" spans="2:11" x14ac:dyDescent="0.2">
      <c r="B161" s="67" t="s">
        <v>708</v>
      </c>
      <c r="K161" t="s">
        <v>1099</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375" bestFit="1" customWidth="1"/>
    <col min="11" max="11" width="28.25" customWidth="1"/>
    <col min="12" max="12" width="9.875" bestFit="1" customWidth="1"/>
    <col min="13" max="13" width="17.5" customWidth="1"/>
    <col min="16" max="16" width="10" bestFit="1" customWidth="1"/>
    <col min="17" max="17" width="11.25" bestFit="1" customWidth="1"/>
    <col min="19" max="19" width="12.375" bestFit="1" customWidth="1"/>
  </cols>
  <sheetData>
    <row r="1" spans="1:35" x14ac:dyDescent="0.2">
      <c r="A1" t="s">
        <v>26</v>
      </c>
      <c r="C1" t="s">
        <v>13</v>
      </c>
      <c r="E1" t="s">
        <v>14</v>
      </c>
      <c r="F1" t="s">
        <v>15</v>
      </c>
      <c r="H1" t="s">
        <v>16</v>
      </c>
      <c r="K1" t="s">
        <v>1184</v>
      </c>
      <c r="S1" t="s">
        <v>17</v>
      </c>
      <c r="V1" t="s">
        <v>18</v>
      </c>
      <c r="Y1" t="s">
        <v>207</v>
      </c>
      <c r="AE1" t="s">
        <v>297</v>
      </c>
      <c r="AI1" t="s">
        <v>327</v>
      </c>
    </row>
    <row r="2" spans="1:35" x14ac:dyDescent="0.2">
      <c r="A2">
        <v>0</v>
      </c>
      <c r="E2" t="s">
        <v>19</v>
      </c>
      <c r="F2">
        <v>1</v>
      </c>
      <c r="H2">
        <v>65</v>
      </c>
      <c r="I2">
        <v>0.65</v>
      </c>
      <c r="K2" s="318">
        <v>43892</v>
      </c>
      <c r="L2" s="318"/>
      <c r="M2" s="318"/>
      <c r="S2" s="7">
        <f>IF(Demand!$C$6="","",Demand!$C$6)</f>
        <v>42461</v>
      </c>
      <c r="V2">
        <v>1</v>
      </c>
      <c r="Y2" t="s">
        <v>210</v>
      </c>
      <c r="Z2" t="s">
        <v>208</v>
      </c>
      <c r="AA2" t="s">
        <v>209</v>
      </c>
      <c r="AE2" t="s">
        <v>57</v>
      </c>
      <c r="AI2" t="str">
        <f ca="1">"Baseline: "&amp;TEXT(MAX('SPC background (hide)'!$I$5:$I$11),"#")&amp;" wks"</f>
        <v>Baseline: 52 wks</v>
      </c>
    </row>
    <row r="3" spans="1:35" x14ac:dyDescent="0.2">
      <c r="A3">
        <v>1</v>
      </c>
      <c r="C3" t="s">
        <v>20</v>
      </c>
      <c r="E3" t="s">
        <v>21</v>
      </c>
      <c r="F3">
        <v>2</v>
      </c>
      <c r="H3">
        <v>70</v>
      </c>
      <c r="I3">
        <v>0.7</v>
      </c>
      <c r="K3" s="318">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
      <c r="A4">
        <v>2</v>
      </c>
      <c r="C4" t="s">
        <v>22</v>
      </c>
      <c r="E4" t="s">
        <v>23</v>
      </c>
      <c r="F4">
        <v>3</v>
      </c>
      <c r="H4">
        <v>75</v>
      </c>
      <c r="I4">
        <v>0.75</v>
      </c>
      <c r="K4" s="318">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
      <c r="A5">
        <v>3</v>
      </c>
      <c r="H5">
        <v>80</v>
      </c>
      <c r="I5">
        <v>0.8</v>
      </c>
      <c r="K5" s="318">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
      <c r="A6">
        <v>4</v>
      </c>
      <c r="C6" t="s">
        <v>22</v>
      </c>
      <c r="E6" t="s">
        <v>19</v>
      </c>
      <c r="I6">
        <v>0.85</v>
      </c>
      <c r="K6" s="318">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
      <c r="A7">
        <v>5</v>
      </c>
      <c r="C7" t="s">
        <v>20</v>
      </c>
      <c r="E7" t="s">
        <v>23</v>
      </c>
      <c r="K7" s="318">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2">
      <c r="A8">
        <v>6</v>
      </c>
      <c r="K8" s="318">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2">
      <c r="A9">
        <v>7</v>
      </c>
      <c r="E9" t="s">
        <v>19</v>
      </c>
      <c r="H9" t="s">
        <v>137</v>
      </c>
      <c r="I9">
        <f>VLOOKUP(Setup!I19,'Control sheet (hide)'!H2:I5,2,0)</f>
        <v>0.65</v>
      </c>
      <c r="K9" s="318">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8">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
      <c r="A11">
        <v>9</v>
      </c>
      <c r="C11" t="s">
        <v>1178</v>
      </c>
      <c r="K11" s="318">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
      <c r="A12">
        <v>10</v>
      </c>
      <c r="K12" s="318">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875</v>
      </c>
      <c r="K13" s="318">
        <f t="shared" si="0"/>
        <v>43969</v>
      </c>
      <c r="S13" s="7">
        <f t="shared" si="1"/>
        <v>42538</v>
      </c>
      <c r="V13">
        <v>6.5</v>
      </c>
      <c r="AA13" t="s">
        <v>211</v>
      </c>
      <c r="AE13" s="67" t="str">
        <f>IF(Capacity!B27="","",ROW(A11)&amp;". "&amp;Capacity!B27)</f>
        <v/>
      </c>
      <c r="AF13" s="67"/>
      <c r="AI13" s="67">
        <v>30</v>
      </c>
    </row>
    <row r="14" spans="1:35" x14ac:dyDescent="0.2">
      <c r="A14">
        <v>12</v>
      </c>
      <c r="E14" t="s">
        <v>25</v>
      </c>
      <c r="H14" t="s">
        <v>876</v>
      </c>
      <c r="K14" s="318">
        <f t="shared" si="0"/>
        <v>43976</v>
      </c>
      <c r="S14" s="7">
        <f t="shared" si="1"/>
        <v>42545</v>
      </c>
      <c r="V14">
        <v>7</v>
      </c>
      <c r="AE14" s="67" t="str">
        <f>IF(Capacity!B28="","",ROW(A12)&amp;". "&amp;Capacity!B28)</f>
        <v/>
      </c>
      <c r="AF14" s="67"/>
      <c r="AI14" s="67">
        <v>31</v>
      </c>
    </row>
    <row r="15" spans="1:35" x14ac:dyDescent="0.2">
      <c r="A15">
        <v>13</v>
      </c>
      <c r="K15" s="318">
        <f t="shared" si="0"/>
        <v>43983</v>
      </c>
      <c r="S15" s="7">
        <f t="shared" si="1"/>
        <v>42552</v>
      </c>
      <c r="V15">
        <v>7.5</v>
      </c>
      <c r="AE15" s="67" t="str">
        <f>IF(Capacity!B29="","",ROW(A13)&amp;". "&amp;Capacity!B29)</f>
        <v/>
      </c>
      <c r="AF15" s="67"/>
      <c r="AI15" s="67">
        <v>32</v>
      </c>
    </row>
    <row r="16" spans="1:35" x14ac:dyDescent="0.2">
      <c r="A16">
        <v>14</v>
      </c>
      <c r="E16" t="s">
        <v>88</v>
      </c>
      <c r="K16" s="318">
        <f t="shared" si="0"/>
        <v>43990</v>
      </c>
      <c r="S16" s="7">
        <f t="shared" si="1"/>
        <v>42559</v>
      </c>
      <c r="V16">
        <v>8</v>
      </c>
      <c r="AE16" s="67" t="str">
        <f>IF(Capacity!B30="","",ROW(A14)&amp;". "&amp;Capacity!B30)</f>
        <v/>
      </c>
      <c r="AF16" s="67"/>
      <c r="AI16" s="67">
        <v>33</v>
      </c>
    </row>
    <row r="17" spans="1:35" x14ac:dyDescent="0.2">
      <c r="A17">
        <v>15</v>
      </c>
      <c r="E17" t="s">
        <v>87</v>
      </c>
      <c r="K17" s="318">
        <f t="shared" si="0"/>
        <v>43997</v>
      </c>
      <c r="S17" s="7">
        <f t="shared" si="1"/>
        <v>42566</v>
      </c>
      <c r="V17">
        <v>8.5</v>
      </c>
      <c r="AE17" s="67" t="str">
        <f>IF(Capacity!B31="","",ROW(A15)&amp;". "&amp;Capacity!B31)</f>
        <v/>
      </c>
      <c r="AF17" s="67"/>
      <c r="AI17" s="67">
        <v>34</v>
      </c>
    </row>
    <row r="18" spans="1:35" x14ac:dyDescent="0.2">
      <c r="A18">
        <v>16</v>
      </c>
      <c r="K18" s="318">
        <f t="shared" si="0"/>
        <v>44004</v>
      </c>
      <c r="S18" s="7">
        <f t="shared" si="1"/>
        <v>42573</v>
      </c>
      <c r="V18">
        <v>9</v>
      </c>
      <c r="AE18" s="67" t="str">
        <f>IF(Capacity!B32="","",ROW(A16)&amp;". "&amp;Capacity!B32)</f>
        <v/>
      </c>
      <c r="AF18" s="67"/>
      <c r="AI18" s="67">
        <v>35</v>
      </c>
    </row>
    <row r="19" spans="1:35" x14ac:dyDescent="0.2">
      <c r="A19">
        <v>17</v>
      </c>
      <c r="E19" t="s">
        <v>402</v>
      </c>
      <c r="K19" s="318">
        <f t="shared" si="0"/>
        <v>44011</v>
      </c>
      <c r="S19" s="7">
        <f t="shared" si="1"/>
        <v>42580</v>
      </c>
      <c r="V19">
        <v>9.5</v>
      </c>
      <c r="AE19" s="67" t="str">
        <f>IF(Capacity!B33="","",ROW(A17)&amp;". "&amp;Capacity!B33)</f>
        <v/>
      </c>
      <c r="AF19" s="67"/>
      <c r="AI19" s="67">
        <v>36</v>
      </c>
    </row>
    <row r="20" spans="1:35" x14ac:dyDescent="0.2">
      <c r="A20">
        <v>18</v>
      </c>
      <c r="E20" t="s">
        <v>401</v>
      </c>
      <c r="K20" s="318">
        <f t="shared" si="0"/>
        <v>44018</v>
      </c>
      <c r="S20" s="7">
        <f t="shared" si="1"/>
        <v>42587</v>
      </c>
      <c r="V20">
        <v>10</v>
      </c>
      <c r="AE20" s="67" t="str">
        <f>IF(Capacity!B34="","",ROW(A18)&amp;". "&amp;Capacity!B34)</f>
        <v/>
      </c>
      <c r="AF20" s="67"/>
      <c r="AI20" s="67">
        <v>37</v>
      </c>
    </row>
    <row r="21" spans="1:35" x14ac:dyDescent="0.2">
      <c r="A21">
        <v>19</v>
      </c>
      <c r="K21" s="318">
        <f t="shared" si="0"/>
        <v>44025</v>
      </c>
      <c r="S21" s="7">
        <f t="shared" si="1"/>
        <v>42594</v>
      </c>
      <c r="V21">
        <v>10.5</v>
      </c>
      <c r="AE21" s="67" t="str">
        <f>IF(Capacity!B35="","",ROW(A19)&amp;". "&amp;Capacity!B35)</f>
        <v/>
      </c>
      <c r="AF21" s="67"/>
      <c r="AI21" s="67">
        <v>38</v>
      </c>
    </row>
    <row r="22" spans="1:35" x14ac:dyDescent="0.2">
      <c r="A22">
        <v>20</v>
      </c>
      <c r="E22" t="s">
        <v>24</v>
      </c>
      <c r="K22" s="318">
        <f t="shared" si="0"/>
        <v>44032</v>
      </c>
      <c r="S22" s="7">
        <f t="shared" si="1"/>
        <v>42601</v>
      </c>
      <c r="V22">
        <v>11</v>
      </c>
      <c r="AE22" s="67" t="str">
        <f>IF(Capacity!B36="","",ROW(A20)&amp;". "&amp;Capacity!B36)</f>
        <v/>
      </c>
      <c r="AF22" s="67"/>
      <c r="AI22" s="67">
        <v>39</v>
      </c>
    </row>
    <row r="23" spans="1:35" x14ac:dyDescent="0.2">
      <c r="A23">
        <v>21</v>
      </c>
      <c r="E23" t="s">
        <v>421</v>
      </c>
      <c r="K23" s="318">
        <f t="shared" si="0"/>
        <v>44039</v>
      </c>
      <c r="S23" s="7">
        <f t="shared" si="1"/>
        <v>42608</v>
      </c>
      <c r="V23">
        <v>11.5</v>
      </c>
      <c r="AE23" s="67" t="str">
        <f>IF(Capacity!B37="","",ROW(A21)&amp;". "&amp;Capacity!B37)</f>
        <v/>
      </c>
      <c r="AF23" s="67"/>
      <c r="AI23" s="67">
        <v>40</v>
      </c>
    </row>
    <row r="24" spans="1:35" x14ac:dyDescent="0.2">
      <c r="A24">
        <v>22</v>
      </c>
      <c r="H24" t="s">
        <v>249</v>
      </c>
      <c r="K24" s="318">
        <f t="shared" si="0"/>
        <v>44046</v>
      </c>
      <c r="S24" s="7">
        <f t="shared" si="1"/>
        <v>42615</v>
      </c>
      <c r="V24">
        <v>12</v>
      </c>
      <c r="AE24" s="67" t="str">
        <f>IF(Capacity!B38="","",ROW(A22)&amp;". "&amp;Capacity!B38)</f>
        <v/>
      </c>
      <c r="AF24" s="67"/>
      <c r="AI24" s="67">
        <v>41</v>
      </c>
    </row>
    <row r="25" spans="1:35" x14ac:dyDescent="0.2">
      <c r="A25">
        <v>23</v>
      </c>
      <c r="E25" t="s">
        <v>480</v>
      </c>
      <c r="H25" t="s">
        <v>1229</v>
      </c>
      <c r="K25" s="318">
        <f t="shared" si="0"/>
        <v>44053</v>
      </c>
      <c r="S25" s="7">
        <f t="shared" si="1"/>
        <v>42622</v>
      </c>
      <c r="AE25" s="67" t="str">
        <f>IF(Capacity!B39="","",ROW(A23)&amp;". "&amp;Capacity!B39)</f>
        <v/>
      </c>
      <c r="AF25" s="67"/>
      <c r="AI25" s="67">
        <v>42</v>
      </c>
    </row>
    <row r="26" spans="1:35" x14ac:dyDescent="0.2">
      <c r="A26">
        <v>24</v>
      </c>
      <c r="E26" t="s">
        <v>481</v>
      </c>
      <c r="K26" s="318">
        <f t="shared" si="0"/>
        <v>44060</v>
      </c>
      <c r="S26" s="7">
        <f t="shared" si="1"/>
        <v>42629</v>
      </c>
      <c r="AE26" s="67" t="str">
        <f>IF(Capacity!B40="","",ROW(A24)&amp;". "&amp;Capacity!B40)</f>
        <v/>
      </c>
      <c r="AF26" s="67"/>
      <c r="AI26" s="67">
        <v>43</v>
      </c>
    </row>
    <row r="27" spans="1:35" x14ac:dyDescent="0.2">
      <c r="A27">
        <v>25</v>
      </c>
      <c r="K27" s="318">
        <f t="shared" si="0"/>
        <v>44067</v>
      </c>
      <c r="S27" s="7">
        <f t="shared" si="1"/>
        <v>42636</v>
      </c>
      <c r="AE27" s="67" t="str">
        <f>IF(Capacity!B41="","",ROW(A25)&amp;". "&amp;Capacity!B41)</f>
        <v/>
      </c>
      <c r="AF27" s="67"/>
      <c r="AI27" s="67">
        <v>44</v>
      </c>
    </row>
    <row r="28" spans="1:35" x14ac:dyDescent="0.2">
      <c r="A28">
        <v>26</v>
      </c>
      <c r="K28" s="318">
        <f t="shared" si="0"/>
        <v>44074</v>
      </c>
      <c r="S28" s="7">
        <f t="shared" si="1"/>
        <v>42643</v>
      </c>
      <c r="AE28" s="67" t="str">
        <f>IF(Capacity!B42="","",ROW(A26)&amp;". "&amp;Capacity!B42)</f>
        <v/>
      </c>
      <c r="AF28" s="67"/>
      <c r="AI28" s="67">
        <v>45</v>
      </c>
    </row>
    <row r="29" spans="1:35" x14ac:dyDescent="0.2">
      <c r="A29">
        <v>27</v>
      </c>
      <c r="C29" t="s">
        <v>194</v>
      </c>
      <c r="E29" t="s">
        <v>482</v>
      </c>
      <c r="K29" s="318">
        <f t="shared" si="0"/>
        <v>44081</v>
      </c>
      <c r="S29" s="7">
        <f t="shared" si="1"/>
        <v>42650</v>
      </c>
      <c r="AE29" s="67" t="str">
        <f>IF(Capacity!B43="","",ROW(A27)&amp;". "&amp;Capacity!B43)</f>
        <v/>
      </c>
      <c r="AF29" s="67"/>
      <c r="AI29" s="67">
        <v>46</v>
      </c>
    </row>
    <row r="30" spans="1:35" x14ac:dyDescent="0.2">
      <c r="A30">
        <v>28</v>
      </c>
      <c r="C30" t="s">
        <v>192</v>
      </c>
      <c r="K30" s="318">
        <f t="shared" si="0"/>
        <v>44088</v>
      </c>
      <c r="S30" s="7">
        <f t="shared" si="1"/>
        <v>42657</v>
      </c>
      <c r="AE30" s="67" t="str">
        <f>IF(Capacity!B44="","",ROW(A28)&amp;". "&amp;Capacity!B44)</f>
        <v/>
      </c>
      <c r="AF30" s="67"/>
      <c r="AI30" s="67">
        <v>47</v>
      </c>
    </row>
    <row r="31" spans="1:35" x14ac:dyDescent="0.2">
      <c r="A31">
        <v>29</v>
      </c>
      <c r="C31" t="s">
        <v>193</v>
      </c>
      <c r="K31" s="318">
        <f t="shared" si="0"/>
        <v>44095</v>
      </c>
      <c r="S31" s="7">
        <f t="shared" si="1"/>
        <v>42664</v>
      </c>
      <c r="AE31" s="67" t="str">
        <f>IF(Capacity!B45="","",ROW(A29)&amp;". "&amp;Capacity!B45)</f>
        <v/>
      </c>
      <c r="AF31" s="67"/>
      <c r="AI31" s="67">
        <v>48</v>
      </c>
    </row>
    <row r="32" spans="1:35" x14ac:dyDescent="0.2">
      <c r="A32">
        <v>30</v>
      </c>
      <c r="K32" s="318">
        <f t="shared" si="0"/>
        <v>44102</v>
      </c>
      <c r="S32" s="7">
        <f t="shared" si="1"/>
        <v>42671</v>
      </c>
      <c r="AE32" s="67" t="str">
        <f>IF(Capacity!B46="","",ROW(A30)&amp;". "&amp;Capacity!B46)</f>
        <v/>
      </c>
      <c r="AF32" s="67"/>
      <c r="AI32" s="67">
        <v>49</v>
      </c>
    </row>
    <row r="33" spans="1:35" x14ac:dyDescent="0.2">
      <c r="A33">
        <v>31</v>
      </c>
      <c r="K33" s="318">
        <f t="shared" si="0"/>
        <v>44109</v>
      </c>
      <c r="S33" s="7">
        <f t="shared" si="1"/>
        <v>42678</v>
      </c>
      <c r="AE33" s="67" t="str">
        <f>IF(Capacity!B47="","",ROW(A31)&amp;". "&amp;Capacity!B47)</f>
        <v/>
      </c>
      <c r="AF33" s="67"/>
      <c r="AI33" s="67">
        <v>50</v>
      </c>
    </row>
    <row r="34" spans="1:35" x14ac:dyDescent="0.2">
      <c r="A34">
        <v>32</v>
      </c>
      <c r="C34" t="s">
        <v>24</v>
      </c>
      <c r="K34" s="318">
        <f t="shared" si="0"/>
        <v>44116</v>
      </c>
      <c r="S34" s="7">
        <f t="shared" si="1"/>
        <v>42685</v>
      </c>
      <c r="AE34" s="67" t="str">
        <f>IF(Capacity!B48="","",ROW(A32)&amp;". "&amp;Capacity!B48)</f>
        <v/>
      </c>
      <c r="AF34" s="67"/>
      <c r="AI34" s="67">
        <v>51</v>
      </c>
    </row>
    <row r="35" spans="1:35" x14ac:dyDescent="0.2">
      <c r="A35">
        <v>33</v>
      </c>
      <c r="C35" t="s">
        <v>102</v>
      </c>
      <c r="K35" s="318">
        <f t="shared" si="0"/>
        <v>44123</v>
      </c>
      <c r="S35" s="7">
        <f t="shared" si="1"/>
        <v>42692</v>
      </c>
      <c r="AE35" s="67" t="str">
        <f>IF(Capacity!B49="","",ROW(A33)&amp;". "&amp;Capacity!B49)</f>
        <v/>
      </c>
      <c r="AF35" s="67"/>
      <c r="AI35" s="67">
        <v>52</v>
      </c>
    </row>
    <row r="36" spans="1:35" x14ac:dyDescent="0.2">
      <c r="A36">
        <v>34</v>
      </c>
      <c r="K36" s="318">
        <f t="shared" si="0"/>
        <v>44130</v>
      </c>
      <c r="S36" s="7">
        <f t="shared" si="1"/>
        <v>42699</v>
      </c>
      <c r="AE36" s="67" t="str">
        <f>IF(Capacity!B50="","",ROW(A34)&amp;". "&amp;Capacity!B50)</f>
        <v/>
      </c>
      <c r="AF36" s="67"/>
    </row>
    <row r="37" spans="1:35" x14ac:dyDescent="0.2">
      <c r="A37">
        <v>35</v>
      </c>
      <c r="K37" s="318">
        <f t="shared" si="0"/>
        <v>44137</v>
      </c>
      <c r="S37" s="7">
        <f t="shared" si="1"/>
        <v>42706</v>
      </c>
      <c r="AE37" s="67" t="str">
        <f>IF(Capacity!B51="","",ROW(A35)&amp;". "&amp;Capacity!B51)</f>
        <v/>
      </c>
      <c r="AF37" s="67"/>
    </row>
    <row r="38" spans="1:35" x14ac:dyDescent="0.2">
      <c r="A38">
        <v>36</v>
      </c>
      <c r="K38" s="318">
        <f t="shared" si="0"/>
        <v>44144</v>
      </c>
      <c r="S38" s="7">
        <f t="shared" si="1"/>
        <v>42713</v>
      </c>
      <c r="AE38" s="67" t="str">
        <f>IF(Capacity!B52="","",ROW(A36)&amp;". "&amp;Capacity!B52)</f>
        <v/>
      </c>
      <c r="AF38" s="67"/>
    </row>
    <row r="39" spans="1:35" x14ac:dyDescent="0.2">
      <c r="A39">
        <v>37</v>
      </c>
      <c r="K39" s="318">
        <f t="shared" si="0"/>
        <v>44151</v>
      </c>
      <c r="S39" s="7">
        <f t="shared" si="1"/>
        <v>42720</v>
      </c>
      <c r="AE39" s="67" t="str">
        <f>IF(Capacity!B53="","",ROW(A37)&amp;". "&amp;Capacity!B53)</f>
        <v/>
      </c>
      <c r="AF39" s="67"/>
    </row>
    <row r="40" spans="1:35" x14ac:dyDescent="0.2">
      <c r="A40">
        <v>38</v>
      </c>
      <c r="K40" s="318">
        <f t="shared" si="0"/>
        <v>44158</v>
      </c>
      <c r="S40" s="7">
        <f t="shared" si="1"/>
        <v>42727</v>
      </c>
      <c r="AE40" s="67" t="str">
        <f>IF(Capacity!B54="","",ROW(A38)&amp;". "&amp;Capacity!B54)</f>
        <v/>
      </c>
      <c r="AF40" s="67"/>
    </row>
    <row r="41" spans="1:35" x14ac:dyDescent="0.2">
      <c r="A41">
        <v>39</v>
      </c>
      <c r="K41" s="318">
        <f t="shared" si="0"/>
        <v>44165</v>
      </c>
      <c r="S41" s="7">
        <f t="shared" si="1"/>
        <v>42734</v>
      </c>
      <c r="AE41" s="67" t="str">
        <f>IF(Capacity!B55="","",ROW(A39)&amp;". "&amp;Capacity!B55)</f>
        <v/>
      </c>
      <c r="AF41" s="67"/>
    </row>
    <row r="42" spans="1:35" x14ac:dyDescent="0.2">
      <c r="A42">
        <v>40</v>
      </c>
      <c r="K42" s="318">
        <f t="shared" si="0"/>
        <v>44172</v>
      </c>
      <c r="S42" s="7">
        <f t="shared" si="1"/>
        <v>42741</v>
      </c>
      <c r="AE42" s="67" t="str">
        <f>IF(Capacity!B56="","",ROW(A40)&amp;". "&amp;Capacity!B56)</f>
        <v/>
      </c>
      <c r="AF42" s="67"/>
    </row>
    <row r="43" spans="1:35" x14ac:dyDescent="0.2">
      <c r="A43">
        <v>41</v>
      </c>
      <c r="K43" s="318">
        <f t="shared" si="0"/>
        <v>44179</v>
      </c>
      <c r="S43" s="7">
        <f t="shared" si="1"/>
        <v>42748</v>
      </c>
      <c r="AE43" s="67" t="str">
        <f>IF(Capacity!B57="","",ROW(A41)&amp;". "&amp;Capacity!B57)</f>
        <v/>
      </c>
      <c r="AF43" s="67"/>
    </row>
    <row r="44" spans="1:35" x14ac:dyDescent="0.2">
      <c r="A44">
        <v>42</v>
      </c>
      <c r="K44" s="318">
        <f t="shared" si="0"/>
        <v>44186</v>
      </c>
      <c r="S44" s="7">
        <f t="shared" si="1"/>
        <v>42755</v>
      </c>
      <c r="AE44" s="67" t="str">
        <f>IF(Capacity!B58="","",ROW(A42)&amp;". "&amp;Capacity!B58)</f>
        <v/>
      </c>
      <c r="AF44" s="67"/>
    </row>
    <row r="45" spans="1:35" x14ac:dyDescent="0.2">
      <c r="A45">
        <v>43</v>
      </c>
      <c r="K45" s="318">
        <f t="shared" si="0"/>
        <v>44193</v>
      </c>
      <c r="S45" s="7">
        <f t="shared" si="1"/>
        <v>42762</v>
      </c>
      <c r="AE45" s="67" t="str">
        <f>IF(Capacity!B59="","",ROW(A43)&amp;". "&amp;Capacity!B59)</f>
        <v/>
      </c>
      <c r="AF45" s="67"/>
    </row>
    <row r="46" spans="1:35" x14ac:dyDescent="0.2">
      <c r="A46">
        <v>44</v>
      </c>
      <c r="K46" s="318">
        <f t="shared" si="0"/>
        <v>44200</v>
      </c>
      <c r="S46" s="7">
        <f t="shared" si="1"/>
        <v>42769</v>
      </c>
      <c r="AE46" s="67" t="str">
        <f>IF(Capacity!B60="","",ROW(A44)&amp;". "&amp;Capacity!B60)</f>
        <v/>
      </c>
      <c r="AF46" s="67"/>
    </row>
    <row r="47" spans="1:35" x14ac:dyDescent="0.2">
      <c r="A47">
        <v>45</v>
      </c>
      <c r="K47" s="318">
        <f t="shared" si="0"/>
        <v>44207</v>
      </c>
      <c r="S47" s="7">
        <f t="shared" si="1"/>
        <v>42776</v>
      </c>
      <c r="AE47" s="67" t="str">
        <f>IF(Capacity!B61="","",ROW(A45)&amp;". "&amp;Capacity!B61)</f>
        <v/>
      </c>
      <c r="AF47" s="67"/>
    </row>
    <row r="48" spans="1:35" x14ac:dyDescent="0.2">
      <c r="A48">
        <v>46</v>
      </c>
      <c r="K48" s="318">
        <f t="shared" si="0"/>
        <v>44214</v>
      </c>
      <c r="S48" s="7">
        <f t="shared" si="1"/>
        <v>42783</v>
      </c>
      <c r="AE48" s="67" t="str">
        <f>IF(Capacity!B62="","",ROW(A46)&amp;". "&amp;Capacity!B62)</f>
        <v/>
      </c>
      <c r="AF48" s="67"/>
    </row>
    <row r="49" spans="1:32" x14ac:dyDescent="0.2">
      <c r="A49">
        <v>47</v>
      </c>
      <c r="K49" s="318">
        <f t="shared" si="0"/>
        <v>44221</v>
      </c>
      <c r="S49" s="7">
        <f t="shared" si="1"/>
        <v>42790</v>
      </c>
      <c r="AE49" s="67" t="str">
        <f>IF(Capacity!B63="","",ROW(A47)&amp;". "&amp;Capacity!B63)</f>
        <v/>
      </c>
      <c r="AF49" s="67"/>
    </row>
    <row r="50" spans="1:32" x14ac:dyDescent="0.2">
      <c r="A50">
        <v>48</v>
      </c>
      <c r="K50" s="318">
        <f t="shared" si="0"/>
        <v>44228</v>
      </c>
      <c r="S50" s="7">
        <f t="shared" si="1"/>
        <v>42797</v>
      </c>
      <c r="AE50" s="67" t="str">
        <f>IF(Capacity!B64="","",ROW(A48)&amp;". "&amp;Capacity!B64)</f>
        <v/>
      </c>
      <c r="AF50" s="67"/>
    </row>
    <row r="51" spans="1:32" x14ac:dyDescent="0.2">
      <c r="A51">
        <v>49</v>
      </c>
      <c r="K51" s="318">
        <f t="shared" si="0"/>
        <v>44235</v>
      </c>
      <c r="S51" s="7">
        <f t="shared" si="1"/>
        <v>42804</v>
      </c>
      <c r="AE51" s="67" t="str">
        <f>IF(Capacity!B65="","",ROW(A49)&amp;". "&amp;Capacity!B65)</f>
        <v/>
      </c>
      <c r="AF51" s="67"/>
    </row>
    <row r="52" spans="1:32" x14ac:dyDescent="0.2">
      <c r="A52">
        <v>50</v>
      </c>
      <c r="K52" s="318">
        <f t="shared" si="0"/>
        <v>44242</v>
      </c>
      <c r="S52" s="7">
        <f t="shared" si="1"/>
        <v>42811</v>
      </c>
      <c r="AE52" s="67" t="str">
        <f>IF(Capacity!B66="","",ROW(A50)&amp;". "&amp;Capacity!B66)</f>
        <v/>
      </c>
      <c r="AF52" s="67"/>
    </row>
    <row r="53" spans="1:32" x14ac:dyDescent="0.2">
      <c r="A53">
        <v>51</v>
      </c>
      <c r="K53" s="318">
        <f t="shared" si="0"/>
        <v>44249</v>
      </c>
      <c r="S53" s="7">
        <f t="shared" si="1"/>
        <v>42818</v>
      </c>
      <c r="AE53" s="67" t="str">
        <f>IF(Capacity!B67="","",ROW(A51)&amp;". "&amp;Capacity!B67)</f>
        <v/>
      </c>
      <c r="AF53" s="67"/>
    </row>
    <row r="54" spans="1:32" x14ac:dyDescent="0.2">
      <c r="A54">
        <v>52</v>
      </c>
      <c r="K54" s="318">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4.25" x14ac:dyDescent="0.2"/>
  <cols>
    <col min="2" max="2" width="129.125" customWidth="1"/>
  </cols>
  <sheetData>
    <row r="2" spans="2:17" ht="15" x14ac:dyDescent="0.25">
      <c r="B2" s="284" t="str">
        <f>"Demand and capacity analysis notes for "&amp;Setup!C5&amp;", "&amp;Setup!C7</f>
        <v>Demand and capacity analysis notes for A. N. Other Trust, Test Service</v>
      </c>
    </row>
    <row r="4" spans="2:17" x14ac:dyDescent="0.2">
      <c r="B4" s="151"/>
      <c r="C4" s="67"/>
      <c r="D4" s="67"/>
      <c r="E4" s="67"/>
      <c r="F4" s="67"/>
      <c r="G4" s="67"/>
      <c r="H4" s="67"/>
      <c r="I4" s="67"/>
      <c r="J4" s="67"/>
      <c r="K4" s="67"/>
      <c r="L4" s="67"/>
      <c r="M4" s="67"/>
      <c r="N4" s="67"/>
      <c r="O4" s="67"/>
      <c r="P4" s="67"/>
      <c r="Q4" s="67"/>
    </row>
    <row r="5" spans="2:17" s="1" customFormat="1" ht="15" x14ac:dyDescent="0.2">
      <c r="B5" s="322"/>
    </row>
    <row r="6" spans="2:17" s="1" customFormat="1" x14ac:dyDescent="0.2">
      <c r="B6" s="319"/>
    </row>
    <row r="7" spans="2:17" s="1" customFormat="1" ht="15" x14ac:dyDescent="0.2">
      <c r="B7" s="323"/>
    </row>
    <row r="8" spans="2:17" s="1" customFormat="1" x14ac:dyDescent="0.2">
      <c r="B8" s="319"/>
    </row>
    <row r="9" spans="2:17" s="1" customFormat="1" x14ac:dyDescent="0.2">
      <c r="B9" s="319"/>
    </row>
    <row r="10" spans="2:17" s="1" customFormat="1" ht="15" x14ac:dyDescent="0.2">
      <c r="B10" s="323"/>
    </row>
    <row r="11" spans="2:17" s="1" customFormat="1" x14ac:dyDescent="0.2">
      <c r="B11" s="319"/>
    </row>
    <row r="12" spans="2:17" s="1" customFormat="1" x14ac:dyDescent="0.2">
      <c r="B12" s="319"/>
    </row>
    <row r="13" spans="2:17" s="1" customFormat="1" ht="15" x14ac:dyDescent="0.2">
      <c r="B13" s="323"/>
    </row>
    <row r="14" spans="2:17" s="1" customFormat="1" x14ac:dyDescent="0.2">
      <c r="B14" s="319"/>
    </row>
    <row r="15" spans="2:17" s="1" customFormat="1" x14ac:dyDescent="0.2">
      <c r="B15" s="319"/>
    </row>
    <row r="16" spans="2:17" s="1" customFormat="1" x14ac:dyDescent="0.2">
      <c r="B16" s="319"/>
    </row>
    <row r="17" spans="2:2" s="1" customFormat="1" x14ac:dyDescent="0.2">
      <c r="B17" s="319"/>
    </row>
    <row r="18" spans="2:2" s="1" customFormat="1" x14ac:dyDescent="0.2">
      <c r="B18" s="319"/>
    </row>
    <row r="19" spans="2:2" s="1" customFormat="1" x14ac:dyDescent="0.2">
      <c r="B19" s="319"/>
    </row>
    <row r="20" spans="2:2" s="1" customFormat="1" x14ac:dyDescent="0.2">
      <c r="B20" s="319"/>
    </row>
    <row r="21" spans="2:2" s="1" customFormat="1" x14ac:dyDescent="0.2">
      <c r="B21" s="319"/>
    </row>
    <row r="22" spans="2:2" s="1" customFormat="1" x14ac:dyDescent="0.2">
      <c r="B22" s="319"/>
    </row>
    <row r="23" spans="2:2" s="1" customFormat="1" x14ac:dyDescent="0.2">
      <c r="B23" s="319"/>
    </row>
    <row r="24" spans="2:2" s="1" customFormat="1" x14ac:dyDescent="0.2">
      <c r="B24" s="319"/>
    </row>
    <row r="25" spans="2:2" s="1" customFormat="1" x14ac:dyDescent="0.2">
      <c r="B25" s="319"/>
    </row>
    <row r="26" spans="2:2" s="1" customFormat="1" x14ac:dyDescent="0.2">
      <c r="B26" s="319"/>
    </row>
    <row r="27" spans="2:2" s="1" customFormat="1" x14ac:dyDescent="0.2">
      <c r="B27" s="319"/>
    </row>
    <row r="28" spans="2:2" s="1" customFormat="1" x14ac:dyDescent="0.2">
      <c r="B28" s="319"/>
    </row>
    <row r="29" spans="2:2" s="1" customFormat="1" x14ac:dyDescent="0.2">
      <c r="B29" s="319"/>
    </row>
    <row r="30" spans="2:2" s="1" customFormat="1" x14ac:dyDescent="0.2">
      <c r="B30" s="319"/>
    </row>
    <row r="31" spans="2:2" s="1" customFormat="1" x14ac:dyDescent="0.2">
      <c r="B31" s="319"/>
    </row>
    <row r="32" spans="2:2" s="1" customFormat="1" x14ac:dyDescent="0.2">
      <c r="B32" s="319"/>
    </row>
    <row r="33" spans="2:17" s="1" customFormat="1" x14ac:dyDescent="0.2">
      <c r="B33" s="319"/>
    </row>
    <row r="34" spans="2:17" s="1" customFormat="1" x14ac:dyDescent="0.2">
      <c r="B34" s="319"/>
    </row>
    <row r="35" spans="2:17" s="1" customFormat="1" x14ac:dyDescent="0.2">
      <c r="B35" s="319"/>
    </row>
    <row r="36" spans="2:17" s="1" customFormat="1" x14ac:dyDescent="0.2">
      <c r="B36" s="319"/>
    </row>
    <row r="37" spans="2:17" s="1" customFormat="1" x14ac:dyDescent="0.2">
      <c r="B37" s="319"/>
    </row>
    <row r="38" spans="2:17" s="1" customFormat="1" x14ac:dyDescent="0.2">
      <c r="B38" s="319"/>
    </row>
    <row r="39" spans="2:17" s="1" customFormat="1" x14ac:dyDescent="0.2">
      <c r="B39" s="319"/>
    </row>
    <row r="40" spans="2:17" s="1" customFormat="1" x14ac:dyDescent="0.2">
      <c r="B40" s="319"/>
    </row>
    <row r="41" spans="2:17" s="1" customFormat="1" x14ac:dyDescent="0.2">
      <c r="B41" s="319"/>
    </row>
    <row r="42" spans="2:17" s="1" customFormat="1" x14ac:dyDescent="0.2">
      <c r="B42" s="319"/>
    </row>
    <row r="43" spans="2:17" s="1" customFormat="1" x14ac:dyDescent="0.2">
      <c r="B43" s="319"/>
    </row>
    <row r="44" spans="2:17" x14ac:dyDescent="0.2">
      <c r="B44" s="319"/>
      <c r="C44" s="67"/>
      <c r="D44" s="67"/>
      <c r="E44" s="67"/>
      <c r="F44" s="67"/>
      <c r="G44" s="67"/>
      <c r="H44" s="67"/>
      <c r="I44" s="67"/>
      <c r="J44" s="67"/>
      <c r="K44" s="67"/>
      <c r="L44" s="67"/>
      <c r="M44" s="67"/>
      <c r="N44" s="67"/>
      <c r="O44" s="67"/>
      <c r="P44" s="67"/>
      <c r="Q44" s="67"/>
    </row>
    <row r="45" spans="2:17" x14ac:dyDescent="0.2">
      <c r="B45" s="319"/>
    </row>
    <row r="46" spans="2:17" x14ac:dyDescent="0.2">
      <c r="B46" s="319"/>
    </row>
    <row r="47" spans="2:17" x14ac:dyDescent="0.2">
      <c r="B47" s="319"/>
    </row>
    <row r="48" spans="2:17" x14ac:dyDescent="0.2">
      <c r="B48" s="319"/>
    </row>
    <row r="49" spans="2:2" x14ac:dyDescent="0.2">
      <c r="B49" s="319"/>
    </row>
    <row r="50" spans="2:2" x14ac:dyDescent="0.2">
      <c r="B50" s="319"/>
    </row>
    <row r="51" spans="2:2" x14ac:dyDescent="0.2">
      <c r="B51" s="319"/>
    </row>
    <row r="52" spans="2:2" x14ac:dyDescent="0.2">
      <c r="B52" s="319"/>
    </row>
    <row r="53" spans="2:2" x14ac:dyDescent="0.2">
      <c r="B53" s="319"/>
    </row>
    <row r="54" spans="2:2" x14ac:dyDescent="0.2">
      <c r="B54" s="319"/>
    </row>
    <row r="55" spans="2:2" x14ac:dyDescent="0.2">
      <c r="B55" s="319"/>
    </row>
    <row r="56" spans="2:2" x14ac:dyDescent="0.2">
      <c r="B56" s="319"/>
    </row>
    <row r="57" spans="2:2" x14ac:dyDescent="0.2">
      <c r="B57" s="317"/>
    </row>
    <row r="58" spans="2:2" x14ac:dyDescent="0.2">
      <c r="B58" s="317"/>
    </row>
    <row r="59" spans="2:2" x14ac:dyDescent="0.2">
      <c r="B59" s="317"/>
    </row>
    <row r="60" spans="2:2" x14ac:dyDescent="0.2">
      <c r="B60" s="317"/>
    </row>
    <row r="61" spans="2:2" x14ac:dyDescent="0.2">
      <c r="B61" s="317"/>
    </row>
    <row r="62" spans="2:2" x14ac:dyDescent="0.2">
      <c r="B62" s="317"/>
    </row>
    <row r="63" spans="2:2" x14ac:dyDescent="0.2">
      <c r="B63" s="317"/>
    </row>
    <row r="64" spans="2:2" x14ac:dyDescent="0.2">
      <c r="B64" s="317"/>
    </row>
    <row r="65" spans="2:2" x14ac:dyDescent="0.2">
      <c r="B65" s="317"/>
    </row>
    <row r="66" spans="2:2" x14ac:dyDescent="0.2">
      <c r="B66" s="317"/>
    </row>
    <row r="67" spans="2:2" x14ac:dyDescent="0.2">
      <c r="B67" s="317"/>
    </row>
    <row r="68" spans="2:2" x14ac:dyDescent="0.2">
      <c r="B68" s="317"/>
    </row>
    <row r="69" spans="2:2" x14ac:dyDescent="0.2">
      <c r="B69" s="317"/>
    </row>
    <row r="70" spans="2:2" x14ac:dyDescent="0.2">
      <c r="B70" s="317"/>
    </row>
    <row r="71" spans="2:2" x14ac:dyDescent="0.2">
      <c r="B71" s="317"/>
    </row>
    <row r="72" spans="2:2" x14ac:dyDescent="0.2">
      <c r="B72" s="317"/>
    </row>
    <row r="73" spans="2:2" x14ac:dyDescent="0.2">
      <c r="B73" s="317"/>
    </row>
    <row r="74" spans="2:2" x14ac:dyDescent="0.2">
      <c r="B74" s="317"/>
    </row>
    <row r="75" spans="2:2" x14ac:dyDescent="0.2">
      <c r="B75" s="317"/>
    </row>
    <row r="76" spans="2:2" x14ac:dyDescent="0.2">
      <c r="B76" s="317"/>
    </row>
    <row r="77" spans="2:2" x14ac:dyDescent="0.2">
      <c r="B77" s="317"/>
    </row>
    <row r="78" spans="2:2" x14ac:dyDescent="0.2">
      <c r="B78" s="317"/>
    </row>
    <row r="79" spans="2:2" x14ac:dyDescent="0.2">
      <c r="B79" s="317"/>
    </row>
    <row r="80" spans="2:2" x14ac:dyDescent="0.2">
      <c r="B80" s="317"/>
    </row>
    <row r="81" spans="2:2" x14ac:dyDescent="0.2">
      <c r="B81" s="317"/>
    </row>
    <row r="82" spans="2:2" x14ac:dyDescent="0.2">
      <c r="B82" s="317"/>
    </row>
    <row r="83" spans="2:2" x14ac:dyDescent="0.2">
      <c r="B83" s="317"/>
    </row>
    <row r="84" spans="2:2" x14ac:dyDescent="0.2">
      <c r="B84" s="317"/>
    </row>
    <row r="85" spans="2:2" x14ac:dyDescent="0.2">
      <c r="B85" s="317"/>
    </row>
    <row r="86" spans="2:2" x14ac:dyDescent="0.2">
      <c r="B86" s="317"/>
    </row>
    <row r="87" spans="2:2" x14ac:dyDescent="0.2">
      <c r="B87" s="317"/>
    </row>
    <row r="88" spans="2:2" x14ac:dyDescent="0.2">
      <c r="B88" s="317"/>
    </row>
    <row r="89" spans="2:2" x14ac:dyDescent="0.2">
      <c r="B89" s="317"/>
    </row>
    <row r="90" spans="2:2" x14ac:dyDescent="0.2">
      <c r="B90" s="317"/>
    </row>
    <row r="91" spans="2:2" x14ac:dyDescent="0.2">
      <c r="B91" s="317"/>
    </row>
    <row r="92" spans="2:2" x14ac:dyDescent="0.2">
      <c r="B92" s="317"/>
    </row>
    <row r="93" spans="2:2" x14ac:dyDescent="0.2">
      <c r="B93" s="317"/>
    </row>
    <row r="94" spans="2:2" x14ac:dyDescent="0.2">
      <c r="B94" s="317"/>
    </row>
    <row r="95" spans="2:2" x14ac:dyDescent="0.2">
      <c r="B95" s="317"/>
    </row>
    <row r="96" spans="2:2" x14ac:dyDescent="0.2">
      <c r="B96" s="317"/>
    </row>
    <row r="97" spans="2:2" x14ac:dyDescent="0.2">
      <c r="B97" s="317"/>
    </row>
    <row r="98" spans="2:2" x14ac:dyDescent="0.2">
      <c r="B98" s="317"/>
    </row>
    <row r="99" spans="2:2" x14ac:dyDescent="0.2">
      <c r="B99" s="317"/>
    </row>
    <row r="100" spans="2:2" x14ac:dyDescent="0.2">
      <c r="B100" s="317"/>
    </row>
    <row r="101" spans="2:2" x14ac:dyDescent="0.2">
      <c r="B101" s="317"/>
    </row>
    <row r="102" spans="2:2" x14ac:dyDescent="0.2">
      <c r="B102" s="317"/>
    </row>
    <row r="103" spans="2:2" x14ac:dyDescent="0.2">
      <c r="B103" s="317"/>
    </row>
    <row r="104" spans="2:2" x14ac:dyDescent="0.2">
      <c r="B104" s="317"/>
    </row>
    <row r="105" spans="2:2" x14ac:dyDescent="0.2">
      <c r="B105" s="317"/>
    </row>
    <row r="106" spans="2:2" x14ac:dyDescent="0.2">
      <c r="B106" s="317"/>
    </row>
    <row r="107" spans="2:2" x14ac:dyDescent="0.2">
      <c r="B107" s="317"/>
    </row>
    <row r="108" spans="2:2" x14ac:dyDescent="0.2">
      <c r="B108" s="317"/>
    </row>
    <row r="109" spans="2:2" x14ac:dyDescent="0.2">
      <c r="B109" s="320"/>
    </row>
    <row r="110" spans="2:2" x14ac:dyDescent="0.2">
      <c r="B110" s="320"/>
    </row>
    <row r="111" spans="2:2" x14ac:dyDescent="0.2">
      <c r="B111" s="320"/>
    </row>
    <row r="112" spans="2:2" x14ac:dyDescent="0.2">
      <c r="B112" s="320"/>
    </row>
    <row r="113" spans="2:2" x14ac:dyDescent="0.2">
      <c r="B113" s="320"/>
    </row>
    <row r="114" spans="2:2" x14ac:dyDescent="0.2">
      <c r="B114" s="320"/>
    </row>
    <row r="115" spans="2:2" x14ac:dyDescent="0.2">
      <c r="B115" s="320"/>
    </row>
    <row r="116" spans="2:2" x14ac:dyDescent="0.2">
      <c r="B116" s="320"/>
    </row>
    <row r="117" spans="2:2" x14ac:dyDescent="0.2">
      <c r="B117" s="320"/>
    </row>
    <row r="118" spans="2:2" x14ac:dyDescent="0.2">
      <c r="B118" s="320"/>
    </row>
    <row r="119" spans="2:2" x14ac:dyDescent="0.2">
      <c r="B119" s="320"/>
    </row>
    <row r="120" spans="2:2" x14ac:dyDescent="0.2">
      <c r="B120" s="320"/>
    </row>
    <row r="121" spans="2:2" x14ac:dyDescent="0.2">
      <c r="B121" s="320"/>
    </row>
    <row r="122" spans="2:2" x14ac:dyDescent="0.2">
      <c r="B122" s="320"/>
    </row>
    <row r="123" spans="2:2" x14ac:dyDescent="0.2">
      <c r="B123" s="320"/>
    </row>
    <row r="124" spans="2:2" x14ac:dyDescent="0.2">
      <c r="B124" s="320"/>
    </row>
    <row r="125" spans="2:2" x14ac:dyDescent="0.2">
      <c r="B125" s="320"/>
    </row>
    <row r="126" spans="2:2" x14ac:dyDescent="0.2">
      <c r="B126" s="320"/>
    </row>
    <row r="127" spans="2:2" x14ac:dyDescent="0.2">
      <c r="B127" s="320"/>
    </row>
    <row r="128" spans="2:2" x14ac:dyDescent="0.2">
      <c r="B128" s="320"/>
    </row>
    <row r="129" spans="2:2" x14ac:dyDescent="0.2">
      <c r="B129" s="320"/>
    </row>
    <row r="130" spans="2:2" x14ac:dyDescent="0.2">
      <c r="B130" s="320"/>
    </row>
    <row r="131" spans="2:2" x14ac:dyDescent="0.2">
      <c r="B131" s="320"/>
    </row>
    <row r="132" spans="2:2" x14ac:dyDescent="0.2">
      <c r="B132" s="320"/>
    </row>
    <row r="133" spans="2:2" x14ac:dyDescent="0.2">
      <c r="B133" s="320"/>
    </row>
    <row r="134" spans="2:2" x14ac:dyDescent="0.2">
      <c r="B134" s="320"/>
    </row>
    <row r="135" spans="2:2" x14ac:dyDescent="0.2">
      <c r="B135" s="320"/>
    </row>
    <row r="136" spans="2:2" x14ac:dyDescent="0.2">
      <c r="B136" s="320"/>
    </row>
    <row r="137" spans="2:2" x14ac:dyDescent="0.2">
      <c r="B137" s="320"/>
    </row>
    <row r="138" spans="2:2" x14ac:dyDescent="0.2">
      <c r="B138" s="320"/>
    </row>
    <row r="139" spans="2:2" x14ac:dyDescent="0.2">
      <c r="B139" s="320"/>
    </row>
    <row r="140" spans="2:2" x14ac:dyDescent="0.2">
      <c r="B140" s="320"/>
    </row>
    <row r="141" spans="2:2" x14ac:dyDescent="0.2">
      <c r="B141" s="320"/>
    </row>
    <row r="142" spans="2:2" x14ac:dyDescent="0.2">
      <c r="B142" s="320"/>
    </row>
    <row r="143" spans="2:2" x14ac:dyDescent="0.2">
      <c r="B143" s="320"/>
    </row>
    <row r="144" spans="2:2" x14ac:dyDescent="0.2">
      <c r="B144" s="320"/>
    </row>
    <row r="145" spans="2:2" x14ac:dyDescent="0.2">
      <c r="B145" s="320"/>
    </row>
    <row r="146" spans="2:2" x14ac:dyDescent="0.2">
      <c r="B146" s="320"/>
    </row>
    <row r="147" spans="2:2" x14ac:dyDescent="0.2">
      <c r="B147" s="320"/>
    </row>
    <row r="148" spans="2:2" x14ac:dyDescent="0.2">
      <c r="B148" s="320"/>
    </row>
    <row r="149" spans="2:2" x14ac:dyDescent="0.2">
      <c r="B149" s="320"/>
    </row>
    <row r="150" spans="2:2" x14ac:dyDescent="0.2">
      <c r="B150" s="320"/>
    </row>
    <row r="151" spans="2:2" x14ac:dyDescent="0.2">
      <c r="B151" s="320"/>
    </row>
    <row r="152" spans="2:2" x14ac:dyDescent="0.2">
      <c r="B152" s="320"/>
    </row>
    <row r="153" spans="2:2" x14ac:dyDescent="0.2">
      <c r="B153" s="320"/>
    </row>
    <row r="154" spans="2:2" x14ac:dyDescent="0.2">
      <c r="B154" s="320"/>
    </row>
    <row r="155" spans="2:2" x14ac:dyDescent="0.2">
      <c r="B155" s="320"/>
    </row>
    <row r="156" spans="2:2" x14ac:dyDescent="0.2">
      <c r="B156" s="320"/>
    </row>
    <row r="157" spans="2:2" x14ac:dyDescent="0.2">
      <c r="B157" s="320"/>
    </row>
    <row r="158" spans="2:2" x14ac:dyDescent="0.2">
      <c r="B158" s="320"/>
    </row>
    <row r="159" spans="2:2" x14ac:dyDescent="0.2">
      <c r="B159" s="320"/>
    </row>
    <row r="160" spans="2:2" x14ac:dyDescent="0.2">
      <c r="B160" s="320"/>
    </row>
    <row r="161" spans="2:2" x14ac:dyDescent="0.2">
      <c r="B161" s="320"/>
    </row>
    <row r="162" spans="2:2" x14ac:dyDescent="0.2">
      <c r="B162" s="320"/>
    </row>
    <row r="163" spans="2:2" x14ac:dyDescent="0.2">
      <c r="B163" s="320"/>
    </row>
    <row r="164" spans="2:2" x14ac:dyDescent="0.2">
      <c r="B164" s="320"/>
    </row>
    <row r="165" spans="2:2" x14ac:dyDescent="0.2">
      <c r="B165" s="320"/>
    </row>
    <row r="166" spans="2:2" x14ac:dyDescent="0.2">
      <c r="B166" s="320"/>
    </row>
    <row r="167" spans="2:2" x14ac:dyDescent="0.2">
      <c r="B167" s="320"/>
    </row>
    <row r="168" spans="2:2" x14ac:dyDescent="0.2">
      <c r="B168" s="320"/>
    </row>
    <row r="169" spans="2:2" x14ac:dyDescent="0.2">
      <c r="B169" s="320"/>
    </row>
    <row r="170" spans="2:2" x14ac:dyDescent="0.2">
      <c r="B170" s="320"/>
    </row>
    <row r="171" spans="2:2" x14ac:dyDescent="0.2">
      <c r="B171" s="320"/>
    </row>
    <row r="172" spans="2:2" x14ac:dyDescent="0.2">
      <c r="B172" s="320"/>
    </row>
    <row r="173" spans="2:2" x14ac:dyDescent="0.2">
      <c r="B173" s="320"/>
    </row>
    <row r="174" spans="2:2" x14ac:dyDescent="0.2">
      <c r="B174" s="320"/>
    </row>
    <row r="175" spans="2:2" x14ac:dyDescent="0.2">
      <c r="B175" s="320"/>
    </row>
    <row r="176" spans="2:2" x14ac:dyDescent="0.2">
      <c r="B176" s="320"/>
    </row>
    <row r="177" spans="2:2" x14ac:dyDescent="0.2">
      <c r="B177" s="320"/>
    </row>
    <row r="178" spans="2:2" x14ac:dyDescent="0.2">
      <c r="B178" s="320"/>
    </row>
    <row r="179" spans="2:2" x14ac:dyDescent="0.2">
      <c r="B179" s="320"/>
    </row>
    <row r="180" spans="2:2" x14ac:dyDescent="0.2">
      <c r="B180" s="320"/>
    </row>
    <row r="181" spans="2:2" x14ac:dyDescent="0.2">
      <c r="B181" s="320"/>
    </row>
    <row r="182" spans="2:2" x14ac:dyDescent="0.2">
      <c r="B182" s="320"/>
    </row>
    <row r="183" spans="2:2" x14ac:dyDescent="0.2">
      <c r="B183" s="320"/>
    </row>
    <row r="184" spans="2:2" x14ac:dyDescent="0.2">
      <c r="B184" s="320"/>
    </row>
    <row r="185" spans="2:2" x14ac:dyDescent="0.2">
      <c r="B185" s="320"/>
    </row>
    <row r="186" spans="2:2" x14ac:dyDescent="0.2">
      <c r="B186" s="320"/>
    </row>
    <row r="187" spans="2:2" x14ac:dyDescent="0.2">
      <c r="B187" s="320"/>
    </row>
    <row r="188" spans="2:2" x14ac:dyDescent="0.2">
      <c r="B188" s="320"/>
    </row>
    <row r="189" spans="2:2" x14ac:dyDescent="0.2">
      <c r="B189" s="320"/>
    </row>
    <row r="190" spans="2:2" x14ac:dyDescent="0.2">
      <c r="B190" s="320"/>
    </row>
    <row r="191" spans="2:2" x14ac:dyDescent="0.2">
      <c r="B191" s="320"/>
    </row>
    <row r="192" spans="2:2" x14ac:dyDescent="0.2">
      <c r="B192" s="320"/>
    </row>
    <row r="193" spans="2:2" x14ac:dyDescent="0.2">
      <c r="B193" s="320"/>
    </row>
    <row r="194" spans="2:2" x14ac:dyDescent="0.2">
      <c r="B194" s="320"/>
    </row>
    <row r="195" spans="2:2" x14ac:dyDescent="0.2">
      <c r="B195" s="320"/>
    </row>
    <row r="196" spans="2:2" x14ac:dyDescent="0.2">
      <c r="B196" s="320"/>
    </row>
    <row r="197" spans="2:2" x14ac:dyDescent="0.2">
      <c r="B197" s="320"/>
    </row>
    <row r="198" spans="2:2" x14ac:dyDescent="0.2">
      <c r="B198" s="320"/>
    </row>
    <row r="199" spans="2:2" x14ac:dyDescent="0.2">
      <c r="B199" s="320"/>
    </row>
    <row r="200" spans="2:2" x14ac:dyDescent="0.2">
      <c r="B200" s="320"/>
    </row>
    <row r="201" spans="2:2" x14ac:dyDescent="0.2">
      <c r="B201" s="320"/>
    </row>
    <row r="202" spans="2:2" x14ac:dyDescent="0.2">
      <c r="B202" s="320"/>
    </row>
    <row r="203" spans="2:2" x14ac:dyDescent="0.2">
      <c r="B203" s="320"/>
    </row>
    <row r="204" spans="2:2" x14ac:dyDescent="0.2">
      <c r="B204" s="320"/>
    </row>
    <row r="205" spans="2:2" x14ac:dyDescent="0.2">
      <c r="B205" s="320"/>
    </row>
    <row r="206" spans="2:2" x14ac:dyDescent="0.2">
      <c r="B206" s="320"/>
    </row>
    <row r="207" spans="2:2" x14ac:dyDescent="0.2">
      <c r="B207" s="320"/>
    </row>
    <row r="208" spans="2:2" x14ac:dyDescent="0.2">
      <c r="B208" s="320"/>
    </row>
    <row r="209" spans="2:2" x14ac:dyDescent="0.2">
      <c r="B209" s="320"/>
    </row>
    <row r="210" spans="2:2" x14ac:dyDescent="0.2">
      <c r="B210" s="320"/>
    </row>
    <row r="211" spans="2:2" x14ac:dyDescent="0.2">
      <c r="B211" s="320"/>
    </row>
    <row r="212" spans="2:2" x14ac:dyDescent="0.2">
      <c r="B212" s="320"/>
    </row>
    <row r="213" spans="2:2" x14ac:dyDescent="0.2">
      <c r="B213" s="320"/>
    </row>
    <row r="214" spans="2:2" x14ac:dyDescent="0.2">
      <c r="B214" s="320"/>
    </row>
    <row r="215" spans="2:2" x14ac:dyDescent="0.2">
      <c r="B215" s="320"/>
    </row>
    <row r="216" spans="2:2" x14ac:dyDescent="0.2">
      <c r="B216" s="320"/>
    </row>
    <row r="217" spans="2:2" x14ac:dyDescent="0.2">
      <c r="B217" s="320"/>
    </row>
    <row r="218" spans="2:2" x14ac:dyDescent="0.2">
      <c r="B218" s="320"/>
    </row>
    <row r="219" spans="2:2" x14ac:dyDescent="0.2">
      <c r="B219" s="320"/>
    </row>
    <row r="220" spans="2:2" x14ac:dyDescent="0.2">
      <c r="B220" s="320"/>
    </row>
    <row r="221" spans="2:2" x14ac:dyDescent="0.2">
      <c r="B221" s="320"/>
    </row>
    <row r="222" spans="2:2" x14ac:dyDescent="0.2">
      <c r="B222" s="320"/>
    </row>
    <row r="223" spans="2:2" x14ac:dyDescent="0.2">
      <c r="B223" s="320"/>
    </row>
    <row r="224" spans="2:2" x14ac:dyDescent="0.2">
      <c r="B224" s="320"/>
    </row>
    <row r="225" spans="2:2" x14ac:dyDescent="0.2">
      <c r="B225" s="320"/>
    </row>
    <row r="226" spans="2:2" x14ac:dyDescent="0.2">
      <c r="B226" s="320"/>
    </row>
    <row r="227" spans="2:2" x14ac:dyDescent="0.2">
      <c r="B227" s="320"/>
    </row>
    <row r="228" spans="2:2" x14ac:dyDescent="0.2">
      <c r="B228" s="320"/>
    </row>
    <row r="229" spans="2:2" x14ac:dyDescent="0.2">
      <c r="B229" s="320"/>
    </row>
    <row r="230" spans="2:2" x14ac:dyDescent="0.2">
      <c r="B230" s="320"/>
    </row>
    <row r="231" spans="2:2" x14ac:dyDescent="0.2">
      <c r="B231" s="320"/>
    </row>
    <row r="232" spans="2:2" x14ac:dyDescent="0.2">
      <c r="B232" s="320"/>
    </row>
    <row r="233" spans="2:2" x14ac:dyDescent="0.2">
      <c r="B233" s="320"/>
    </row>
    <row r="234" spans="2:2" x14ac:dyDescent="0.2">
      <c r="B234" s="320"/>
    </row>
    <row r="235" spans="2:2" x14ac:dyDescent="0.2">
      <c r="B235" s="320"/>
    </row>
    <row r="236" spans="2:2" x14ac:dyDescent="0.2">
      <c r="B236" s="320"/>
    </row>
    <row r="237" spans="2:2" x14ac:dyDescent="0.2">
      <c r="B237" s="320"/>
    </row>
    <row r="238" spans="2:2" x14ac:dyDescent="0.2">
      <c r="B238" s="320"/>
    </row>
    <row r="239" spans="2:2" x14ac:dyDescent="0.2">
      <c r="B239" s="320"/>
    </row>
    <row r="240" spans="2:2" x14ac:dyDescent="0.2">
      <c r="B240" s="320"/>
    </row>
    <row r="241" spans="2:2" x14ac:dyDescent="0.2">
      <c r="B241" s="320"/>
    </row>
    <row r="242" spans="2:2" x14ac:dyDescent="0.2">
      <c r="B242" s="320"/>
    </row>
    <row r="243" spans="2:2" x14ac:dyDescent="0.2">
      <c r="B243" s="320"/>
    </row>
    <row r="244" spans="2:2" x14ac:dyDescent="0.2">
      <c r="B244" s="320"/>
    </row>
    <row r="245" spans="2:2" x14ac:dyDescent="0.2">
      <c r="B245" s="320"/>
    </row>
    <row r="246" spans="2:2" x14ac:dyDescent="0.2">
      <c r="B246" s="320"/>
    </row>
    <row r="247" spans="2:2" x14ac:dyDescent="0.2">
      <c r="B247" s="320"/>
    </row>
    <row r="248" spans="2:2" x14ac:dyDescent="0.2">
      <c r="B248" s="320"/>
    </row>
    <row r="249" spans="2:2" x14ac:dyDescent="0.2">
      <c r="B249" s="320"/>
    </row>
    <row r="250" spans="2:2" x14ac:dyDescent="0.2">
      <c r="B250" s="320"/>
    </row>
    <row r="251" spans="2:2" x14ac:dyDescent="0.2">
      <c r="B251" s="320"/>
    </row>
    <row r="252" spans="2:2" x14ac:dyDescent="0.2">
      <c r="B252" s="320"/>
    </row>
    <row r="253" spans="2:2" x14ac:dyDescent="0.2">
      <c r="B253" s="320"/>
    </row>
    <row r="254" spans="2:2" x14ac:dyDescent="0.2">
      <c r="B254" s="320"/>
    </row>
    <row r="255" spans="2:2" x14ac:dyDescent="0.2">
      <c r="B255" s="320"/>
    </row>
    <row r="256" spans="2:2" x14ac:dyDescent="0.2">
      <c r="B256" s="320"/>
    </row>
    <row r="257" spans="2:2" x14ac:dyDescent="0.2">
      <c r="B257" s="320"/>
    </row>
    <row r="258" spans="2:2" x14ac:dyDescent="0.2">
      <c r="B258" s="320"/>
    </row>
    <row r="259" spans="2:2" x14ac:dyDescent="0.2">
      <c r="B259" s="320"/>
    </row>
    <row r="260" spans="2:2" x14ac:dyDescent="0.2">
      <c r="B260" s="320"/>
    </row>
    <row r="261" spans="2:2" x14ac:dyDescent="0.2">
      <c r="B261" s="320"/>
    </row>
    <row r="262" spans="2:2" x14ac:dyDescent="0.2">
      <c r="B262" s="320"/>
    </row>
    <row r="263" spans="2:2" x14ac:dyDescent="0.2">
      <c r="B263" s="320"/>
    </row>
    <row r="264" spans="2:2" x14ac:dyDescent="0.2">
      <c r="B264" s="320"/>
    </row>
    <row r="265" spans="2:2" x14ac:dyDescent="0.2">
      <c r="B265" s="320"/>
    </row>
    <row r="266" spans="2:2" x14ac:dyDescent="0.2">
      <c r="B266" s="320"/>
    </row>
    <row r="267" spans="2:2" x14ac:dyDescent="0.2">
      <c r="B267" s="320"/>
    </row>
    <row r="268" spans="2:2" x14ac:dyDescent="0.2">
      <c r="B268" s="320"/>
    </row>
    <row r="269" spans="2:2" x14ac:dyDescent="0.2">
      <c r="B269" s="320"/>
    </row>
    <row r="270" spans="2:2" x14ac:dyDescent="0.2">
      <c r="B270" s="320"/>
    </row>
    <row r="271" spans="2:2" x14ac:dyDescent="0.2">
      <c r="B271" s="320"/>
    </row>
    <row r="272" spans="2:2" x14ac:dyDescent="0.2">
      <c r="B272" s="320"/>
    </row>
    <row r="273" spans="2:2" x14ac:dyDescent="0.2">
      <c r="B273" s="320"/>
    </row>
    <row r="274" spans="2:2" x14ac:dyDescent="0.2">
      <c r="B274" s="320"/>
    </row>
    <row r="275" spans="2:2" x14ac:dyDescent="0.2">
      <c r="B275" s="320"/>
    </row>
    <row r="276" spans="2:2" x14ac:dyDescent="0.2">
      <c r="B276" s="320"/>
    </row>
    <row r="277" spans="2:2" x14ac:dyDescent="0.2">
      <c r="B277" s="320"/>
    </row>
    <row r="278" spans="2:2" x14ac:dyDescent="0.2">
      <c r="B278" s="320"/>
    </row>
    <row r="279" spans="2:2" x14ac:dyDescent="0.2">
      <c r="B279" s="320"/>
    </row>
    <row r="280" spans="2:2" x14ac:dyDescent="0.2">
      <c r="B280" s="320"/>
    </row>
    <row r="281" spans="2:2" x14ac:dyDescent="0.2">
      <c r="B281" s="320"/>
    </row>
    <row r="282" spans="2:2" x14ac:dyDescent="0.2">
      <c r="B282" s="320"/>
    </row>
    <row r="283" spans="2:2" x14ac:dyDescent="0.2">
      <c r="B283" s="320"/>
    </row>
    <row r="284" spans="2:2" x14ac:dyDescent="0.2">
      <c r="B284" s="320"/>
    </row>
    <row r="285" spans="2:2" x14ac:dyDescent="0.2">
      <c r="B285" s="320"/>
    </row>
    <row r="286" spans="2:2" x14ac:dyDescent="0.2">
      <c r="B286" s="320"/>
    </row>
    <row r="287" spans="2:2" x14ac:dyDescent="0.2">
      <c r="B287" s="320"/>
    </row>
    <row r="288" spans="2:2" x14ac:dyDescent="0.2">
      <c r="B288" s="320"/>
    </row>
    <row r="289" spans="2:2" x14ac:dyDescent="0.2">
      <c r="B289" s="320"/>
    </row>
    <row r="290" spans="2:2" x14ac:dyDescent="0.2">
      <c r="B290" s="320"/>
    </row>
    <row r="291" spans="2:2" x14ac:dyDescent="0.2">
      <c r="B291" s="320"/>
    </row>
    <row r="292" spans="2:2" x14ac:dyDescent="0.2">
      <c r="B292" s="320"/>
    </row>
    <row r="293" spans="2:2" x14ac:dyDescent="0.2">
      <c r="B293" s="320"/>
    </row>
    <row r="294" spans="2:2" x14ac:dyDescent="0.2">
      <c r="B294" s="320"/>
    </row>
    <row r="295" spans="2:2" x14ac:dyDescent="0.2">
      <c r="B295" s="320"/>
    </row>
    <row r="296" spans="2:2" x14ac:dyDescent="0.2">
      <c r="B296" s="320"/>
    </row>
    <row r="297" spans="2:2" x14ac:dyDescent="0.2">
      <c r="B297" s="320"/>
    </row>
    <row r="298" spans="2:2" x14ac:dyDescent="0.2">
      <c r="B298" s="320"/>
    </row>
    <row r="299" spans="2:2" x14ac:dyDescent="0.2">
      <c r="B299" s="320"/>
    </row>
    <row r="300" spans="2:2" x14ac:dyDescent="0.2">
      <c r="B300" s="320"/>
    </row>
    <row r="301" spans="2:2" x14ac:dyDescent="0.2">
      <c r="B301" s="320"/>
    </row>
    <row r="302" spans="2:2" x14ac:dyDescent="0.2">
      <c r="B302" s="320"/>
    </row>
    <row r="303" spans="2:2" x14ac:dyDescent="0.2">
      <c r="B303" s="320"/>
    </row>
    <row r="304" spans="2:2" x14ac:dyDescent="0.2">
      <c r="B304" s="320"/>
    </row>
    <row r="305" spans="2:2" x14ac:dyDescent="0.2">
      <c r="B305" s="320"/>
    </row>
    <row r="306" spans="2:2" x14ac:dyDescent="0.2">
      <c r="B306" s="320"/>
    </row>
    <row r="307" spans="2:2" x14ac:dyDescent="0.2">
      <c r="B307" s="320"/>
    </row>
    <row r="308" spans="2:2" x14ac:dyDescent="0.2">
      <c r="B308" s="320"/>
    </row>
    <row r="309" spans="2:2" x14ac:dyDescent="0.2">
      <c r="B309" s="320"/>
    </row>
    <row r="310" spans="2:2" x14ac:dyDescent="0.2">
      <c r="B310" s="320"/>
    </row>
    <row r="311" spans="2:2" x14ac:dyDescent="0.2">
      <c r="B311" s="320"/>
    </row>
    <row r="312" spans="2:2" x14ac:dyDescent="0.2">
      <c r="B312" s="320"/>
    </row>
    <row r="313" spans="2:2" x14ac:dyDescent="0.2">
      <c r="B313" s="320"/>
    </row>
    <row r="314" spans="2:2" x14ac:dyDescent="0.2">
      <c r="B314" s="320"/>
    </row>
    <row r="315" spans="2:2" x14ac:dyDescent="0.2">
      <c r="B315" s="320"/>
    </row>
    <row r="316" spans="2:2" x14ac:dyDescent="0.2">
      <c r="B316" s="320"/>
    </row>
    <row r="317" spans="2:2" x14ac:dyDescent="0.2">
      <c r="B317" s="320"/>
    </row>
    <row r="318" spans="2:2" x14ac:dyDescent="0.2">
      <c r="B318" s="320"/>
    </row>
    <row r="319" spans="2:2" x14ac:dyDescent="0.2">
      <c r="B319" s="320"/>
    </row>
    <row r="320" spans="2:2" x14ac:dyDescent="0.2">
      <c r="B320" s="320"/>
    </row>
    <row r="321" spans="2:2" x14ac:dyDescent="0.2">
      <c r="B321" s="320"/>
    </row>
    <row r="322" spans="2:2" x14ac:dyDescent="0.2">
      <c r="B322" s="320"/>
    </row>
    <row r="323" spans="2:2" x14ac:dyDescent="0.2">
      <c r="B323" s="320"/>
    </row>
    <row r="324" spans="2:2" x14ac:dyDescent="0.2">
      <c r="B324" s="320"/>
    </row>
    <row r="325" spans="2:2" x14ac:dyDescent="0.2">
      <c r="B325" s="320"/>
    </row>
    <row r="326" spans="2:2" x14ac:dyDescent="0.2">
      <c r="B326" s="320"/>
    </row>
    <row r="327" spans="2:2" x14ac:dyDescent="0.2">
      <c r="B327" s="320"/>
    </row>
    <row r="328" spans="2:2" x14ac:dyDescent="0.2">
      <c r="B328" s="320"/>
    </row>
    <row r="329" spans="2:2" x14ac:dyDescent="0.2">
      <c r="B329" s="320"/>
    </row>
    <row r="330" spans="2:2" x14ac:dyDescent="0.2">
      <c r="B330" s="320"/>
    </row>
    <row r="331" spans="2:2" x14ac:dyDescent="0.2">
      <c r="B331" s="320"/>
    </row>
    <row r="332" spans="2:2" x14ac:dyDescent="0.2">
      <c r="B332" s="320"/>
    </row>
    <row r="333" spans="2:2" x14ac:dyDescent="0.2">
      <c r="B333" s="320"/>
    </row>
    <row r="334" spans="2:2" x14ac:dyDescent="0.2">
      <c r="B334" s="320"/>
    </row>
    <row r="335" spans="2:2" x14ac:dyDescent="0.2">
      <c r="B335" s="320"/>
    </row>
    <row r="336" spans="2:2" x14ac:dyDescent="0.2">
      <c r="B336" s="320"/>
    </row>
    <row r="337" spans="2:2" x14ac:dyDescent="0.2">
      <c r="B337" s="320"/>
    </row>
    <row r="338" spans="2:2" x14ac:dyDescent="0.2">
      <c r="B338" s="320"/>
    </row>
    <row r="339" spans="2:2" x14ac:dyDescent="0.2">
      <c r="B339" s="320"/>
    </row>
    <row r="340" spans="2:2" x14ac:dyDescent="0.2">
      <c r="B340" s="320"/>
    </row>
    <row r="341" spans="2:2" x14ac:dyDescent="0.2">
      <c r="B341" s="320"/>
    </row>
    <row r="342" spans="2:2" x14ac:dyDescent="0.2">
      <c r="B342" s="320"/>
    </row>
    <row r="343" spans="2:2" x14ac:dyDescent="0.2">
      <c r="B343" s="320"/>
    </row>
    <row r="344" spans="2:2" x14ac:dyDescent="0.2">
      <c r="B344" s="320"/>
    </row>
    <row r="345" spans="2:2" x14ac:dyDescent="0.2">
      <c r="B345" s="320"/>
    </row>
    <row r="346" spans="2:2" x14ac:dyDescent="0.2">
      <c r="B346" s="320"/>
    </row>
    <row r="347" spans="2:2" x14ac:dyDescent="0.2">
      <c r="B347" s="320"/>
    </row>
    <row r="348" spans="2:2" x14ac:dyDescent="0.2">
      <c r="B348" s="320"/>
    </row>
    <row r="349" spans="2:2" x14ac:dyDescent="0.2">
      <c r="B349" s="320"/>
    </row>
    <row r="350" spans="2:2" x14ac:dyDescent="0.2">
      <c r="B350" s="320"/>
    </row>
    <row r="351" spans="2:2" x14ac:dyDescent="0.2">
      <c r="B351" s="320"/>
    </row>
    <row r="352" spans="2:2" x14ac:dyDescent="0.2">
      <c r="B352" s="320"/>
    </row>
    <row r="353" spans="2:2" x14ac:dyDescent="0.2">
      <c r="B353" s="320"/>
    </row>
    <row r="354" spans="2:2" x14ac:dyDescent="0.2">
      <c r="B354" s="320"/>
    </row>
    <row r="355" spans="2:2" x14ac:dyDescent="0.2">
      <c r="B355" s="320"/>
    </row>
    <row r="356" spans="2:2" x14ac:dyDescent="0.2">
      <c r="B356" s="320"/>
    </row>
    <row r="357" spans="2:2" x14ac:dyDescent="0.2">
      <c r="B357" s="320"/>
    </row>
    <row r="358" spans="2:2" x14ac:dyDescent="0.2">
      <c r="B358" s="320"/>
    </row>
    <row r="359" spans="2:2" x14ac:dyDescent="0.2">
      <c r="B359" s="320"/>
    </row>
    <row r="360" spans="2:2" x14ac:dyDescent="0.2">
      <c r="B360" s="320"/>
    </row>
    <row r="361" spans="2:2" x14ac:dyDescent="0.2">
      <c r="B361" s="320"/>
    </row>
    <row r="362" spans="2:2" x14ac:dyDescent="0.2">
      <c r="B362" s="320"/>
    </row>
    <row r="363" spans="2:2" x14ac:dyDescent="0.2">
      <c r="B363" s="320"/>
    </row>
    <row r="364" spans="2:2" x14ac:dyDescent="0.2">
      <c r="B364" s="320"/>
    </row>
    <row r="365" spans="2:2" x14ac:dyDescent="0.2">
      <c r="B365" s="320"/>
    </row>
    <row r="366" spans="2:2" x14ac:dyDescent="0.2">
      <c r="B366" s="320"/>
    </row>
    <row r="367" spans="2:2" x14ac:dyDescent="0.2">
      <c r="B367" s="320"/>
    </row>
    <row r="368" spans="2:2" x14ac:dyDescent="0.2">
      <c r="B368" s="320"/>
    </row>
    <row r="369" spans="2:2" x14ac:dyDescent="0.2">
      <c r="B369" s="320"/>
    </row>
    <row r="370" spans="2:2" x14ac:dyDescent="0.2">
      <c r="B370" s="320"/>
    </row>
    <row r="371" spans="2:2" x14ac:dyDescent="0.2">
      <c r="B371" s="320"/>
    </row>
    <row r="372" spans="2:2" x14ac:dyDescent="0.2">
      <c r="B372" s="320"/>
    </row>
    <row r="373" spans="2:2" x14ac:dyDescent="0.2">
      <c r="B373" s="320"/>
    </row>
    <row r="374" spans="2:2" x14ac:dyDescent="0.2">
      <c r="B374" s="320"/>
    </row>
    <row r="375" spans="2:2" x14ac:dyDescent="0.2">
      <c r="B375" s="320"/>
    </row>
    <row r="376" spans="2:2" x14ac:dyDescent="0.2">
      <c r="B376" s="320"/>
    </row>
    <row r="377" spans="2:2" x14ac:dyDescent="0.2">
      <c r="B377" s="320"/>
    </row>
    <row r="378" spans="2:2" x14ac:dyDescent="0.2">
      <c r="B378" s="320"/>
    </row>
    <row r="379" spans="2:2" x14ac:dyDescent="0.2">
      <c r="B379" s="320"/>
    </row>
    <row r="380" spans="2:2" x14ac:dyDescent="0.2">
      <c r="B380" s="320"/>
    </row>
    <row r="381" spans="2:2" x14ac:dyDescent="0.2">
      <c r="B381" s="320"/>
    </row>
    <row r="382" spans="2:2" x14ac:dyDescent="0.2">
      <c r="B382" s="320"/>
    </row>
    <row r="383" spans="2:2" x14ac:dyDescent="0.2">
      <c r="B383" s="320"/>
    </row>
    <row r="384" spans="2:2" x14ac:dyDescent="0.2">
      <c r="B384" s="320"/>
    </row>
    <row r="385" spans="2:2" x14ac:dyDescent="0.2">
      <c r="B385" s="320"/>
    </row>
    <row r="386" spans="2:2" x14ac:dyDescent="0.2">
      <c r="B386" s="320"/>
    </row>
    <row r="387" spans="2:2" x14ac:dyDescent="0.2">
      <c r="B387" s="320"/>
    </row>
    <row r="388" spans="2:2" x14ac:dyDescent="0.2">
      <c r="B388" s="320"/>
    </row>
    <row r="389" spans="2:2" x14ac:dyDescent="0.2">
      <c r="B389" s="320"/>
    </row>
    <row r="390" spans="2:2" x14ac:dyDescent="0.2">
      <c r="B390" s="320"/>
    </row>
    <row r="391" spans="2:2" x14ac:dyDescent="0.2">
      <c r="B391" s="320"/>
    </row>
    <row r="392" spans="2:2" x14ac:dyDescent="0.2">
      <c r="B392" s="320"/>
    </row>
    <row r="393" spans="2:2" x14ac:dyDescent="0.2">
      <c r="B393" s="320"/>
    </row>
    <row r="394" spans="2:2" x14ac:dyDescent="0.2">
      <c r="B394" s="320"/>
    </row>
    <row r="395" spans="2:2" x14ac:dyDescent="0.2">
      <c r="B395" s="320"/>
    </row>
    <row r="396" spans="2:2" x14ac:dyDescent="0.2">
      <c r="B396" s="320"/>
    </row>
    <row r="397" spans="2:2" x14ac:dyDescent="0.2">
      <c r="B397" s="320"/>
    </row>
    <row r="398" spans="2:2" x14ac:dyDescent="0.2">
      <c r="B398" s="320"/>
    </row>
    <row r="399" spans="2:2" x14ac:dyDescent="0.2">
      <c r="B399" s="320"/>
    </row>
    <row r="400" spans="2:2" x14ac:dyDescent="0.2">
      <c r="B400" s="320"/>
    </row>
    <row r="401" spans="2:2" x14ac:dyDescent="0.2">
      <c r="B401" s="320"/>
    </row>
    <row r="402" spans="2:2" x14ac:dyDescent="0.2">
      <c r="B402" s="320"/>
    </row>
    <row r="403" spans="2:2" x14ac:dyDescent="0.2">
      <c r="B403" s="320"/>
    </row>
    <row r="404" spans="2:2" x14ac:dyDescent="0.2">
      <c r="B404" s="320"/>
    </row>
    <row r="405" spans="2:2" x14ac:dyDescent="0.2">
      <c r="B405" s="320"/>
    </row>
    <row r="406" spans="2:2" x14ac:dyDescent="0.2">
      <c r="B406" s="320"/>
    </row>
    <row r="407" spans="2:2" x14ac:dyDescent="0.2">
      <c r="B407" s="320"/>
    </row>
    <row r="408" spans="2:2" x14ac:dyDescent="0.2">
      <c r="B408" s="320"/>
    </row>
    <row r="409" spans="2:2" x14ac:dyDescent="0.2">
      <c r="B409" s="320"/>
    </row>
    <row r="410" spans="2:2" x14ac:dyDescent="0.2">
      <c r="B410" s="320"/>
    </row>
    <row r="411" spans="2:2" x14ac:dyDescent="0.2">
      <c r="B411" s="320"/>
    </row>
    <row r="412" spans="2:2" x14ac:dyDescent="0.2">
      <c r="B412" s="320"/>
    </row>
    <row r="413" spans="2:2" x14ac:dyDescent="0.2">
      <c r="B413" s="320"/>
    </row>
    <row r="414" spans="2:2" x14ac:dyDescent="0.2">
      <c r="B414" s="320"/>
    </row>
    <row r="415" spans="2:2" x14ac:dyDescent="0.2">
      <c r="B415" s="320"/>
    </row>
    <row r="416" spans="2:2" x14ac:dyDescent="0.2">
      <c r="B416" s="320"/>
    </row>
    <row r="417" spans="2:2" x14ac:dyDescent="0.2">
      <c r="B417" s="320"/>
    </row>
    <row r="418" spans="2:2" x14ac:dyDescent="0.2">
      <c r="B418" s="320"/>
    </row>
    <row r="419" spans="2:2" x14ac:dyDescent="0.2">
      <c r="B419" s="320"/>
    </row>
    <row r="420" spans="2:2" x14ac:dyDescent="0.2">
      <c r="B420" s="320"/>
    </row>
    <row r="421" spans="2:2" x14ac:dyDescent="0.2">
      <c r="B421" s="320"/>
    </row>
    <row r="422" spans="2:2" x14ac:dyDescent="0.2">
      <c r="B422" s="320"/>
    </row>
    <row r="423" spans="2:2" x14ac:dyDescent="0.2">
      <c r="B423" s="320"/>
    </row>
    <row r="424" spans="2:2" x14ac:dyDescent="0.2">
      <c r="B424" s="320"/>
    </row>
    <row r="425" spans="2:2" x14ac:dyDescent="0.2">
      <c r="B425" s="320"/>
    </row>
    <row r="426" spans="2:2" x14ac:dyDescent="0.2">
      <c r="B426" s="320"/>
    </row>
    <row r="427" spans="2:2" x14ac:dyDescent="0.2">
      <c r="B427" s="320"/>
    </row>
    <row r="428" spans="2:2" x14ac:dyDescent="0.2">
      <c r="B428" s="320"/>
    </row>
    <row r="429" spans="2:2" x14ac:dyDescent="0.2">
      <c r="B429" s="320"/>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conditionalFormatting sqref="B5:B7 B11:B12 B18:B108 B14:B16">
    <cfRule type="expression" dxfId="56" priority="7">
      <formula>IF(B5&lt;&gt;"",TRUE,FALSE)</formula>
    </cfRule>
  </conditionalFormatting>
  <conditionalFormatting sqref="B8">
    <cfRule type="expression" dxfId="55" priority="6">
      <formula>IF(B8&lt;&gt;"",TRUE,FALSE)</formula>
    </cfRule>
  </conditionalFormatting>
  <conditionalFormatting sqref="B17">
    <cfRule type="expression" dxfId="54" priority="4">
      <formula>IF(B17&lt;&gt;"",TRUE,FALSE)</formula>
    </cfRule>
  </conditionalFormatting>
  <conditionalFormatting sqref="B9">
    <cfRule type="expression" dxfId="53" priority="3">
      <formula>IF(B9&lt;&gt;"",TRUE,FALSE)</formula>
    </cfRule>
  </conditionalFormatting>
  <conditionalFormatting sqref="B10">
    <cfRule type="expression" dxfId="52" priority="2">
      <formula>IF(B10&lt;&gt;"",TRUE,FALSE)</formula>
    </cfRule>
  </conditionalFormatting>
  <conditionalFormatting sqref="B13">
    <cfRule type="expression" dxfId="51"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election activeCell="O6" sqref="O6"/>
    </sheetView>
  </sheetViews>
  <sheetFormatPr defaultRowHeight="14.25" x14ac:dyDescent="0.2"/>
  <cols>
    <col min="57" max="57" width="0" hidden="1" customWidth="1"/>
  </cols>
  <sheetData>
    <row r="2" spans="1:9" ht="15" x14ac:dyDescent="0.25">
      <c r="A2" s="2" t="s">
        <v>879</v>
      </c>
    </row>
    <row r="3" spans="1:9" x14ac:dyDescent="0.2">
      <c r="A3" s="273" t="s">
        <v>1233</v>
      </c>
    </row>
    <row r="4" spans="1:9" x14ac:dyDescent="0.2">
      <c r="A4" s="8"/>
      <c r="B4" s="8"/>
      <c r="C4" s="8"/>
      <c r="D4" s="8"/>
      <c r="E4" s="8"/>
      <c r="F4" s="8"/>
      <c r="G4" s="8"/>
      <c r="H4" s="8"/>
      <c r="I4" s="8"/>
    </row>
    <row r="5" spans="1:9" ht="15" x14ac:dyDescent="0.25">
      <c r="A5" s="2" t="s">
        <v>27</v>
      </c>
      <c r="C5" s="398" t="s">
        <v>872</v>
      </c>
      <c r="D5" s="399"/>
      <c r="E5" s="399"/>
      <c r="F5" s="399"/>
      <c r="G5" s="400"/>
    </row>
    <row r="7" spans="1:9" ht="15" x14ac:dyDescent="0.25">
      <c r="A7" s="2" t="s">
        <v>28</v>
      </c>
      <c r="C7" s="398" t="s">
        <v>898</v>
      </c>
      <c r="D7" s="399"/>
      <c r="E7" s="399"/>
      <c r="F7" s="399"/>
      <c r="G7" s="400"/>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390" t="s">
        <v>925</v>
      </c>
      <c r="B11" s="390"/>
      <c r="C11" s="390"/>
      <c r="D11" s="390"/>
      <c r="E11" s="390"/>
      <c r="F11" s="390"/>
      <c r="G11" s="390"/>
      <c r="H11" s="391"/>
      <c r="I11" s="209">
        <v>2</v>
      </c>
    </row>
    <row r="12" spans="1:9" x14ac:dyDescent="0.2">
      <c r="I12" s="4"/>
    </row>
    <row r="13" spans="1:9" ht="15" x14ac:dyDescent="0.25">
      <c r="A13" s="390" t="s">
        <v>424</v>
      </c>
      <c r="B13" s="390"/>
      <c r="C13" s="390"/>
      <c r="D13" s="390"/>
      <c r="E13" s="390"/>
      <c r="F13" s="390"/>
      <c r="G13" s="390"/>
      <c r="H13" s="391"/>
      <c r="I13" s="209" t="s">
        <v>22</v>
      </c>
    </row>
    <row r="14" spans="1:9" x14ac:dyDescent="0.2">
      <c r="I14" s="4"/>
    </row>
    <row r="15" spans="1:9" ht="15" x14ac:dyDescent="0.25">
      <c r="A15" s="390" t="s">
        <v>425</v>
      </c>
      <c r="B15" s="390"/>
      <c r="C15" s="390"/>
      <c r="D15" s="390"/>
      <c r="E15" s="390"/>
      <c r="F15" s="390"/>
      <c r="G15" s="390"/>
      <c r="H15" s="391"/>
      <c r="I15" s="209" t="s">
        <v>22</v>
      </c>
    </row>
    <row r="16" spans="1:9" x14ac:dyDescent="0.2">
      <c r="I16" s="4"/>
    </row>
    <row r="17" spans="1:9" x14ac:dyDescent="0.2">
      <c r="A17" s="390" t="s">
        <v>29</v>
      </c>
      <c r="B17" s="390"/>
      <c r="C17" s="390"/>
      <c r="D17" s="390"/>
      <c r="E17" s="390"/>
      <c r="F17" s="390"/>
      <c r="G17" s="390"/>
      <c r="H17" s="391"/>
      <c r="I17" s="209" t="s">
        <v>21</v>
      </c>
    </row>
    <row r="18" spans="1:9" x14ac:dyDescent="0.2">
      <c r="I18" s="4"/>
    </row>
    <row r="19" spans="1:9" x14ac:dyDescent="0.2">
      <c r="A19" s="390" t="s">
        <v>30</v>
      </c>
      <c r="B19" s="390"/>
      <c r="C19" s="390"/>
      <c r="D19" s="390"/>
      <c r="E19" s="390"/>
      <c r="F19" s="390"/>
      <c r="G19" s="390"/>
      <c r="H19" s="391"/>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392" t="s">
        <v>926</v>
      </c>
      <c r="H26" s="393"/>
      <c r="I26" s="394"/>
    </row>
    <row r="27" spans="1:9" ht="19.5" customHeight="1" x14ac:dyDescent="0.2">
      <c r="A27" s="385" t="s">
        <v>31</v>
      </c>
      <c r="B27" s="386"/>
      <c r="C27" s="387" t="s">
        <v>1279</v>
      </c>
      <c r="D27" s="388"/>
      <c r="E27" s="388"/>
      <c r="F27" s="389"/>
      <c r="G27" s="395">
        <v>30</v>
      </c>
      <c r="H27" s="396"/>
      <c r="I27" s="397"/>
    </row>
    <row r="28" spans="1:9" ht="19.5" customHeight="1" x14ac:dyDescent="0.2">
      <c r="A28" s="385" t="s">
        <v>33</v>
      </c>
      <c r="B28" s="386"/>
      <c r="C28" s="387" t="s">
        <v>1280</v>
      </c>
      <c r="D28" s="388"/>
      <c r="E28" s="388"/>
      <c r="F28" s="389"/>
      <c r="G28" s="395">
        <v>30</v>
      </c>
      <c r="H28" s="396"/>
      <c r="I28" s="397"/>
    </row>
    <row r="29" spans="1:9" ht="19.5" hidden="1" customHeight="1" x14ac:dyDescent="0.2">
      <c r="A29" s="385" t="s">
        <v>35</v>
      </c>
      <c r="B29" s="386"/>
      <c r="C29" s="387" t="s">
        <v>1281</v>
      </c>
      <c r="D29" s="388"/>
      <c r="E29" s="388"/>
      <c r="F29" s="389"/>
      <c r="G29" s="395">
        <v>20</v>
      </c>
      <c r="H29" s="396"/>
      <c r="I29" s="397"/>
    </row>
    <row r="30" spans="1:9" ht="19.5" hidden="1" customHeight="1" x14ac:dyDescent="0.2">
      <c r="A30" s="385" t="s">
        <v>37</v>
      </c>
      <c r="B30" s="386"/>
      <c r="C30" s="387" t="s">
        <v>38</v>
      </c>
      <c r="D30" s="388"/>
      <c r="E30" s="388"/>
      <c r="F30" s="389"/>
      <c r="G30" s="395">
        <v>2</v>
      </c>
      <c r="H30" s="396"/>
      <c r="I30" s="397"/>
    </row>
    <row r="31" spans="1:9" ht="19.5" hidden="1" customHeight="1" x14ac:dyDescent="0.2">
      <c r="A31" s="385" t="s">
        <v>39</v>
      </c>
      <c r="B31" s="386"/>
      <c r="C31" s="387" t="s">
        <v>40</v>
      </c>
      <c r="D31" s="388"/>
      <c r="E31" s="388"/>
      <c r="F31" s="389"/>
      <c r="G31" s="395">
        <v>4</v>
      </c>
      <c r="H31" s="396"/>
      <c r="I31" s="397"/>
    </row>
    <row r="32" spans="1:9" ht="19.5" hidden="1" customHeight="1" x14ac:dyDescent="0.2">
      <c r="A32" s="385" t="s">
        <v>41</v>
      </c>
      <c r="B32" s="386"/>
      <c r="C32" s="387" t="s">
        <v>42</v>
      </c>
      <c r="D32" s="388"/>
      <c r="E32" s="388"/>
      <c r="F32" s="389"/>
      <c r="G32" s="395">
        <v>8</v>
      </c>
      <c r="H32" s="396"/>
      <c r="I32" s="397"/>
    </row>
    <row r="33" spans="1:9" ht="19.5" hidden="1" customHeight="1" x14ac:dyDescent="0.2">
      <c r="A33" s="385" t="s">
        <v>43</v>
      </c>
      <c r="B33" s="386"/>
      <c r="C33" s="387" t="s">
        <v>44</v>
      </c>
      <c r="D33" s="388"/>
      <c r="E33" s="388"/>
      <c r="F33" s="389"/>
      <c r="G33" s="395">
        <v>16</v>
      </c>
      <c r="H33" s="396"/>
      <c r="I33" s="397"/>
    </row>
    <row r="34" spans="1:9" ht="19.5" hidden="1" customHeight="1" x14ac:dyDescent="0.2">
      <c r="A34" s="385" t="s">
        <v>45</v>
      </c>
      <c r="B34" s="386"/>
      <c r="C34" s="387" t="s">
        <v>46</v>
      </c>
      <c r="D34" s="388"/>
      <c r="E34" s="388"/>
      <c r="F34" s="389"/>
      <c r="G34" s="395">
        <v>32</v>
      </c>
      <c r="H34" s="396"/>
      <c r="I34" s="397"/>
    </row>
    <row r="35" spans="1:9" ht="19.5" hidden="1" customHeight="1" x14ac:dyDescent="0.2">
      <c r="A35" s="385" t="s">
        <v>47</v>
      </c>
      <c r="B35" s="386"/>
      <c r="C35" s="387" t="s">
        <v>48</v>
      </c>
      <c r="D35" s="388"/>
      <c r="E35" s="388"/>
      <c r="F35" s="389"/>
      <c r="G35" s="395">
        <v>64</v>
      </c>
      <c r="H35" s="396"/>
      <c r="I35" s="397"/>
    </row>
    <row r="36" spans="1:9" ht="19.5" hidden="1" customHeight="1" x14ac:dyDescent="0.2">
      <c r="A36" s="385" t="s">
        <v>49</v>
      </c>
      <c r="B36" s="386"/>
      <c r="C36" s="387" t="s">
        <v>50</v>
      </c>
      <c r="D36" s="388"/>
      <c r="E36" s="388"/>
      <c r="F36" s="389"/>
      <c r="G36" s="395">
        <v>128</v>
      </c>
      <c r="H36" s="396"/>
      <c r="I36" s="397"/>
    </row>
  </sheetData>
  <sheetProtection algorithmName="SHA-512" hashValue="fAIPqm0vN68hV3hKcRUemrJVUrPV8ixLqYGyNQG6+2SX7Y7azvxbns3yi8g6hUpuh+4NXaODepDywD5giGhcyA==" saltValue="QCV2ak7BK0oRY2KLczD4nQ=="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F33" sqref="F33"/>
    </sheetView>
  </sheetViews>
  <sheetFormatPr defaultRowHeight="14.25" x14ac:dyDescent="0.2"/>
  <cols>
    <col min="1" max="1" width="9" hidden="1" customWidth="1"/>
    <col min="2" max="2" width="15.5" customWidth="1"/>
    <col min="3" max="3" width="14.125" bestFit="1" customWidth="1"/>
    <col min="4" max="4" width="15.75" customWidth="1"/>
    <col min="5" max="7" width="10.625" customWidth="1"/>
    <col min="8" max="8" width="10.625" hidden="1" customWidth="1"/>
    <col min="9" max="12" width="10.625" customWidth="1"/>
    <col min="13" max="13" width="10.625" hidden="1" customWidth="1"/>
    <col min="14" max="14" width="10.625" customWidth="1"/>
    <col min="15" max="53" width="10.625" hidden="1" customWidth="1"/>
    <col min="54" max="54" width="9" hidden="1" customWidth="1"/>
    <col min="55" max="56" width="9.125" customWidth="1"/>
    <col min="59" max="59" width="9.8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 ca="1">IF(LEFT($C$8,1)="H",MAX(A13:A272),MAX(MAX(A13:A272),52))</f>
        <v>151</v>
      </c>
      <c r="B6" t="s">
        <v>1204</v>
      </c>
      <c r="C6" s="332">
        <v>42461</v>
      </c>
      <c r="K6" s="72"/>
    </row>
    <row r="7" spans="1:57" ht="14.25" hidden="1" customHeight="1" x14ac:dyDescent="0.2">
      <c r="B7" t="s">
        <v>1176</v>
      </c>
      <c r="C7" s="162">
        <v>4</v>
      </c>
    </row>
    <row r="8" spans="1:57" x14ac:dyDescent="0.2">
      <c r="B8" t="s">
        <v>1177</v>
      </c>
      <c r="C8" s="334" t="s">
        <v>1282</v>
      </c>
    </row>
    <row r="9" spans="1:57" x14ac:dyDescent="0.2">
      <c r="B9" s="340" t="str">
        <f>IF(LEFT(C8,1)="M","Note: SPC Chart is disabled when using your own forecast.","")</f>
        <v>Note: SPC Chart is disabled when using your own forecast.</v>
      </c>
    </row>
    <row r="10" spans="1:57" ht="13.9" customHeight="1" x14ac:dyDescent="0.2">
      <c r="B10" s="480" t="s">
        <v>128</v>
      </c>
      <c r="C10" s="480" t="s">
        <v>56</v>
      </c>
      <c r="D10" s="481" t="s">
        <v>1205</v>
      </c>
      <c r="E10" s="482" t="str">
        <f ca="1">OFFSET('Control sheet (hide)'!$AA$3,QUOTIENT(COLUMN(Demand!E9)-4,5),0,1,1)</f>
        <v>Test name 1</v>
      </c>
      <c r="F10" s="482"/>
      <c r="G10" s="482"/>
      <c r="H10" s="482"/>
      <c r="I10" s="482"/>
      <c r="J10" s="482" t="str">
        <f ca="1">OFFSET('Control sheet (hide)'!$AA$3,QUOTIENT(COLUMN(Demand!J9)-4,5),0,1,1)</f>
        <v>Test name 2</v>
      </c>
      <c r="K10" s="482"/>
      <c r="L10" s="482"/>
      <c r="M10" s="482"/>
      <c r="N10" s="482"/>
      <c r="O10" s="482" t="str">
        <f ca="1">OFFSET('Control sheet (hide)'!$AA$3,QUOTIENT(COLUMN(Demand!O9)-4,5),0,1,1)</f>
        <v>Another modality</v>
      </c>
      <c r="P10" s="482"/>
      <c r="Q10" s="482"/>
      <c r="R10" s="482"/>
      <c r="S10" s="482"/>
      <c r="T10" s="482" t="str">
        <f ca="1">OFFSET('Control sheet (hide)'!$AA$3,QUOTIENT(COLUMN(Demand!T9)-4,5),0,1,1)</f>
        <v>Modality 4</v>
      </c>
      <c r="U10" s="482"/>
      <c r="V10" s="482"/>
      <c r="W10" s="482"/>
      <c r="X10" s="482"/>
      <c r="Y10" s="482" t="str">
        <f ca="1">OFFSET('Control sheet (hide)'!$AA$3,QUOTIENT(COLUMN(Demand!Y9)-4,5),0,1,1)</f>
        <v>Modality 5</v>
      </c>
      <c r="Z10" s="482"/>
      <c r="AA10" s="482"/>
      <c r="AB10" s="482"/>
      <c r="AC10" s="482"/>
      <c r="AD10" s="482" t="str">
        <f ca="1">OFFSET('Control sheet (hide)'!$AA$3,QUOTIENT(COLUMN(Demand!AD9)-4,5),0,1,1)</f>
        <v>Modality 6</v>
      </c>
      <c r="AE10" s="482"/>
      <c r="AF10" s="482"/>
      <c r="AG10" s="482"/>
      <c r="AH10" s="482"/>
      <c r="AI10" s="482" t="str">
        <f ca="1">OFFSET('Control sheet (hide)'!$AA$3,QUOTIENT(COLUMN(Demand!AI9)-4,5),0,1,1)</f>
        <v>Modality 7</v>
      </c>
      <c r="AJ10" s="482"/>
      <c r="AK10" s="482"/>
      <c r="AL10" s="482"/>
      <c r="AM10" s="482"/>
      <c r="AN10" s="482" t="str">
        <f ca="1">OFFSET('Control sheet (hide)'!$AA$3,QUOTIENT(COLUMN(Demand!AN9)-4,5),0,1,1)</f>
        <v>Modality 8</v>
      </c>
      <c r="AO10" s="482"/>
      <c r="AP10" s="482"/>
      <c r="AQ10" s="482"/>
      <c r="AR10" s="482"/>
      <c r="AS10" s="482" t="str">
        <f ca="1">OFFSET('Control sheet (hide)'!$AA$3,QUOTIENT(COLUMN(Demand!AS9)-4,5),0,1,1)</f>
        <v>Modality 9</v>
      </c>
      <c r="AT10" s="482"/>
      <c r="AU10" s="482"/>
      <c r="AV10" s="482"/>
      <c r="AW10" s="482"/>
      <c r="AX10" s="482" t="str">
        <f ca="1">OFFSET('Control sheet (hide)'!$AA$3,QUOTIENT(COLUMN(Demand!AX9)-4,5),0,1,1)</f>
        <v>Modality 10</v>
      </c>
      <c r="AY10" s="482"/>
      <c r="AZ10" s="482"/>
      <c r="BA10" s="482"/>
      <c r="BB10" s="482"/>
      <c r="BC10" s="481" t="str">
        <f>"Total"&amp;IF(Setup!$I$17&lt;&gt;"Patients","
(Patients)","")</f>
        <v>Total
(Patients)</v>
      </c>
      <c r="BD10" s="481" t="str">
        <f>"Total
("&amp;Setup!$I$17&amp;")"</f>
        <v>Total
(Minutes)</v>
      </c>
      <c r="BE10" s="481" t="s">
        <v>111</v>
      </c>
    </row>
    <row r="11" spans="1:57" ht="14.25" customHeight="1" x14ac:dyDescent="0.2">
      <c r="B11" s="480"/>
      <c r="C11" s="480"/>
      <c r="D11" s="481"/>
      <c r="E11" s="483" t="str">
        <f>IF(Setup!$I$17&lt;&gt;"Patients",Setup!$I$17&amp;":","")</f>
        <v>Minutes:</v>
      </c>
      <c r="F11" s="341">
        <v>30</v>
      </c>
      <c r="G11" s="483"/>
      <c r="H11" s="483"/>
      <c r="I11" s="483"/>
      <c r="J11" s="483" t="str">
        <f>IF(Setup!$I$17&lt;&gt;"Patients",Setup!$I$17&amp;":","")</f>
        <v>Minutes:</v>
      </c>
      <c r="K11" s="341">
        <v>40</v>
      </c>
      <c r="L11" s="483"/>
      <c r="M11" s="483"/>
      <c r="N11" s="483"/>
      <c r="O11" s="483" t="str">
        <f>IF(Setup!$I$17&lt;&gt;"Patients",Setup!$I$17&amp;":","")</f>
        <v>Minutes:</v>
      </c>
      <c r="P11" s="341">
        <v>1</v>
      </c>
      <c r="Q11" s="483"/>
      <c r="R11" s="483"/>
      <c r="S11" s="483"/>
      <c r="T11" s="483" t="str">
        <f>IF(Setup!$I$17&lt;&gt;"Patients",Setup!$I$17&amp;":","")</f>
        <v>Minutes:</v>
      </c>
      <c r="U11" s="341">
        <v>1</v>
      </c>
      <c r="V11" s="483"/>
      <c r="W11" s="483"/>
      <c r="X11" s="483"/>
      <c r="Y11" s="483" t="str">
        <f>IF(Setup!$I$17&lt;&gt;"Patients",Setup!$I$17&amp;":","")</f>
        <v>Minutes:</v>
      </c>
      <c r="Z11" s="341">
        <v>1</v>
      </c>
      <c r="AA11" s="483"/>
      <c r="AB11" s="483"/>
      <c r="AC11" s="483"/>
      <c r="AD11" s="483" t="str">
        <f>IF(Setup!$I$17&lt;&gt;"Patients",Setup!$I$17&amp;":","")</f>
        <v>Minutes:</v>
      </c>
      <c r="AE11" s="341">
        <v>1</v>
      </c>
      <c r="AF11" s="483"/>
      <c r="AG11" s="483"/>
      <c r="AH11" s="483"/>
      <c r="AI11" s="483" t="str">
        <f>IF(Setup!$I$17&lt;&gt;"Patients",Setup!$I$17&amp;":","")</f>
        <v>Minutes:</v>
      </c>
      <c r="AJ11" s="341">
        <v>1</v>
      </c>
      <c r="AK11" s="483"/>
      <c r="AL11" s="483"/>
      <c r="AM11" s="483"/>
      <c r="AN11" s="483" t="str">
        <f>IF(Setup!$I$17&lt;&gt;"Patients",Setup!$I$17&amp;":","")</f>
        <v>Minutes:</v>
      </c>
      <c r="AO11" s="341">
        <v>1</v>
      </c>
      <c r="AP11" s="483"/>
      <c r="AQ11" s="483"/>
      <c r="AR11" s="483"/>
      <c r="AS11" s="483" t="str">
        <f>IF(Setup!$I$17&lt;&gt;"Patients",Setup!$I$17&amp;":","")</f>
        <v>Minutes:</v>
      </c>
      <c r="AT11" s="341">
        <v>1</v>
      </c>
      <c r="AU11" s="483"/>
      <c r="AV11" s="483"/>
      <c r="AW11" s="483"/>
      <c r="AX11" s="483" t="str">
        <f>IF(Setup!$I$17&lt;&gt;"Patients",Setup!$I$17&amp;":","")</f>
        <v>Minutes:</v>
      </c>
      <c r="AY11" s="341">
        <v>1</v>
      </c>
      <c r="AZ11" s="483"/>
      <c r="BA11" s="483"/>
      <c r="BB11" s="483"/>
      <c r="BC11" s="481"/>
      <c r="BD11" s="481"/>
      <c r="BE11" s="481"/>
    </row>
    <row r="12" spans="1:57" ht="15" thickBot="1" x14ac:dyDescent="0.25">
      <c r="B12" s="480"/>
      <c r="C12" s="484"/>
      <c r="D12" s="485"/>
      <c r="E12" s="483" t="str">
        <f ca="1">OFFSET(Setup!$B$21,MOD(COLUMN(A1),5),0,1,1)</f>
        <v>2WW</v>
      </c>
      <c r="F12" s="483" t="str">
        <f ca="1">OFFSET(Setup!$B$21,MOD(COLUMN(B1),5),0,1,1)</f>
        <v>Urgent</v>
      </c>
      <c r="G12" s="483" t="str">
        <f ca="1">OFFSET(Setup!$B$21,MOD(COLUMN(C1),5),0,1,1)</f>
        <v>Routine</v>
      </c>
      <c r="H12" s="483" t="s">
        <v>61</v>
      </c>
      <c r="I12" s="483" t="s">
        <v>57</v>
      </c>
      <c r="J12" s="483" t="str">
        <f ca="1">OFFSET(Setup!$B$21,MOD(COLUMN(F1),5),0,1,1)</f>
        <v>2WW</v>
      </c>
      <c r="K12" s="483" t="str">
        <f ca="1">OFFSET(Setup!$B$21,MOD(COLUMN(G1),5),0,1,1)</f>
        <v>Urgent</v>
      </c>
      <c r="L12" s="483" t="str">
        <f ca="1">OFFSET(Setup!$B$21,MOD(COLUMN(H1),5),0,1,1)</f>
        <v>Routine</v>
      </c>
      <c r="M12" s="483" t="s">
        <v>61</v>
      </c>
      <c r="N12" s="483" t="s">
        <v>57</v>
      </c>
      <c r="O12" s="483" t="str">
        <f ca="1">OFFSET(Setup!$B$21,MOD(COLUMN(K1),5),0,1,1)</f>
        <v>2WW</v>
      </c>
      <c r="P12" s="483" t="str">
        <f ca="1">OFFSET(Setup!$B$21,MOD(COLUMN(L1),5),0,1,1)</f>
        <v>Urgent</v>
      </c>
      <c r="Q12" s="483" t="str">
        <f ca="1">OFFSET(Setup!$B$21,MOD(COLUMN(M1),5),0,1,1)</f>
        <v>Routine</v>
      </c>
      <c r="R12" s="483" t="s">
        <v>61</v>
      </c>
      <c r="S12" s="483" t="s">
        <v>57</v>
      </c>
      <c r="T12" s="483" t="str">
        <f ca="1">OFFSET(Setup!$B$21,MOD(COLUMN(P1),5),0,1,1)</f>
        <v>2WW</v>
      </c>
      <c r="U12" s="483" t="str">
        <f ca="1">OFFSET(Setup!$B$21,MOD(COLUMN(Q1),5),0,1,1)</f>
        <v>Urgent</v>
      </c>
      <c r="V12" s="483" t="str">
        <f ca="1">OFFSET(Setup!$B$21,MOD(COLUMN(R1),5),0,1,1)</f>
        <v>Routine</v>
      </c>
      <c r="W12" s="483" t="s">
        <v>61</v>
      </c>
      <c r="X12" s="483" t="s">
        <v>57</v>
      </c>
      <c r="Y12" s="483" t="str">
        <f ca="1">OFFSET(Setup!$B$21,MOD(COLUMN(U1),5),0,1,1)</f>
        <v>2WW</v>
      </c>
      <c r="Z12" s="483" t="str">
        <f ca="1">OFFSET(Setup!$B$21,MOD(COLUMN(V1),5),0,1,1)</f>
        <v>Urgent</v>
      </c>
      <c r="AA12" s="483" t="str">
        <f ca="1">OFFSET(Setup!$B$21,MOD(COLUMN(W1),5),0,1,1)</f>
        <v>Routine</v>
      </c>
      <c r="AB12" s="483" t="s">
        <v>61</v>
      </c>
      <c r="AC12" s="483" t="s">
        <v>57</v>
      </c>
      <c r="AD12" s="483" t="str">
        <f ca="1">OFFSET(Setup!$B$21,MOD(COLUMN(Z1),5),0,1,1)</f>
        <v>2WW</v>
      </c>
      <c r="AE12" s="483" t="str">
        <f ca="1">OFFSET(Setup!$B$21,MOD(COLUMN(AA1),5),0,1,1)</f>
        <v>Urgent</v>
      </c>
      <c r="AF12" s="483" t="str">
        <f ca="1">OFFSET(Setup!$B$21,MOD(COLUMN(AB1),5),0,1,1)</f>
        <v>Routine</v>
      </c>
      <c r="AG12" s="483" t="s">
        <v>61</v>
      </c>
      <c r="AH12" s="483" t="s">
        <v>57</v>
      </c>
      <c r="AI12" s="483" t="str">
        <f ca="1">OFFSET(Setup!$B$21,MOD(COLUMN(AE1),5),0,1,1)</f>
        <v>2WW</v>
      </c>
      <c r="AJ12" s="483" t="str">
        <f ca="1">OFFSET(Setup!$B$21,MOD(COLUMN(AF1),5),0,1,1)</f>
        <v>Urgent</v>
      </c>
      <c r="AK12" s="483" t="str">
        <f ca="1">OFFSET(Setup!$B$21,MOD(COLUMN(AG1),5),0,1,1)</f>
        <v>Routine</v>
      </c>
      <c r="AL12" s="483" t="s">
        <v>61</v>
      </c>
      <c r="AM12" s="483" t="s">
        <v>57</v>
      </c>
      <c r="AN12" s="483" t="str">
        <f ca="1">OFFSET(Setup!$B$21,MOD(COLUMN(AJ1),5),0,1,1)</f>
        <v>2WW</v>
      </c>
      <c r="AO12" s="483" t="str">
        <f ca="1">OFFSET(Setup!$B$21,MOD(COLUMN(AK1),5),0,1,1)</f>
        <v>Urgent</v>
      </c>
      <c r="AP12" s="483" t="str">
        <f ca="1">OFFSET(Setup!$B$21,MOD(COLUMN(AL1),5),0,1,1)</f>
        <v>Routine</v>
      </c>
      <c r="AQ12" s="483" t="s">
        <v>61</v>
      </c>
      <c r="AR12" s="483" t="s">
        <v>57</v>
      </c>
      <c r="AS12" s="483" t="str">
        <f ca="1">OFFSET(Setup!$B$21,MOD(COLUMN(AO1),5),0,1,1)</f>
        <v>2WW</v>
      </c>
      <c r="AT12" s="483" t="str">
        <f ca="1">OFFSET(Setup!$B$21,MOD(COLUMN(AP1),5),0,1,1)</f>
        <v>Urgent</v>
      </c>
      <c r="AU12" s="483" t="str">
        <f ca="1">OFFSET(Setup!$B$21,MOD(COLUMN(AQ1),5),0,1,1)</f>
        <v>Routine</v>
      </c>
      <c r="AV12" s="483" t="s">
        <v>61</v>
      </c>
      <c r="AW12" s="483" t="s">
        <v>57</v>
      </c>
      <c r="AX12" s="483" t="str">
        <f ca="1">OFFSET(Setup!$B$21,MOD(COLUMN(AT1),5),0,1,1)</f>
        <v>2WW</v>
      </c>
      <c r="AY12" s="483" t="str">
        <f ca="1">OFFSET(Setup!$B$21,MOD(COLUMN(AU1),5),0,1,1)</f>
        <v>Urgent</v>
      </c>
      <c r="AZ12" s="483" t="str">
        <f ca="1">OFFSET(Setup!$B$21,MOD(COLUMN(AV1),5),0,1,1)</f>
        <v>Routine</v>
      </c>
      <c r="BA12" s="483" t="s">
        <v>61</v>
      </c>
      <c r="BB12" s="483" t="s">
        <v>57</v>
      </c>
      <c r="BC12" s="486"/>
      <c r="BD12" s="486"/>
      <c r="BE12" s="486"/>
    </row>
    <row r="13" spans="1:57" ht="15" x14ac:dyDescent="0.25">
      <c r="A13">
        <v>1</v>
      </c>
      <c r="B13" s="259">
        <f>IF(C6&lt;&gt;"",YEAR(D13),1)</f>
        <v>2016</v>
      </c>
      <c r="C13" s="260">
        <f>IF(C$6&lt;&gt;"",WEEKNUM($C$6, 21),1)</f>
        <v>13</v>
      </c>
      <c r="D13" s="473">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ht="15"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474">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ht="15" x14ac:dyDescent="0.25">
      <c r="A15">
        <f t="shared" ca="1" si="0"/>
        <v>3</v>
      </c>
      <c r="B15" s="259" t="str">
        <f t="shared" ca="1" si="1"/>
        <v xml:space="preserve"> </v>
      </c>
      <c r="C15" s="261">
        <f t="shared" ca="1" si="2"/>
        <v>15</v>
      </c>
      <c r="D15" s="474">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ht="15" x14ac:dyDescent="0.25">
      <c r="A16">
        <f t="shared" ca="1" si="0"/>
        <v>4</v>
      </c>
      <c r="B16" s="259" t="str">
        <f t="shared" ca="1" si="1"/>
        <v xml:space="preserve"> </v>
      </c>
      <c r="C16" s="261">
        <f t="shared" ca="1" si="2"/>
        <v>16</v>
      </c>
      <c r="D16" s="474">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ht="15" x14ac:dyDescent="0.25">
      <c r="A17">
        <f t="shared" ca="1" si="0"/>
        <v>5</v>
      </c>
      <c r="B17" s="259" t="str">
        <f t="shared" ca="1" si="1"/>
        <v xml:space="preserve"> </v>
      </c>
      <c r="C17" s="261">
        <f t="shared" ca="1" si="2"/>
        <v>17</v>
      </c>
      <c r="D17" s="474">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ht="15" x14ac:dyDescent="0.25">
      <c r="A18">
        <f t="shared" ca="1" si="0"/>
        <v>6</v>
      </c>
      <c r="B18" s="259" t="str">
        <f t="shared" ca="1" si="1"/>
        <v xml:space="preserve"> </v>
      </c>
      <c r="C18" s="261">
        <f t="shared" ca="1" si="2"/>
        <v>18</v>
      </c>
      <c r="D18" s="474">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ht="15" x14ac:dyDescent="0.25">
      <c r="A19">
        <f t="shared" ca="1" si="0"/>
        <v>7</v>
      </c>
      <c r="B19" s="259" t="str">
        <f t="shared" ca="1" si="1"/>
        <v xml:space="preserve"> </v>
      </c>
      <c r="C19" s="261">
        <f t="shared" ca="1" si="2"/>
        <v>19</v>
      </c>
      <c r="D19" s="474">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ht="15" x14ac:dyDescent="0.25">
      <c r="A20">
        <f t="shared" ca="1" si="0"/>
        <v>8</v>
      </c>
      <c r="B20" s="259" t="str">
        <f t="shared" ca="1" si="1"/>
        <v xml:space="preserve"> </v>
      </c>
      <c r="C20" s="261">
        <f t="shared" ca="1" si="2"/>
        <v>20</v>
      </c>
      <c r="D20" s="474">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ht="15" x14ac:dyDescent="0.25">
      <c r="A21">
        <f t="shared" ca="1" si="0"/>
        <v>9</v>
      </c>
      <c r="B21" s="259" t="str">
        <f t="shared" ca="1" si="1"/>
        <v xml:space="preserve"> </v>
      </c>
      <c r="C21" s="261">
        <f t="shared" ca="1" si="2"/>
        <v>21</v>
      </c>
      <c r="D21" s="474">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ht="15" x14ac:dyDescent="0.25">
      <c r="A22">
        <f t="shared" ca="1" si="0"/>
        <v>10</v>
      </c>
      <c r="B22" s="259" t="str">
        <f t="shared" ca="1" si="1"/>
        <v xml:space="preserve"> </v>
      </c>
      <c r="C22" s="261">
        <f t="shared" ca="1" si="2"/>
        <v>22</v>
      </c>
      <c r="D22" s="474">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ht="15" x14ac:dyDescent="0.25">
      <c r="A23">
        <f t="shared" ca="1" si="0"/>
        <v>11</v>
      </c>
      <c r="B23" s="259" t="str">
        <f t="shared" ca="1" si="1"/>
        <v xml:space="preserve"> </v>
      </c>
      <c r="C23" s="261">
        <f t="shared" ca="1" si="2"/>
        <v>23</v>
      </c>
      <c r="D23" s="474">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ht="15" x14ac:dyDescent="0.25">
      <c r="A24">
        <f t="shared" ca="1" si="0"/>
        <v>12</v>
      </c>
      <c r="B24" s="259" t="str">
        <f t="shared" ca="1" si="1"/>
        <v xml:space="preserve"> </v>
      </c>
      <c r="C24" s="261">
        <f t="shared" ca="1" si="2"/>
        <v>24</v>
      </c>
      <c r="D24" s="474">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ht="15" x14ac:dyDescent="0.25">
      <c r="A25">
        <f t="shared" ca="1" si="0"/>
        <v>13</v>
      </c>
      <c r="B25" s="259" t="str">
        <f t="shared" ca="1" si="1"/>
        <v xml:space="preserve"> </v>
      </c>
      <c r="C25" s="261">
        <f t="shared" ca="1" si="2"/>
        <v>25</v>
      </c>
      <c r="D25" s="474">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ht="15" x14ac:dyDescent="0.25">
      <c r="A26">
        <f t="shared" ca="1" si="0"/>
        <v>14</v>
      </c>
      <c r="B26" s="259" t="str">
        <f t="shared" ca="1" si="1"/>
        <v xml:space="preserve"> </v>
      </c>
      <c r="C26" s="261">
        <f t="shared" ca="1" si="2"/>
        <v>26</v>
      </c>
      <c r="D26" s="474">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ht="15" x14ac:dyDescent="0.25">
      <c r="A27">
        <f t="shared" ca="1" si="0"/>
        <v>15</v>
      </c>
      <c r="B27" s="259" t="str">
        <f t="shared" ca="1" si="1"/>
        <v xml:space="preserve"> </v>
      </c>
      <c r="C27" s="261">
        <f t="shared" ca="1" si="2"/>
        <v>27</v>
      </c>
      <c r="D27" s="474">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ht="15" x14ac:dyDescent="0.25">
      <c r="A28">
        <f t="shared" ca="1" si="0"/>
        <v>16</v>
      </c>
      <c r="B28" s="259" t="str">
        <f t="shared" ca="1" si="1"/>
        <v xml:space="preserve"> </v>
      </c>
      <c r="C28" s="261">
        <f t="shared" ca="1" si="2"/>
        <v>28</v>
      </c>
      <c r="D28" s="474">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ht="15" x14ac:dyDescent="0.25">
      <c r="A29">
        <f t="shared" ca="1" si="0"/>
        <v>17</v>
      </c>
      <c r="B29" s="259" t="str">
        <f t="shared" ca="1" si="1"/>
        <v xml:space="preserve"> </v>
      </c>
      <c r="C29" s="261">
        <f t="shared" ca="1" si="2"/>
        <v>29</v>
      </c>
      <c r="D29" s="474">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ht="15" x14ac:dyDescent="0.25">
      <c r="A30">
        <f t="shared" ca="1" si="0"/>
        <v>18</v>
      </c>
      <c r="B30" s="259" t="str">
        <f t="shared" ca="1" si="1"/>
        <v xml:space="preserve"> </v>
      </c>
      <c r="C30" s="261">
        <f t="shared" ca="1" si="2"/>
        <v>30</v>
      </c>
      <c r="D30" s="474">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ht="15" x14ac:dyDescent="0.25">
      <c r="A31">
        <f t="shared" ca="1" si="0"/>
        <v>19</v>
      </c>
      <c r="B31" s="259" t="str">
        <f t="shared" ca="1" si="1"/>
        <v xml:space="preserve"> </v>
      </c>
      <c r="C31" s="261">
        <f t="shared" ca="1" si="2"/>
        <v>31</v>
      </c>
      <c r="D31" s="474">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ht="15" x14ac:dyDescent="0.25">
      <c r="A32">
        <f t="shared" ca="1" si="0"/>
        <v>20</v>
      </c>
      <c r="B32" s="259" t="str">
        <f t="shared" ca="1" si="1"/>
        <v xml:space="preserve"> </v>
      </c>
      <c r="C32" s="261">
        <f t="shared" ca="1" si="2"/>
        <v>32</v>
      </c>
      <c r="D32" s="474">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ht="15" x14ac:dyDescent="0.25">
      <c r="A33">
        <f t="shared" ca="1" si="0"/>
        <v>21</v>
      </c>
      <c r="B33" s="259" t="str">
        <f t="shared" ca="1" si="1"/>
        <v xml:space="preserve"> </v>
      </c>
      <c r="C33" s="261">
        <f t="shared" ca="1" si="2"/>
        <v>33</v>
      </c>
      <c r="D33" s="474">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ht="15" x14ac:dyDescent="0.25">
      <c r="A34">
        <f t="shared" ca="1" si="0"/>
        <v>22</v>
      </c>
      <c r="B34" s="259" t="str">
        <f t="shared" ca="1" si="1"/>
        <v xml:space="preserve"> </v>
      </c>
      <c r="C34" s="261">
        <f t="shared" ca="1" si="2"/>
        <v>34</v>
      </c>
      <c r="D34" s="474">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ht="15" x14ac:dyDescent="0.25">
      <c r="A35">
        <f t="shared" ca="1" si="0"/>
        <v>23</v>
      </c>
      <c r="B35" s="259" t="str">
        <f t="shared" ca="1" si="1"/>
        <v xml:space="preserve"> </v>
      </c>
      <c r="C35" s="261">
        <f t="shared" ca="1" si="2"/>
        <v>35</v>
      </c>
      <c r="D35" s="474">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ht="15" x14ac:dyDescent="0.25">
      <c r="A36">
        <f t="shared" ca="1" si="0"/>
        <v>24</v>
      </c>
      <c r="B36" s="259" t="str">
        <f t="shared" ca="1" si="1"/>
        <v xml:space="preserve"> </v>
      </c>
      <c r="C36" s="261">
        <f t="shared" ca="1" si="2"/>
        <v>36</v>
      </c>
      <c r="D36" s="474">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ht="15" x14ac:dyDescent="0.25">
      <c r="A37">
        <f t="shared" ca="1" si="0"/>
        <v>25</v>
      </c>
      <c r="B37" s="259" t="str">
        <f t="shared" ca="1" si="1"/>
        <v xml:space="preserve"> </v>
      </c>
      <c r="C37" s="261">
        <f t="shared" ca="1" si="2"/>
        <v>37</v>
      </c>
      <c r="D37" s="474">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ht="15" x14ac:dyDescent="0.25">
      <c r="A38">
        <f t="shared" ca="1" si="0"/>
        <v>26</v>
      </c>
      <c r="B38" s="259" t="str">
        <f t="shared" ca="1" si="1"/>
        <v xml:space="preserve"> </v>
      </c>
      <c r="C38" s="261">
        <f t="shared" ca="1" si="2"/>
        <v>38</v>
      </c>
      <c r="D38" s="474">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ht="15" x14ac:dyDescent="0.25">
      <c r="A39">
        <f t="shared" ca="1" si="0"/>
        <v>27</v>
      </c>
      <c r="B39" s="259" t="str">
        <f t="shared" ca="1" si="1"/>
        <v xml:space="preserve"> </v>
      </c>
      <c r="C39" s="261">
        <f t="shared" ca="1" si="2"/>
        <v>39</v>
      </c>
      <c r="D39" s="474">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ht="15" x14ac:dyDescent="0.25">
      <c r="A40">
        <f t="shared" ca="1" si="0"/>
        <v>28</v>
      </c>
      <c r="B40" s="259" t="str">
        <f t="shared" ca="1" si="1"/>
        <v xml:space="preserve"> </v>
      </c>
      <c r="C40" s="261">
        <f t="shared" ca="1" si="2"/>
        <v>40</v>
      </c>
      <c r="D40" s="474">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ht="15" x14ac:dyDescent="0.25">
      <c r="A41">
        <f t="shared" ca="1" si="0"/>
        <v>29</v>
      </c>
      <c r="B41" s="259" t="str">
        <f t="shared" ca="1" si="1"/>
        <v xml:space="preserve"> </v>
      </c>
      <c r="C41" s="261">
        <f t="shared" ca="1" si="2"/>
        <v>41</v>
      </c>
      <c r="D41" s="474">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ht="15" x14ac:dyDescent="0.25">
      <c r="A42">
        <f t="shared" ca="1" si="0"/>
        <v>30</v>
      </c>
      <c r="B42" s="259" t="str">
        <f t="shared" ca="1" si="1"/>
        <v xml:space="preserve"> </v>
      </c>
      <c r="C42" s="261">
        <f t="shared" ca="1" si="2"/>
        <v>42</v>
      </c>
      <c r="D42" s="474">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ht="15" x14ac:dyDescent="0.25">
      <c r="A43">
        <f t="shared" ca="1" si="0"/>
        <v>31</v>
      </c>
      <c r="B43" s="259" t="str">
        <f t="shared" ca="1" si="1"/>
        <v xml:space="preserve"> </v>
      </c>
      <c r="C43" s="261">
        <f t="shared" ca="1" si="2"/>
        <v>43</v>
      </c>
      <c r="D43" s="474">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ht="15" x14ac:dyDescent="0.25">
      <c r="A44">
        <f t="shared" ca="1" si="0"/>
        <v>32</v>
      </c>
      <c r="B44" s="259" t="str">
        <f t="shared" ca="1" si="1"/>
        <v xml:space="preserve"> </v>
      </c>
      <c r="C44" s="261">
        <f t="shared" ca="1" si="2"/>
        <v>44</v>
      </c>
      <c r="D44" s="474">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ht="15" x14ac:dyDescent="0.25">
      <c r="A45">
        <f t="shared" ca="1" si="0"/>
        <v>33</v>
      </c>
      <c r="B45" s="259" t="str">
        <f t="shared" ca="1" si="1"/>
        <v xml:space="preserve"> </v>
      </c>
      <c r="C45" s="261">
        <f t="shared" ca="1" si="2"/>
        <v>45</v>
      </c>
      <c r="D45" s="474">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ht="15" x14ac:dyDescent="0.25">
      <c r="A46">
        <f t="shared" ca="1" si="0"/>
        <v>34</v>
      </c>
      <c r="B46" s="259" t="str">
        <f t="shared" ca="1" si="1"/>
        <v xml:space="preserve"> </v>
      </c>
      <c r="C46" s="261">
        <f t="shared" ca="1" si="2"/>
        <v>46</v>
      </c>
      <c r="D46" s="474">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ht="15" x14ac:dyDescent="0.25">
      <c r="A47">
        <f t="shared" ca="1" si="0"/>
        <v>35</v>
      </c>
      <c r="B47" s="259" t="str">
        <f t="shared" ca="1" si="1"/>
        <v xml:space="preserve"> </v>
      </c>
      <c r="C47" s="261">
        <f t="shared" ca="1" si="2"/>
        <v>47</v>
      </c>
      <c r="D47" s="474">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ht="15" x14ac:dyDescent="0.25">
      <c r="A48">
        <f t="shared" ca="1" si="0"/>
        <v>36</v>
      </c>
      <c r="B48" s="259" t="str">
        <f t="shared" ca="1" si="1"/>
        <v xml:space="preserve"> </v>
      </c>
      <c r="C48" s="261">
        <f t="shared" ca="1" si="2"/>
        <v>48</v>
      </c>
      <c r="D48" s="474">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ht="15" x14ac:dyDescent="0.25">
      <c r="A49">
        <f t="shared" ca="1" si="0"/>
        <v>37</v>
      </c>
      <c r="B49" s="259" t="str">
        <f t="shared" ca="1" si="1"/>
        <v xml:space="preserve"> </v>
      </c>
      <c r="C49" s="261">
        <f t="shared" ca="1" si="2"/>
        <v>49</v>
      </c>
      <c r="D49" s="474">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ht="15" x14ac:dyDescent="0.25">
      <c r="A50">
        <f t="shared" ca="1" si="0"/>
        <v>38</v>
      </c>
      <c r="B50" s="259" t="str">
        <f t="shared" ca="1" si="1"/>
        <v xml:space="preserve"> </v>
      </c>
      <c r="C50" s="261">
        <f t="shared" ca="1" si="2"/>
        <v>50</v>
      </c>
      <c r="D50" s="474">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ht="15" x14ac:dyDescent="0.25">
      <c r="A51">
        <f t="shared" ca="1" si="0"/>
        <v>39</v>
      </c>
      <c r="B51" s="259" t="str">
        <f t="shared" ca="1" si="1"/>
        <v xml:space="preserve"> </v>
      </c>
      <c r="C51" s="261">
        <f t="shared" ca="1" si="2"/>
        <v>51</v>
      </c>
      <c r="D51" s="474">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ht="15" x14ac:dyDescent="0.25">
      <c r="A52">
        <f t="shared" ca="1" si="0"/>
        <v>40</v>
      </c>
      <c r="B52" s="259" t="str">
        <f t="shared" ca="1" si="1"/>
        <v xml:space="preserve"> </v>
      </c>
      <c r="C52" s="261">
        <f t="shared" ca="1" si="2"/>
        <v>52</v>
      </c>
      <c r="D52" s="474">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ht="15" x14ac:dyDescent="0.25">
      <c r="A53">
        <f t="shared" ca="1" si="0"/>
        <v>41</v>
      </c>
      <c r="B53" s="259">
        <f t="shared" ca="1" si="1"/>
        <v>2017</v>
      </c>
      <c r="C53" s="261">
        <f t="shared" ca="1" si="2"/>
        <v>1</v>
      </c>
      <c r="D53" s="474">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ht="15" x14ac:dyDescent="0.25">
      <c r="A54">
        <f t="shared" ca="1" si="0"/>
        <v>42</v>
      </c>
      <c r="B54" s="259" t="str">
        <f t="shared" ca="1" si="1"/>
        <v xml:space="preserve"> </v>
      </c>
      <c r="C54" s="261">
        <f t="shared" ca="1" si="2"/>
        <v>2</v>
      </c>
      <c r="D54" s="474">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ht="15" x14ac:dyDescent="0.25">
      <c r="A55">
        <f t="shared" ca="1" si="0"/>
        <v>43</v>
      </c>
      <c r="B55" s="259" t="str">
        <f t="shared" ca="1" si="1"/>
        <v xml:space="preserve"> </v>
      </c>
      <c r="C55" s="261">
        <f t="shared" ca="1" si="2"/>
        <v>3</v>
      </c>
      <c r="D55" s="474">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ht="15" x14ac:dyDescent="0.25">
      <c r="A56">
        <f t="shared" ca="1" si="0"/>
        <v>44</v>
      </c>
      <c r="B56" s="259" t="str">
        <f t="shared" ca="1" si="1"/>
        <v xml:space="preserve"> </v>
      </c>
      <c r="C56" s="261">
        <f t="shared" ca="1" si="2"/>
        <v>4</v>
      </c>
      <c r="D56" s="474">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ht="15" x14ac:dyDescent="0.25">
      <c r="A57">
        <f t="shared" ca="1" si="0"/>
        <v>45</v>
      </c>
      <c r="B57" s="259" t="str">
        <f t="shared" ca="1" si="1"/>
        <v xml:space="preserve"> </v>
      </c>
      <c r="C57" s="261">
        <f t="shared" ca="1" si="2"/>
        <v>5</v>
      </c>
      <c r="D57" s="474">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ht="15" x14ac:dyDescent="0.25">
      <c r="A58">
        <f t="shared" ca="1" si="0"/>
        <v>46</v>
      </c>
      <c r="B58" s="259" t="str">
        <f t="shared" ca="1" si="1"/>
        <v xml:space="preserve"> </v>
      </c>
      <c r="C58" s="261">
        <f t="shared" ca="1" si="2"/>
        <v>6</v>
      </c>
      <c r="D58" s="474">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ht="15" x14ac:dyDescent="0.25">
      <c r="A59">
        <f t="shared" ca="1" si="0"/>
        <v>47</v>
      </c>
      <c r="B59" s="259" t="str">
        <f t="shared" ca="1" si="1"/>
        <v xml:space="preserve"> </v>
      </c>
      <c r="C59" s="261">
        <f t="shared" ca="1" si="2"/>
        <v>7</v>
      </c>
      <c r="D59" s="474">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ht="15" x14ac:dyDescent="0.25">
      <c r="A60">
        <f t="shared" ca="1" si="0"/>
        <v>48</v>
      </c>
      <c r="B60" s="259" t="str">
        <f t="shared" ca="1" si="1"/>
        <v xml:space="preserve"> </v>
      </c>
      <c r="C60" s="261">
        <f t="shared" ca="1" si="2"/>
        <v>8</v>
      </c>
      <c r="D60" s="474">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ht="15" x14ac:dyDescent="0.25">
      <c r="A61">
        <f t="shared" ca="1" si="0"/>
        <v>49</v>
      </c>
      <c r="B61" s="259" t="str">
        <f t="shared" ca="1" si="1"/>
        <v xml:space="preserve"> </v>
      </c>
      <c r="C61" s="261">
        <f t="shared" ca="1" si="2"/>
        <v>9</v>
      </c>
      <c r="D61" s="474">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ht="15" x14ac:dyDescent="0.25">
      <c r="A62">
        <f t="shared" ca="1" si="0"/>
        <v>50</v>
      </c>
      <c r="B62" s="259" t="str">
        <f t="shared" ca="1" si="1"/>
        <v xml:space="preserve"> </v>
      </c>
      <c r="C62" s="261">
        <f t="shared" ca="1" si="2"/>
        <v>10</v>
      </c>
      <c r="D62" s="474">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ht="15" x14ac:dyDescent="0.25">
      <c r="A63">
        <f t="shared" ca="1" si="0"/>
        <v>51</v>
      </c>
      <c r="B63" s="259" t="str">
        <f t="shared" ca="1" si="1"/>
        <v xml:space="preserve"> </v>
      </c>
      <c r="C63" s="261">
        <f t="shared" ca="1" si="2"/>
        <v>11</v>
      </c>
      <c r="D63" s="474">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5.75" thickBot="1" x14ac:dyDescent="0.3">
      <c r="A64">
        <f t="shared" ca="1" si="0"/>
        <v>52</v>
      </c>
      <c r="B64" s="259" t="str">
        <f t="shared" ca="1" si="1"/>
        <v xml:space="preserve"> </v>
      </c>
      <c r="C64" s="262">
        <f t="shared" ca="1" si="2"/>
        <v>12</v>
      </c>
      <c r="D64" s="475">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ht="15" x14ac:dyDescent="0.25">
      <c r="A65">
        <f t="shared" ca="1" si="0"/>
        <v>53</v>
      </c>
      <c r="B65" s="263" t="str">
        <f t="shared" ca="1" si="1"/>
        <v xml:space="preserve"> </v>
      </c>
      <c r="C65" s="264">
        <f t="shared" ca="1" si="2"/>
        <v>13</v>
      </c>
      <c r="D65" s="476">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ht="15" x14ac:dyDescent="0.25">
      <c r="A66">
        <f t="shared" ca="1" si="0"/>
        <v>54</v>
      </c>
      <c r="B66" s="263" t="str">
        <f t="shared" ca="1" si="1"/>
        <v xml:space="preserve"> </v>
      </c>
      <c r="C66" s="264">
        <f t="shared" ca="1" si="2"/>
        <v>14</v>
      </c>
      <c r="D66" s="476">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ht="15" x14ac:dyDescent="0.25">
      <c r="A67">
        <f t="shared" ca="1" si="0"/>
        <v>55</v>
      </c>
      <c r="B67" s="263" t="str">
        <f t="shared" ca="1" si="1"/>
        <v xml:space="preserve"> </v>
      </c>
      <c r="C67" s="264">
        <f t="shared" ca="1" si="2"/>
        <v>15</v>
      </c>
      <c r="D67" s="476">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ht="15" x14ac:dyDescent="0.25">
      <c r="A68">
        <f t="shared" ca="1" si="0"/>
        <v>56</v>
      </c>
      <c r="B68" s="263" t="str">
        <f t="shared" ca="1" si="1"/>
        <v xml:space="preserve"> </v>
      </c>
      <c r="C68" s="264">
        <f t="shared" ca="1" si="2"/>
        <v>16</v>
      </c>
      <c r="D68" s="476">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ht="15" x14ac:dyDescent="0.25">
      <c r="A69">
        <f t="shared" ca="1" si="0"/>
        <v>57</v>
      </c>
      <c r="B69" s="263" t="str">
        <f t="shared" ca="1" si="1"/>
        <v xml:space="preserve"> </v>
      </c>
      <c r="C69" s="264">
        <f t="shared" ca="1" si="2"/>
        <v>17</v>
      </c>
      <c r="D69" s="476">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ht="15" x14ac:dyDescent="0.25">
      <c r="A70">
        <f t="shared" ca="1" si="0"/>
        <v>58</v>
      </c>
      <c r="B70" s="263" t="str">
        <f t="shared" ca="1" si="1"/>
        <v xml:space="preserve"> </v>
      </c>
      <c r="C70" s="264">
        <f t="shared" ca="1" si="2"/>
        <v>18</v>
      </c>
      <c r="D70" s="476">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ht="15" x14ac:dyDescent="0.25">
      <c r="A71">
        <f t="shared" ca="1" si="0"/>
        <v>59</v>
      </c>
      <c r="B71" s="263" t="str">
        <f t="shared" ca="1" si="1"/>
        <v xml:space="preserve"> </v>
      </c>
      <c r="C71" s="264">
        <f t="shared" ca="1" si="2"/>
        <v>19</v>
      </c>
      <c r="D71" s="476">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ht="15" x14ac:dyDescent="0.25">
      <c r="A72">
        <f t="shared" ca="1" si="0"/>
        <v>60</v>
      </c>
      <c r="B72" s="263" t="str">
        <f t="shared" ca="1" si="1"/>
        <v xml:space="preserve"> </v>
      </c>
      <c r="C72" s="264">
        <f t="shared" ca="1" si="2"/>
        <v>20</v>
      </c>
      <c r="D72" s="476">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ht="15" x14ac:dyDescent="0.25">
      <c r="A73">
        <f t="shared" ca="1" si="0"/>
        <v>61</v>
      </c>
      <c r="B73" s="263" t="str">
        <f t="shared" ca="1" si="1"/>
        <v xml:space="preserve"> </v>
      </c>
      <c r="C73" s="264">
        <f t="shared" ca="1" si="2"/>
        <v>21</v>
      </c>
      <c r="D73" s="476">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ht="15" x14ac:dyDescent="0.25">
      <c r="A74">
        <f t="shared" ca="1" si="0"/>
        <v>62</v>
      </c>
      <c r="B74" s="263" t="str">
        <f t="shared" ca="1" si="1"/>
        <v xml:space="preserve"> </v>
      </c>
      <c r="C74" s="264">
        <f t="shared" ca="1" si="2"/>
        <v>22</v>
      </c>
      <c r="D74" s="476">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ht="15" x14ac:dyDescent="0.25">
      <c r="A75">
        <f t="shared" ca="1" si="0"/>
        <v>63</v>
      </c>
      <c r="B75" s="263" t="str">
        <f t="shared" ca="1" si="1"/>
        <v xml:space="preserve"> </v>
      </c>
      <c r="C75" s="264">
        <f t="shared" ca="1" si="2"/>
        <v>23</v>
      </c>
      <c r="D75" s="476">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ht="15" x14ac:dyDescent="0.25">
      <c r="A76">
        <f t="shared" ca="1" si="0"/>
        <v>64</v>
      </c>
      <c r="B76" s="263" t="str">
        <f t="shared" ca="1" si="1"/>
        <v xml:space="preserve"> </v>
      </c>
      <c r="C76" s="264">
        <f t="shared" ca="1" si="2"/>
        <v>24</v>
      </c>
      <c r="D76" s="476">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ht="15" x14ac:dyDescent="0.25">
      <c r="A77">
        <f t="shared" ref="A77:A140" ca="1" si="4">IF(BC77&lt;&gt;"",ROW(A65),"")</f>
        <v>65</v>
      </c>
      <c r="B77" s="263" t="str">
        <f t="shared" ca="1" si="1"/>
        <v xml:space="preserve"> </v>
      </c>
      <c r="C77" s="264">
        <f t="shared" ca="1" si="2"/>
        <v>25</v>
      </c>
      <c r="D77" s="476">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ht="15"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476">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ht="15" x14ac:dyDescent="0.25">
      <c r="A79">
        <f t="shared" ca="1" si="4"/>
        <v>67</v>
      </c>
      <c r="B79" s="263" t="str">
        <f t="shared" ca="1" si="5"/>
        <v xml:space="preserve"> </v>
      </c>
      <c r="C79" s="264">
        <f t="shared" ca="1" si="6"/>
        <v>27</v>
      </c>
      <c r="D79" s="476">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ht="15" x14ac:dyDescent="0.25">
      <c r="A80">
        <f t="shared" ca="1" si="4"/>
        <v>68</v>
      </c>
      <c r="B80" s="263" t="str">
        <f t="shared" ca="1" si="5"/>
        <v xml:space="preserve"> </v>
      </c>
      <c r="C80" s="264">
        <f t="shared" ca="1" si="6"/>
        <v>28</v>
      </c>
      <c r="D80" s="476">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ht="15" x14ac:dyDescent="0.25">
      <c r="A81">
        <f t="shared" ca="1" si="4"/>
        <v>69</v>
      </c>
      <c r="B81" s="263" t="str">
        <f t="shared" ca="1" si="5"/>
        <v xml:space="preserve"> </v>
      </c>
      <c r="C81" s="264">
        <f t="shared" ca="1" si="6"/>
        <v>29</v>
      </c>
      <c r="D81" s="476">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ht="15" x14ac:dyDescent="0.25">
      <c r="A82">
        <f t="shared" ca="1" si="4"/>
        <v>70</v>
      </c>
      <c r="B82" s="263" t="str">
        <f t="shared" ca="1" si="5"/>
        <v xml:space="preserve"> </v>
      </c>
      <c r="C82" s="264">
        <f t="shared" ca="1" si="6"/>
        <v>30</v>
      </c>
      <c r="D82" s="476">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ht="15" x14ac:dyDescent="0.25">
      <c r="A83">
        <f t="shared" ca="1" si="4"/>
        <v>71</v>
      </c>
      <c r="B83" s="263" t="str">
        <f t="shared" ca="1" si="5"/>
        <v xml:space="preserve"> </v>
      </c>
      <c r="C83" s="264">
        <f t="shared" ca="1" si="6"/>
        <v>31</v>
      </c>
      <c r="D83" s="476">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ht="15" x14ac:dyDescent="0.25">
      <c r="A84">
        <f t="shared" ca="1" si="4"/>
        <v>72</v>
      </c>
      <c r="B84" s="263" t="str">
        <f t="shared" ca="1" si="5"/>
        <v xml:space="preserve"> </v>
      </c>
      <c r="C84" s="264">
        <f t="shared" ca="1" si="6"/>
        <v>32</v>
      </c>
      <c r="D84" s="476">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ht="15" x14ac:dyDescent="0.25">
      <c r="A85">
        <f t="shared" ca="1" si="4"/>
        <v>73</v>
      </c>
      <c r="B85" s="263" t="str">
        <f t="shared" ca="1" si="5"/>
        <v xml:space="preserve"> </v>
      </c>
      <c r="C85" s="264">
        <f t="shared" ca="1" si="6"/>
        <v>33</v>
      </c>
      <c r="D85" s="476">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ht="15" x14ac:dyDescent="0.25">
      <c r="A86">
        <f t="shared" ca="1" si="4"/>
        <v>74</v>
      </c>
      <c r="B86" s="263" t="str">
        <f t="shared" ca="1" si="5"/>
        <v xml:space="preserve"> </v>
      </c>
      <c r="C86" s="264">
        <f t="shared" ca="1" si="6"/>
        <v>34</v>
      </c>
      <c r="D86" s="476">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ht="15" x14ac:dyDescent="0.25">
      <c r="A87">
        <f t="shared" ca="1" si="4"/>
        <v>75</v>
      </c>
      <c r="B87" s="263" t="str">
        <f t="shared" ca="1" si="5"/>
        <v xml:space="preserve"> </v>
      </c>
      <c r="C87" s="264">
        <f t="shared" ca="1" si="6"/>
        <v>35</v>
      </c>
      <c r="D87" s="476">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ht="15" x14ac:dyDescent="0.25">
      <c r="A88">
        <f t="shared" ca="1" si="4"/>
        <v>76</v>
      </c>
      <c r="B88" s="263" t="str">
        <f t="shared" ca="1" si="5"/>
        <v xml:space="preserve"> </v>
      </c>
      <c r="C88" s="264">
        <f t="shared" ca="1" si="6"/>
        <v>36</v>
      </c>
      <c r="D88" s="476">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ht="15" x14ac:dyDescent="0.25">
      <c r="A89">
        <f t="shared" ca="1" si="4"/>
        <v>77</v>
      </c>
      <c r="B89" s="263" t="str">
        <f t="shared" ca="1" si="5"/>
        <v xml:space="preserve"> </v>
      </c>
      <c r="C89" s="264">
        <f t="shared" ca="1" si="6"/>
        <v>37</v>
      </c>
      <c r="D89" s="476">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ht="15" x14ac:dyDescent="0.25">
      <c r="A90">
        <f t="shared" ca="1" si="4"/>
        <v>78</v>
      </c>
      <c r="B90" s="263" t="str">
        <f t="shared" ca="1" si="5"/>
        <v xml:space="preserve"> </v>
      </c>
      <c r="C90" s="264">
        <f t="shared" ca="1" si="6"/>
        <v>38</v>
      </c>
      <c r="D90" s="476">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ht="15" x14ac:dyDescent="0.25">
      <c r="A91">
        <f t="shared" ca="1" si="4"/>
        <v>79</v>
      </c>
      <c r="B91" s="263" t="str">
        <f t="shared" ca="1" si="5"/>
        <v xml:space="preserve"> </v>
      </c>
      <c r="C91" s="264">
        <f t="shared" ca="1" si="6"/>
        <v>39</v>
      </c>
      <c r="D91" s="476">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ht="15" x14ac:dyDescent="0.25">
      <c r="A92">
        <f t="shared" ca="1" si="4"/>
        <v>80</v>
      </c>
      <c r="B92" s="263" t="str">
        <f t="shared" ca="1" si="5"/>
        <v xml:space="preserve"> </v>
      </c>
      <c r="C92" s="264">
        <f t="shared" ca="1" si="6"/>
        <v>40</v>
      </c>
      <c r="D92" s="476">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ht="15" x14ac:dyDescent="0.25">
      <c r="A93">
        <f t="shared" ca="1" si="4"/>
        <v>81</v>
      </c>
      <c r="B93" s="263" t="str">
        <f t="shared" ca="1" si="5"/>
        <v xml:space="preserve"> </v>
      </c>
      <c r="C93" s="264">
        <f t="shared" ca="1" si="6"/>
        <v>41</v>
      </c>
      <c r="D93" s="476">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ht="15" x14ac:dyDescent="0.25">
      <c r="A94">
        <f t="shared" ca="1" si="4"/>
        <v>82</v>
      </c>
      <c r="B94" s="263" t="str">
        <f t="shared" ca="1" si="5"/>
        <v xml:space="preserve"> </v>
      </c>
      <c r="C94" s="264">
        <f t="shared" ca="1" si="6"/>
        <v>42</v>
      </c>
      <c r="D94" s="476">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ht="15" x14ac:dyDescent="0.25">
      <c r="A95">
        <f t="shared" ca="1" si="4"/>
        <v>83</v>
      </c>
      <c r="B95" s="263" t="str">
        <f t="shared" ca="1" si="5"/>
        <v xml:space="preserve"> </v>
      </c>
      <c r="C95" s="264">
        <f t="shared" ca="1" si="6"/>
        <v>43</v>
      </c>
      <c r="D95" s="476">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ht="15" x14ac:dyDescent="0.25">
      <c r="A96">
        <f t="shared" ca="1" si="4"/>
        <v>84</v>
      </c>
      <c r="B96" s="263" t="str">
        <f t="shared" ca="1" si="5"/>
        <v xml:space="preserve"> </v>
      </c>
      <c r="C96" s="264">
        <f t="shared" ca="1" si="6"/>
        <v>44</v>
      </c>
      <c r="D96" s="476">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ht="15" x14ac:dyDescent="0.25">
      <c r="A97">
        <f t="shared" ca="1" si="4"/>
        <v>85</v>
      </c>
      <c r="B97" s="263" t="str">
        <f t="shared" ca="1" si="5"/>
        <v xml:space="preserve"> </v>
      </c>
      <c r="C97" s="264">
        <f t="shared" ca="1" si="6"/>
        <v>45</v>
      </c>
      <c r="D97" s="476">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ht="15" x14ac:dyDescent="0.25">
      <c r="A98">
        <f t="shared" ca="1" si="4"/>
        <v>86</v>
      </c>
      <c r="B98" s="263" t="str">
        <f t="shared" ca="1" si="5"/>
        <v xml:space="preserve"> </v>
      </c>
      <c r="C98" s="264">
        <f t="shared" ca="1" si="6"/>
        <v>46</v>
      </c>
      <c r="D98" s="476">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ht="15" x14ac:dyDescent="0.25">
      <c r="A99">
        <f t="shared" ca="1" si="4"/>
        <v>87</v>
      </c>
      <c r="B99" s="263" t="str">
        <f t="shared" ca="1" si="5"/>
        <v xml:space="preserve"> </v>
      </c>
      <c r="C99" s="264">
        <f t="shared" ca="1" si="6"/>
        <v>47</v>
      </c>
      <c r="D99" s="476">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ht="15" x14ac:dyDescent="0.25">
      <c r="A100">
        <f t="shared" ca="1" si="4"/>
        <v>88</v>
      </c>
      <c r="B100" s="263" t="str">
        <f t="shared" ca="1" si="5"/>
        <v xml:space="preserve"> </v>
      </c>
      <c r="C100" s="264">
        <f t="shared" ca="1" si="6"/>
        <v>48</v>
      </c>
      <c r="D100" s="476">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ht="15" x14ac:dyDescent="0.25">
      <c r="A101">
        <f t="shared" ca="1" si="4"/>
        <v>89</v>
      </c>
      <c r="B101" s="263" t="str">
        <f t="shared" ca="1" si="5"/>
        <v xml:space="preserve"> </v>
      </c>
      <c r="C101" s="264">
        <f t="shared" ca="1" si="6"/>
        <v>49</v>
      </c>
      <c r="D101" s="476">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ht="15" x14ac:dyDescent="0.25">
      <c r="A102">
        <f t="shared" ca="1" si="4"/>
        <v>90</v>
      </c>
      <c r="B102" s="263" t="str">
        <f t="shared" ca="1" si="5"/>
        <v xml:space="preserve"> </v>
      </c>
      <c r="C102" s="264">
        <f t="shared" ca="1" si="6"/>
        <v>50</v>
      </c>
      <c r="D102" s="476">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ht="15" x14ac:dyDescent="0.25">
      <c r="A103">
        <f t="shared" ca="1" si="4"/>
        <v>91</v>
      </c>
      <c r="B103" s="263" t="str">
        <f t="shared" ca="1" si="5"/>
        <v xml:space="preserve"> </v>
      </c>
      <c r="C103" s="264">
        <f t="shared" ca="1" si="6"/>
        <v>51</v>
      </c>
      <c r="D103" s="476">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ht="15" x14ac:dyDescent="0.25">
      <c r="A104">
        <f t="shared" ca="1" si="4"/>
        <v>92</v>
      </c>
      <c r="B104" s="263" t="str">
        <f t="shared" ca="1" si="5"/>
        <v xml:space="preserve"> </v>
      </c>
      <c r="C104" s="264">
        <f t="shared" ca="1" si="6"/>
        <v>52</v>
      </c>
      <c r="D104" s="476">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ht="15" x14ac:dyDescent="0.25">
      <c r="A105">
        <f t="shared" ca="1" si="4"/>
        <v>93</v>
      </c>
      <c r="B105" s="263">
        <f t="shared" ca="1" si="5"/>
        <v>2018</v>
      </c>
      <c r="C105" s="264">
        <f t="shared" ca="1" si="6"/>
        <v>1</v>
      </c>
      <c r="D105" s="476">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ht="15" x14ac:dyDescent="0.25">
      <c r="A106">
        <f t="shared" ca="1" si="4"/>
        <v>94</v>
      </c>
      <c r="B106" s="263" t="str">
        <f t="shared" ca="1" si="5"/>
        <v xml:space="preserve"> </v>
      </c>
      <c r="C106" s="264">
        <f t="shared" ca="1" si="6"/>
        <v>2</v>
      </c>
      <c r="D106" s="476">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ht="15" x14ac:dyDescent="0.25">
      <c r="A107">
        <f t="shared" ca="1" si="4"/>
        <v>95</v>
      </c>
      <c r="B107" s="263" t="str">
        <f t="shared" ca="1" si="5"/>
        <v xml:space="preserve"> </v>
      </c>
      <c r="C107" s="264">
        <f t="shared" ca="1" si="6"/>
        <v>3</v>
      </c>
      <c r="D107" s="476">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ht="15" x14ac:dyDescent="0.25">
      <c r="A108">
        <f t="shared" ca="1" si="4"/>
        <v>96</v>
      </c>
      <c r="B108" s="263" t="str">
        <f t="shared" ca="1" si="5"/>
        <v xml:space="preserve"> </v>
      </c>
      <c r="C108" s="264">
        <f t="shared" ca="1" si="6"/>
        <v>4</v>
      </c>
      <c r="D108" s="476">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ht="15" x14ac:dyDescent="0.25">
      <c r="A109">
        <f t="shared" ca="1" si="4"/>
        <v>97</v>
      </c>
      <c r="B109" s="263" t="str">
        <f t="shared" ca="1" si="5"/>
        <v xml:space="preserve"> </v>
      </c>
      <c r="C109" s="264">
        <f t="shared" ca="1" si="6"/>
        <v>5</v>
      </c>
      <c r="D109" s="476">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ht="15" x14ac:dyDescent="0.25">
      <c r="A110">
        <f t="shared" ca="1" si="4"/>
        <v>98</v>
      </c>
      <c r="B110" s="263" t="str">
        <f t="shared" ca="1" si="5"/>
        <v xml:space="preserve"> </v>
      </c>
      <c r="C110" s="264">
        <f t="shared" ca="1" si="6"/>
        <v>6</v>
      </c>
      <c r="D110" s="476">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ht="15" x14ac:dyDescent="0.25">
      <c r="A111">
        <f t="shared" ca="1" si="4"/>
        <v>99</v>
      </c>
      <c r="B111" s="263" t="str">
        <f t="shared" ca="1" si="5"/>
        <v xml:space="preserve"> </v>
      </c>
      <c r="C111" s="264">
        <f t="shared" ca="1" si="6"/>
        <v>7</v>
      </c>
      <c r="D111" s="476">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ht="15" x14ac:dyDescent="0.25">
      <c r="A112">
        <f t="shared" ca="1" si="4"/>
        <v>100</v>
      </c>
      <c r="B112" s="263" t="str">
        <f t="shared" ca="1" si="5"/>
        <v xml:space="preserve"> </v>
      </c>
      <c r="C112" s="264">
        <f t="shared" ca="1" si="6"/>
        <v>8</v>
      </c>
      <c r="D112" s="476">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ht="15" x14ac:dyDescent="0.25">
      <c r="A113">
        <f t="shared" ca="1" si="4"/>
        <v>101</v>
      </c>
      <c r="B113" s="263" t="str">
        <f t="shared" ca="1" si="5"/>
        <v xml:space="preserve"> </v>
      </c>
      <c r="C113" s="264">
        <f t="shared" ca="1" si="6"/>
        <v>9</v>
      </c>
      <c r="D113" s="476">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ht="15" x14ac:dyDescent="0.25">
      <c r="A114">
        <f t="shared" ca="1" si="4"/>
        <v>102</v>
      </c>
      <c r="B114" s="263" t="str">
        <f t="shared" ca="1" si="5"/>
        <v xml:space="preserve"> </v>
      </c>
      <c r="C114" s="264">
        <f t="shared" ca="1" si="6"/>
        <v>10</v>
      </c>
      <c r="D114" s="476">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ht="15" x14ac:dyDescent="0.25">
      <c r="A115">
        <f t="shared" ca="1" si="4"/>
        <v>103</v>
      </c>
      <c r="B115" s="263" t="str">
        <f t="shared" ca="1" si="5"/>
        <v xml:space="preserve"> </v>
      </c>
      <c r="C115" s="264">
        <f t="shared" ca="1" si="6"/>
        <v>11</v>
      </c>
      <c r="D115" s="476">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ht="15" x14ac:dyDescent="0.25">
      <c r="A116">
        <f t="shared" ca="1" si="4"/>
        <v>104</v>
      </c>
      <c r="B116" s="263" t="str">
        <f t="shared" ca="1" si="5"/>
        <v xml:space="preserve"> </v>
      </c>
      <c r="C116" s="264">
        <f t="shared" ca="1" si="6"/>
        <v>12</v>
      </c>
      <c r="D116" s="476">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ht="15" x14ac:dyDescent="0.25">
      <c r="A117">
        <f t="shared" ca="1" si="4"/>
        <v>105</v>
      </c>
      <c r="B117" s="263" t="str">
        <f t="shared" ca="1" si="5"/>
        <v xml:space="preserve"> </v>
      </c>
      <c r="C117" s="264">
        <f t="shared" ca="1" si="6"/>
        <v>13</v>
      </c>
      <c r="D117" s="476">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ht="15" x14ac:dyDescent="0.25">
      <c r="A118">
        <f t="shared" ca="1" si="4"/>
        <v>106</v>
      </c>
      <c r="B118" s="263" t="str">
        <f t="shared" ca="1" si="5"/>
        <v xml:space="preserve"> </v>
      </c>
      <c r="C118" s="264">
        <f t="shared" ca="1" si="6"/>
        <v>14</v>
      </c>
      <c r="D118" s="476">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ht="15" x14ac:dyDescent="0.25">
      <c r="A119">
        <f t="shared" ca="1" si="4"/>
        <v>107</v>
      </c>
      <c r="B119" s="263" t="str">
        <f t="shared" ca="1" si="5"/>
        <v xml:space="preserve"> </v>
      </c>
      <c r="C119" s="264">
        <f t="shared" ca="1" si="6"/>
        <v>15</v>
      </c>
      <c r="D119" s="476">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ht="15" x14ac:dyDescent="0.25">
      <c r="A120">
        <f t="shared" ca="1" si="4"/>
        <v>108</v>
      </c>
      <c r="B120" s="263" t="str">
        <f t="shared" ca="1" si="5"/>
        <v xml:space="preserve"> </v>
      </c>
      <c r="C120" s="264">
        <f t="shared" ca="1" si="6"/>
        <v>16</v>
      </c>
      <c r="D120" s="476">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ht="15" x14ac:dyDescent="0.25">
      <c r="A121">
        <f t="shared" ca="1" si="4"/>
        <v>109</v>
      </c>
      <c r="B121" s="263" t="str">
        <f t="shared" ca="1" si="5"/>
        <v xml:space="preserve"> </v>
      </c>
      <c r="C121" s="264">
        <f t="shared" ca="1" si="6"/>
        <v>17</v>
      </c>
      <c r="D121" s="476">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ht="15" x14ac:dyDescent="0.25">
      <c r="A122">
        <f t="shared" ca="1" si="4"/>
        <v>110</v>
      </c>
      <c r="B122" s="263" t="str">
        <f t="shared" ca="1" si="5"/>
        <v xml:space="preserve"> </v>
      </c>
      <c r="C122" s="264">
        <f t="shared" ca="1" si="6"/>
        <v>18</v>
      </c>
      <c r="D122" s="476">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ht="15" x14ac:dyDescent="0.25">
      <c r="A123">
        <f t="shared" ca="1" si="4"/>
        <v>111</v>
      </c>
      <c r="B123" s="263" t="str">
        <f t="shared" ca="1" si="5"/>
        <v xml:space="preserve"> </v>
      </c>
      <c r="C123" s="264">
        <f t="shared" ca="1" si="6"/>
        <v>19</v>
      </c>
      <c r="D123" s="476">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ht="15" x14ac:dyDescent="0.25">
      <c r="A124">
        <f t="shared" ca="1" si="4"/>
        <v>112</v>
      </c>
      <c r="B124" s="263" t="str">
        <f t="shared" ca="1" si="5"/>
        <v xml:space="preserve"> </v>
      </c>
      <c r="C124" s="264">
        <f t="shared" ca="1" si="6"/>
        <v>20</v>
      </c>
      <c r="D124" s="476">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ht="15" x14ac:dyDescent="0.25">
      <c r="A125">
        <f t="shared" ca="1" si="4"/>
        <v>113</v>
      </c>
      <c r="B125" s="263" t="str">
        <f t="shared" ca="1" si="5"/>
        <v xml:space="preserve"> </v>
      </c>
      <c r="C125" s="264">
        <f t="shared" ca="1" si="6"/>
        <v>21</v>
      </c>
      <c r="D125" s="476">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ht="15" x14ac:dyDescent="0.25">
      <c r="A126">
        <f t="shared" ca="1" si="4"/>
        <v>114</v>
      </c>
      <c r="B126" s="263" t="str">
        <f t="shared" ca="1" si="5"/>
        <v xml:space="preserve"> </v>
      </c>
      <c r="C126" s="264">
        <f t="shared" ca="1" si="6"/>
        <v>22</v>
      </c>
      <c r="D126" s="476">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ht="15" x14ac:dyDescent="0.25">
      <c r="A127">
        <f t="shared" ca="1" si="4"/>
        <v>115</v>
      </c>
      <c r="B127" s="263" t="str">
        <f t="shared" ca="1" si="5"/>
        <v xml:space="preserve"> </v>
      </c>
      <c r="C127" s="264">
        <f t="shared" ca="1" si="6"/>
        <v>23</v>
      </c>
      <c r="D127" s="476">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ht="15" x14ac:dyDescent="0.25">
      <c r="A128">
        <f t="shared" ca="1" si="4"/>
        <v>116</v>
      </c>
      <c r="B128" s="263" t="str">
        <f t="shared" ca="1" si="5"/>
        <v xml:space="preserve"> </v>
      </c>
      <c r="C128" s="264">
        <f t="shared" ca="1" si="6"/>
        <v>24</v>
      </c>
      <c r="D128" s="476">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ht="15" x14ac:dyDescent="0.25">
      <c r="A129">
        <f t="shared" ca="1" si="4"/>
        <v>117</v>
      </c>
      <c r="B129" s="263" t="str">
        <f t="shared" ca="1" si="5"/>
        <v xml:space="preserve"> </v>
      </c>
      <c r="C129" s="264">
        <f t="shared" ca="1" si="6"/>
        <v>25</v>
      </c>
      <c r="D129" s="476">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ht="15" x14ac:dyDescent="0.25">
      <c r="A130">
        <f t="shared" ca="1" si="4"/>
        <v>118</v>
      </c>
      <c r="B130" s="263" t="str">
        <f t="shared" ca="1" si="5"/>
        <v xml:space="preserve"> </v>
      </c>
      <c r="C130" s="264">
        <f t="shared" ca="1" si="6"/>
        <v>26</v>
      </c>
      <c r="D130" s="476">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ht="15" x14ac:dyDescent="0.25">
      <c r="A131">
        <f t="shared" ca="1" si="4"/>
        <v>119</v>
      </c>
      <c r="B131" s="263" t="str">
        <f t="shared" ca="1" si="5"/>
        <v xml:space="preserve"> </v>
      </c>
      <c r="C131" s="264">
        <f t="shared" ca="1" si="6"/>
        <v>27</v>
      </c>
      <c r="D131" s="476">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ht="15" x14ac:dyDescent="0.25">
      <c r="A132">
        <f t="shared" ca="1" si="4"/>
        <v>120</v>
      </c>
      <c r="B132" s="263" t="str">
        <f t="shared" ca="1" si="5"/>
        <v xml:space="preserve"> </v>
      </c>
      <c r="C132" s="264">
        <f t="shared" ca="1" si="6"/>
        <v>28</v>
      </c>
      <c r="D132" s="476">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ht="15" x14ac:dyDescent="0.25">
      <c r="A133">
        <f t="shared" ca="1" si="4"/>
        <v>121</v>
      </c>
      <c r="B133" s="263" t="str">
        <f t="shared" ca="1" si="5"/>
        <v xml:space="preserve"> </v>
      </c>
      <c r="C133" s="264">
        <f t="shared" ca="1" si="6"/>
        <v>29</v>
      </c>
      <c r="D133" s="476">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ht="15" x14ac:dyDescent="0.25">
      <c r="A134">
        <f t="shared" ca="1" si="4"/>
        <v>122</v>
      </c>
      <c r="B134" s="263" t="str">
        <f t="shared" ca="1" si="5"/>
        <v xml:space="preserve"> </v>
      </c>
      <c r="C134" s="264">
        <f t="shared" ca="1" si="6"/>
        <v>30</v>
      </c>
      <c r="D134" s="476">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ht="15" x14ac:dyDescent="0.25">
      <c r="A135">
        <f t="shared" ca="1" si="4"/>
        <v>123</v>
      </c>
      <c r="B135" s="263" t="str">
        <f t="shared" ca="1" si="5"/>
        <v xml:space="preserve"> </v>
      </c>
      <c r="C135" s="264">
        <f t="shared" ca="1" si="6"/>
        <v>31</v>
      </c>
      <c r="D135" s="476">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ht="15" x14ac:dyDescent="0.25">
      <c r="A136">
        <f t="shared" ca="1" si="4"/>
        <v>124</v>
      </c>
      <c r="B136" s="263" t="str">
        <f t="shared" ca="1" si="5"/>
        <v xml:space="preserve"> </v>
      </c>
      <c r="C136" s="264">
        <f t="shared" ca="1" si="6"/>
        <v>32</v>
      </c>
      <c r="D136" s="476">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ht="15" x14ac:dyDescent="0.25">
      <c r="A137">
        <f t="shared" ca="1" si="4"/>
        <v>125</v>
      </c>
      <c r="B137" s="263" t="str">
        <f t="shared" ca="1" si="5"/>
        <v xml:space="preserve"> </v>
      </c>
      <c r="C137" s="264">
        <f t="shared" ca="1" si="6"/>
        <v>33</v>
      </c>
      <c r="D137" s="476">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ht="15" x14ac:dyDescent="0.25">
      <c r="A138">
        <f t="shared" ca="1" si="4"/>
        <v>126</v>
      </c>
      <c r="B138" s="263" t="str">
        <f t="shared" ca="1" si="5"/>
        <v xml:space="preserve"> </v>
      </c>
      <c r="C138" s="264">
        <f t="shared" ca="1" si="6"/>
        <v>34</v>
      </c>
      <c r="D138" s="476">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ht="15" x14ac:dyDescent="0.25">
      <c r="A139">
        <f t="shared" ca="1" si="4"/>
        <v>127</v>
      </c>
      <c r="B139" s="263" t="str">
        <f t="shared" ca="1" si="5"/>
        <v xml:space="preserve"> </v>
      </c>
      <c r="C139" s="264">
        <f t="shared" ca="1" si="6"/>
        <v>35</v>
      </c>
      <c r="D139" s="476">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ht="15" x14ac:dyDescent="0.25">
      <c r="A140">
        <f t="shared" ca="1" si="4"/>
        <v>128</v>
      </c>
      <c r="B140" s="263" t="str">
        <f t="shared" ca="1" si="5"/>
        <v xml:space="preserve"> </v>
      </c>
      <c r="C140" s="264">
        <f t="shared" ca="1" si="6"/>
        <v>36</v>
      </c>
      <c r="D140" s="476">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ht="15" x14ac:dyDescent="0.25">
      <c r="A141">
        <f t="shared" ref="A141:A204" ca="1" si="8">IF(BC141&lt;&gt;"",ROW(A129),"")</f>
        <v>129</v>
      </c>
      <c r="B141" s="263" t="str">
        <f t="shared" ca="1" si="5"/>
        <v xml:space="preserve"> </v>
      </c>
      <c r="C141" s="264">
        <f t="shared" ca="1" si="6"/>
        <v>37</v>
      </c>
      <c r="D141" s="476">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ht="15"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476">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ht="15" x14ac:dyDescent="0.25">
      <c r="A143">
        <f t="shared" ca="1" si="8"/>
        <v>131</v>
      </c>
      <c r="B143" s="263" t="str">
        <f t="shared" ca="1" si="9"/>
        <v xml:space="preserve"> </v>
      </c>
      <c r="C143" s="264">
        <f t="shared" ca="1" si="10"/>
        <v>39</v>
      </c>
      <c r="D143" s="476">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ht="15" x14ac:dyDescent="0.25">
      <c r="A144">
        <f t="shared" ca="1" si="8"/>
        <v>132</v>
      </c>
      <c r="B144" s="263" t="str">
        <f t="shared" ca="1" si="9"/>
        <v xml:space="preserve"> </v>
      </c>
      <c r="C144" s="264">
        <f t="shared" ca="1" si="10"/>
        <v>40</v>
      </c>
      <c r="D144" s="476">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ht="15" x14ac:dyDescent="0.25">
      <c r="A145">
        <f t="shared" ca="1" si="8"/>
        <v>133</v>
      </c>
      <c r="B145" s="263" t="str">
        <f t="shared" ca="1" si="9"/>
        <v xml:space="preserve"> </v>
      </c>
      <c r="C145" s="264">
        <f t="shared" ca="1" si="10"/>
        <v>41</v>
      </c>
      <c r="D145" s="476">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ht="15" x14ac:dyDescent="0.25">
      <c r="A146">
        <f t="shared" ca="1" si="8"/>
        <v>134</v>
      </c>
      <c r="B146" s="263" t="str">
        <f t="shared" ca="1" si="9"/>
        <v xml:space="preserve"> </v>
      </c>
      <c r="C146" s="264">
        <f t="shared" ca="1" si="10"/>
        <v>42</v>
      </c>
      <c r="D146" s="476">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ht="15" x14ac:dyDescent="0.25">
      <c r="A147">
        <f t="shared" ca="1" si="8"/>
        <v>135</v>
      </c>
      <c r="B147" s="263" t="str">
        <f t="shared" ca="1" si="9"/>
        <v xml:space="preserve"> </v>
      </c>
      <c r="C147" s="264">
        <f t="shared" ca="1" si="10"/>
        <v>43</v>
      </c>
      <c r="D147" s="476">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ht="15" x14ac:dyDescent="0.25">
      <c r="A148">
        <f t="shared" ca="1" si="8"/>
        <v>136</v>
      </c>
      <c r="B148" s="263" t="str">
        <f t="shared" ca="1" si="9"/>
        <v xml:space="preserve"> </v>
      </c>
      <c r="C148" s="264">
        <f t="shared" ca="1" si="10"/>
        <v>44</v>
      </c>
      <c r="D148" s="476">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ht="15" x14ac:dyDescent="0.25">
      <c r="A149">
        <f t="shared" ca="1" si="8"/>
        <v>137</v>
      </c>
      <c r="B149" s="263" t="str">
        <f t="shared" ca="1" si="9"/>
        <v xml:space="preserve"> </v>
      </c>
      <c r="C149" s="264">
        <f t="shared" ca="1" si="10"/>
        <v>45</v>
      </c>
      <c r="D149" s="476">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ht="15" x14ac:dyDescent="0.25">
      <c r="A150">
        <f t="shared" ca="1" si="8"/>
        <v>138</v>
      </c>
      <c r="B150" s="263" t="str">
        <f t="shared" ca="1" si="9"/>
        <v xml:space="preserve"> </v>
      </c>
      <c r="C150" s="264">
        <f t="shared" ca="1" si="10"/>
        <v>46</v>
      </c>
      <c r="D150" s="476">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ht="15" x14ac:dyDescent="0.25">
      <c r="A151">
        <f t="shared" ca="1" si="8"/>
        <v>139</v>
      </c>
      <c r="B151" s="263" t="str">
        <f t="shared" ca="1" si="9"/>
        <v xml:space="preserve"> </v>
      </c>
      <c r="C151" s="264">
        <f t="shared" ca="1" si="10"/>
        <v>47</v>
      </c>
      <c r="D151" s="476">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ht="15" x14ac:dyDescent="0.25">
      <c r="A152">
        <f t="shared" ca="1" si="8"/>
        <v>140</v>
      </c>
      <c r="B152" s="263" t="str">
        <f t="shared" ca="1" si="9"/>
        <v xml:space="preserve"> </v>
      </c>
      <c r="C152" s="264">
        <f t="shared" ca="1" si="10"/>
        <v>48</v>
      </c>
      <c r="D152" s="476">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ht="15" x14ac:dyDescent="0.25">
      <c r="A153">
        <f t="shared" ca="1" si="8"/>
        <v>141</v>
      </c>
      <c r="B153" s="263" t="str">
        <f t="shared" ca="1" si="9"/>
        <v xml:space="preserve"> </v>
      </c>
      <c r="C153" s="264">
        <f t="shared" ca="1" si="10"/>
        <v>49</v>
      </c>
      <c r="D153" s="476">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ht="15" x14ac:dyDescent="0.25">
      <c r="A154">
        <f t="shared" ca="1" si="8"/>
        <v>142</v>
      </c>
      <c r="B154" s="263" t="str">
        <f t="shared" ca="1" si="9"/>
        <v xml:space="preserve"> </v>
      </c>
      <c r="C154" s="264">
        <f t="shared" ca="1" si="10"/>
        <v>50</v>
      </c>
      <c r="D154" s="476">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ht="15" x14ac:dyDescent="0.25">
      <c r="A155">
        <f t="shared" ca="1" si="8"/>
        <v>143</v>
      </c>
      <c r="B155" s="263" t="str">
        <f t="shared" ca="1" si="9"/>
        <v xml:space="preserve"> </v>
      </c>
      <c r="C155" s="264">
        <f t="shared" ca="1" si="10"/>
        <v>51</v>
      </c>
      <c r="D155" s="476">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ht="15" x14ac:dyDescent="0.25">
      <c r="A156">
        <f t="shared" ca="1" si="8"/>
        <v>144</v>
      </c>
      <c r="B156" s="263" t="str">
        <f t="shared" ca="1" si="9"/>
        <v xml:space="preserve"> </v>
      </c>
      <c r="C156" s="264">
        <f t="shared" ca="1" si="10"/>
        <v>52</v>
      </c>
      <c r="D156" s="476">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ht="15" x14ac:dyDescent="0.25">
      <c r="A157">
        <f t="shared" ca="1" si="8"/>
        <v>145</v>
      </c>
      <c r="B157" s="263" t="str">
        <f t="shared" ca="1" si="9"/>
        <v xml:space="preserve"> </v>
      </c>
      <c r="C157" s="264">
        <f t="shared" ca="1" si="10"/>
        <v>1</v>
      </c>
      <c r="D157" s="476">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ht="15" x14ac:dyDescent="0.25">
      <c r="A158">
        <f t="shared" ca="1" si="8"/>
        <v>146</v>
      </c>
      <c r="B158" s="263">
        <f t="shared" ca="1" si="9"/>
        <v>2019</v>
      </c>
      <c r="C158" s="264">
        <f t="shared" ca="1" si="10"/>
        <v>2</v>
      </c>
      <c r="D158" s="476">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ht="15" x14ac:dyDescent="0.25">
      <c r="A159">
        <f t="shared" ca="1" si="8"/>
        <v>147</v>
      </c>
      <c r="B159" s="263" t="str">
        <f t="shared" ca="1" si="9"/>
        <v xml:space="preserve"> </v>
      </c>
      <c r="C159" s="264">
        <f t="shared" ca="1" si="10"/>
        <v>3</v>
      </c>
      <c r="D159" s="476">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ht="15" x14ac:dyDescent="0.25">
      <c r="A160">
        <f t="shared" ca="1" si="8"/>
        <v>148</v>
      </c>
      <c r="B160" s="263" t="str">
        <f t="shared" ca="1" si="9"/>
        <v xml:space="preserve"> </v>
      </c>
      <c r="C160" s="264">
        <f t="shared" ca="1" si="10"/>
        <v>4</v>
      </c>
      <c r="D160" s="476">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ht="15" x14ac:dyDescent="0.25">
      <c r="A161">
        <f t="shared" ca="1" si="8"/>
        <v>149</v>
      </c>
      <c r="B161" s="263" t="str">
        <f t="shared" ca="1" si="9"/>
        <v xml:space="preserve"> </v>
      </c>
      <c r="C161" s="264">
        <f t="shared" ca="1" si="10"/>
        <v>5</v>
      </c>
      <c r="D161" s="476">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ht="15" x14ac:dyDescent="0.25">
      <c r="A162">
        <f t="shared" ca="1" si="8"/>
        <v>150</v>
      </c>
      <c r="B162" s="263" t="str">
        <f t="shared" ca="1" si="9"/>
        <v xml:space="preserve"> </v>
      </c>
      <c r="C162" s="264">
        <f t="shared" ca="1" si="10"/>
        <v>6</v>
      </c>
      <c r="D162" s="476">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ht="15" x14ac:dyDescent="0.25">
      <c r="A163">
        <f t="shared" ca="1" si="8"/>
        <v>151</v>
      </c>
      <c r="B163" s="263" t="str">
        <f t="shared" ca="1" si="9"/>
        <v xml:space="preserve"> </v>
      </c>
      <c r="C163" s="264">
        <f t="shared" ca="1" si="10"/>
        <v>7</v>
      </c>
      <c r="D163" s="476">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ht="15" x14ac:dyDescent="0.25">
      <c r="A164" t="str">
        <f t="shared" ca="1" si="8"/>
        <v/>
      </c>
      <c r="B164" s="263" t="str">
        <f t="shared" ca="1" si="9"/>
        <v xml:space="preserve"> </v>
      </c>
      <c r="C164" s="264" t="str">
        <f t="shared" ca="1" si="10"/>
        <v/>
      </c>
      <c r="D164" s="476"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ht="15" x14ac:dyDescent="0.25">
      <c r="A165" t="str">
        <f t="shared" ca="1" si="8"/>
        <v/>
      </c>
      <c r="B165" s="263" t="str">
        <f t="shared" ca="1" si="9"/>
        <v xml:space="preserve"> </v>
      </c>
      <c r="C165" s="264" t="str">
        <f t="shared" ca="1" si="10"/>
        <v/>
      </c>
      <c r="D165" s="476"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ht="15" x14ac:dyDescent="0.25">
      <c r="A166" t="str">
        <f t="shared" ca="1" si="8"/>
        <v/>
      </c>
      <c r="B166" s="263" t="str">
        <f t="shared" ca="1" si="9"/>
        <v xml:space="preserve"> </v>
      </c>
      <c r="C166" s="264" t="str">
        <f t="shared" ca="1" si="10"/>
        <v/>
      </c>
      <c r="D166" s="476"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ht="15" x14ac:dyDescent="0.25">
      <c r="A167" t="str">
        <f t="shared" ca="1" si="8"/>
        <v/>
      </c>
      <c r="B167" s="263" t="str">
        <f t="shared" ca="1" si="9"/>
        <v xml:space="preserve"> </v>
      </c>
      <c r="C167" s="264" t="str">
        <f t="shared" ca="1" si="10"/>
        <v/>
      </c>
      <c r="D167" s="476"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ht="15" x14ac:dyDescent="0.25">
      <c r="A168" t="str">
        <f t="shared" ca="1" si="8"/>
        <v/>
      </c>
      <c r="B168" s="263" t="str">
        <f t="shared" ca="1" si="9"/>
        <v xml:space="preserve"> </v>
      </c>
      <c r="C168" s="264" t="str">
        <f t="shared" ca="1" si="10"/>
        <v/>
      </c>
      <c r="D168" s="476"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ht="15" x14ac:dyDescent="0.25">
      <c r="A169" t="str">
        <f t="shared" ca="1" si="8"/>
        <v/>
      </c>
      <c r="B169" s="263" t="str">
        <f t="shared" ca="1" si="9"/>
        <v xml:space="preserve"> </v>
      </c>
      <c r="C169" s="264" t="str">
        <f t="shared" ca="1" si="10"/>
        <v/>
      </c>
      <c r="D169" s="476"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ht="15" x14ac:dyDescent="0.25">
      <c r="A170" t="str">
        <f t="shared" ca="1" si="8"/>
        <v/>
      </c>
      <c r="B170" s="263" t="str">
        <f t="shared" ca="1" si="9"/>
        <v xml:space="preserve"> </v>
      </c>
      <c r="C170" s="264" t="str">
        <f t="shared" ca="1" si="10"/>
        <v/>
      </c>
      <c r="D170" s="476"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ht="15" x14ac:dyDescent="0.25">
      <c r="A171" t="str">
        <f t="shared" ca="1" si="8"/>
        <v/>
      </c>
      <c r="B171" s="263" t="str">
        <f t="shared" ca="1" si="9"/>
        <v xml:space="preserve"> </v>
      </c>
      <c r="C171" s="264" t="str">
        <f t="shared" ca="1" si="10"/>
        <v/>
      </c>
      <c r="D171" s="476"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ht="15" x14ac:dyDescent="0.25">
      <c r="A172" t="str">
        <f t="shared" ca="1" si="8"/>
        <v/>
      </c>
      <c r="B172" s="263" t="str">
        <f t="shared" ca="1" si="9"/>
        <v xml:space="preserve"> </v>
      </c>
      <c r="C172" s="264" t="str">
        <f t="shared" ca="1" si="10"/>
        <v/>
      </c>
      <c r="D172" s="476"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ht="15" x14ac:dyDescent="0.25">
      <c r="A173" t="str">
        <f t="shared" ca="1" si="8"/>
        <v/>
      </c>
      <c r="B173" s="263" t="str">
        <f t="shared" ca="1" si="9"/>
        <v xml:space="preserve"> </v>
      </c>
      <c r="C173" s="264" t="str">
        <f t="shared" ca="1" si="10"/>
        <v/>
      </c>
      <c r="D173" s="476"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ht="15" x14ac:dyDescent="0.25">
      <c r="A174" t="str">
        <f t="shared" ca="1" si="8"/>
        <v/>
      </c>
      <c r="B174" s="263" t="str">
        <f t="shared" ca="1" si="9"/>
        <v xml:space="preserve"> </v>
      </c>
      <c r="C174" s="264" t="str">
        <f t="shared" ca="1" si="10"/>
        <v/>
      </c>
      <c r="D174" s="476"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ht="15" x14ac:dyDescent="0.25">
      <c r="A175" t="str">
        <f t="shared" ca="1" si="8"/>
        <v/>
      </c>
      <c r="B175" s="263" t="str">
        <f t="shared" ca="1" si="9"/>
        <v xml:space="preserve"> </v>
      </c>
      <c r="C175" s="264" t="str">
        <f t="shared" ca="1" si="10"/>
        <v/>
      </c>
      <c r="D175" s="476"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ht="15" x14ac:dyDescent="0.25">
      <c r="A176" t="str">
        <f t="shared" ca="1" si="8"/>
        <v/>
      </c>
      <c r="B176" s="263" t="str">
        <f t="shared" ca="1" si="9"/>
        <v xml:space="preserve"> </v>
      </c>
      <c r="C176" s="264" t="str">
        <f t="shared" ca="1" si="10"/>
        <v/>
      </c>
      <c r="D176" s="476"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ht="15" x14ac:dyDescent="0.25">
      <c r="A177" t="str">
        <f t="shared" ca="1" si="8"/>
        <v/>
      </c>
      <c r="B177" s="263" t="str">
        <f t="shared" ca="1" si="9"/>
        <v xml:space="preserve"> </v>
      </c>
      <c r="C177" s="264" t="str">
        <f t="shared" ca="1" si="10"/>
        <v/>
      </c>
      <c r="D177" s="476"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ht="15" x14ac:dyDescent="0.25">
      <c r="A178" t="str">
        <f t="shared" ca="1" si="8"/>
        <v/>
      </c>
      <c r="B178" s="263" t="str">
        <f t="shared" ca="1" si="9"/>
        <v xml:space="preserve"> </v>
      </c>
      <c r="C178" s="264" t="str">
        <f t="shared" ca="1" si="10"/>
        <v/>
      </c>
      <c r="D178" s="476"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ht="15" x14ac:dyDescent="0.25">
      <c r="A179" t="str">
        <f t="shared" ca="1" si="8"/>
        <v/>
      </c>
      <c r="B179" s="263" t="str">
        <f t="shared" ca="1" si="9"/>
        <v xml:space="preserve"> </v>
      </c>
      <c r="C179" s="264" t="str">
        <f t="shared" ca="1" si="10"/>
        <v/>
      </c>
      <c r="D179" s="476"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ht="15" x14ac:dyDescent="0.25">
      <c r="A180" t="str">
        <f t="shared" ca="1" si="8"/>
        <v/>
      </c>
      <c r="B180" s="263" t="str">
        <f t="shared" ca="1" si="9"/>
        <v xml:space="preserve"> </v>
      </c>
      <c r="C180" s="264" t="str">
        <f t="shared" ca="1" si="10"/>
        <v/>
      </c>
      <c r="D180" s="476"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ht="15" x14ac:dyDescent="0.25">
      <c r="A181" t="str">
        <f t="shared" ca="1" si="8"/>
        <v/>
      </c>
      <c r="B181" s="263" t="str">
        <f t="shared" ca="1" si="9"/>
        <v xml:space="preserve"> </v>
      </c>
      <c r="C181" s="264" t="str">
        <f t="shared" ca="1" si="10"/>
        <v/>
      </c>
      <c r="D181" s="476"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ht="15" x14ac:dyDescent="0.25">
      <c r="A182" t="str">
        <f t="shared" ca="1" si="8"/>
        <v/>
      </c>
      <c r="B182" s="263" t="str">
        <f t="shared" ca="1" si="9"/>
        <v xml:space="preserve"> </v>
      </c>
      <c r="C182" s="264" t="str">
        <f t="shared" ca="1" si="10"/>
        <v/>
      </c>
      <c r="D182" s="476"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ht="15" x14ac:dyDescent="0.25">
      <c r="A183" t="str">
        <f t="shared" ca="1" si="8"/>
        <v/>
      </c>
      <c r="B183" s="263" t="str">
        <f t="shared" ca="1" si="9"/>
        <v xml:space="preserve"> </v>
      </c>
      <c r="C183" s="264" t="str">
        <f t="shared" ca="1" si="10"/>
        <v/>
      </c>
      <c r="D183" s="476"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ht="15" x14ac:dyDescent="0.25">
      <c r="A184" t="str">
        <f t="shared" ca="1" si="8"/>
        <v/>
      </c>
      <c r="B184" s="263" t="str">
        <f t="shared" ca="1" si="9"/>
        <v xml:space="preserve"> </v>
      </c>
      <c r="C184" s="264" t="str">
        <f t="shared" ca="1" si="10"/>
        <v/>
      </c>
      <c r="D184" s="476"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ht="15" x14ac:dyDescent="0.25">
      <c r="A185" t="str">
        <f t="shared" ca="1" si="8"/>
        <v/>
      </c>
      <c r="B185" s="263" t="str">
        <f t="shared" ca="1" si="9"/>
        <v xml:space="preserve"> </v>
      </c>
      <c r="C185" s="264" t="str">
        <f t="shared" ca="1" si="10"/>
        <v/>
      </c>
      <c r="D185" s="476"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ht="15" x14ac:dyDescent="0.25">
      <c r="A186" t="str">
        <f t="shared" ca="1" si="8"/>
        <v/>
      </c>
      <c r="B186" s="263" t="str">
        <f t="shared" ca="1" si="9"/>
        <v xml:space="preserve"> </v>
      </c>
      <c r="C186" s="264" t="str">
        <f t="shared" ca="1" si="10"/>
        <v/>
      </c>
      <c r="D186" s="476"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ht="15" x14ac:dyDescent="0.25">
      <c r="A187" t="str">
        <f t="shared" ca="1" si="8"/>
        <v/>
      </c>
      <c r="B187" s="263" t="str">
        <f t="shared" ca="1" si="9"/>
        <v xml:space="preserve"> </v>
      </c>
      <c r="C187" s="264" t="str">
        <f t="shared" ca="1" si="10"/>
        <v/>
      </c>
      <c r="D187" s="476"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ht="15" x14ac:dyDescent="0.25">
      <c r="A188" t="str">
        <f t="shared" ca="1" si="8"/>
        <v/>
      </c>
      <c r="B188" s="263" t="str">
        <f t="shared" ca="1" si="9"/>
        <v xml:space="preserve"> </v>
      </c>
      <c r="C188" s="264" t="str">
        <f t="shared" ca="1" si="10"/>
        <v/>
      </c>
      <c r="D188" s="476"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ht="15" x14ac:dyDescent="0.25">
      <c r="A189" t="str">
        <f t="shared" ca="1" si="8"/>
        <v/>
      </c>
      <c r="B189" s="263" t="str">
        <f t="shared" ca="1" si="9"/>
        <v xml:space="preserve"> </v>
      </c>
      <c r="C189" s="264" t="str">
        <f t="shared" ca="1" si="10"/>
        <v/>
      </c>
      <c r="D189" s="476"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ht="15" x14ac:dyDescent="0.25">
      <c r="A190" t="str">
        <f t="shared" ca="1" si="8"/>
        <v/>
      </c>
      <c r="B190" s="263" t="str">
        <f t="shared" ca="1" si="9"/>
        <v xml:space="preserve"> </v>
      </c>
      <c r="C190" s="264" t="str">
        <f t="shared" ca="1" si="10"/>
        <v/>
      </c>
      <c r="D190" s="476"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ht="15" x14ac:dyDescent="0.25">
      <c r="A191" t="str">
        <f t="shared" ca="1" si="8"/>
        <v/>
      </c>
      <c r="B191" s="263" t="str">
        <f t="shared" ca="1" si="9"/>
        <v xml:space="preserve"> </v>
      </c>
      <c r="C191" s="264" t="str">
        <f t="shared" ca="1" si="10"/>
        <v/>
      </c>
      <c r="D191" s="476"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ht="15" x14ac:dyDescent="0.25">
      <c r="A192" t="str">
        <f t="shared" ca="1" si="8"/>
        <v/>
      </c>
      <c r="B192" s="263" t="str">
        <f t="shared" ca="1" si="9"/>
        <v xml:space="preserve"> </v>
      </c>
      <c r="C192" s="264" t="str">
        <f t="shared" ca="1" si="10"/>
        <v/>
      </c>
      <c r="D192" s="476"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ht="15" x14ac:dyDescent="0.25">
      <c r="A193" t="str">
        <f t="shared" ca="1" si="8"/>
        <v/>
      </c>
      <c r="B193" s="263" t="str">
        <f t="shared" ca="1" si="9"/>
        <v xml:space="preserve"> </v>
      </c>
      <c r="C193" s="264" t="str">
        <f t="shared" ca="1" si="10"/>
        <v/>
      </c>
      <c r="D193" s="476"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ht="15" x14ac:dyDescent="0.25">
      <c r="A194" t="str">
        <f t="shared" ca="1" si="8"/>
        <v/>
      </c>
      <c r="B194" s="263" t="str">
        <f t="shared" ca="1" si="9"/>
        <v xml:space="preserve"> </v>
      </c>
      <c r="C194" s="264" t="str">
        <f t="shared" ca="1" si="10"/>
        <v/>
      </c>
      <c r="D194" s="476"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ht="15" x14ac:dyDescent="0.25">
      <c r="A195" t="str">
        <f t="shared" ca="1" si="8"/>
        <v/>
      </c>
      <c r="B195" s="263" t="str">
        <f t="shared" ca="1" si="9"/>
        <v xml:space="preserve"> </v>
      </c>
      <c r="C195" s="264" t="str">
        <f t="shared" ca="1" si="10"/>
        <v/>
      </c>
      <c r="D195" s="476"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ht="15" x14ac:dyDescent="0.25">
      <c r="A196" t="str">
        <f t="shared" ca="1" si="8"/>
        <v/>
      </c>
      <c r="B196" s="263" t="str">
        <f t="shared" ca="1" si="9"/>
        <v xml:space="preserve"> </v>
      </c>
      <c r="C196" s="264" t="str">
        <f t="shared" ca="1" si="10"/>
        <v/>
      </c>
      <c r="D196" s="476"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ht="15" x14ac:dyDescent="0.25">
      <c r="A197" t="str">
        <f t="shared" ca="1" si="8"/>
        <v/>
      </c>
      <c r="B197" s="263" t="str">
        <f t="shared" ca="1" si="9"/>
        <v xml:space="preserve"> </v>
      </c>
      <c r="C197" s="264" t="str">
        <f t="shared" ca="1" si="10"/>
        <v/>
      </c>
      <c r="D197" s="476"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ht="15" x14ac:dyDescent="0.25">
      <c r="A198" t="str">
        <f t="shared" ca="1" si="8"/>
        <v/>
      </c>
      <c r="B198" s="263" t="str">
        <f t="shared" ca="1" si="9"/>
        <v xml:space="preserve"> </v>
      </c>
      <c r="C198" s="264" t="str">
        <f t="shared" ca="1" si="10"/>
        <v/>
      </c>
      <c r="D198" s="476"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ht="15" x14ac:dyDescent="0.25">
      <c r="A199" t="str">
        <f t="shared" ca="1" si="8"/>
        <v/>
      </c>
      <c r="B199" s="263" t="str">
        <f t="shared" ca="1" si="9"/>
        <v xml:space="preserve"> </v>
      </c>
      <c r="C199" s="264" t="str">
        <f t="shared" ca="1" si="10"/>
        <v/>
      </c>
      <c r="D199" s="476"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ht="15" x14ac:dyDescent="0.25">
      <c r="A200" t="str">
        <f t="shared" ca="1" si="8"/>
        <v/>
      </c>
      <c r="B200" s="263" t="str">
        <f t="shared" ca="1" si="9"/>
        <v xml:space="preserve"> </v>
      </c>
      <c r="C200" s="264" t="str">
        <f t="shared" ca="1" si="10"/>
        <v/>
      </c>
      <c r="D200" s="476"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ht="15" x14ac:dyDescent="0.25">
      <c r="A201" t="str">
        <f t="shared" ca="1" si="8"/>
        <v/>
      </c>
      <c r="B201" s="263" t="str">
        <f t="shared" ca="1" si="9"/>
        <v xml:space="preserve"> </v>
      </c>
      <c r="C201" s="264" t="str">
        <f t="shared" ca="1" si="10"/>
        <v/>
      </c>
      <c r="D201" s="476"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ht="15" x14ac:dyDescent="0.25">
      <c r="A202" t="str">
        <f t="shared" ca="1" si="8"/>
        <v/>
      </c>
      <c r="B202" s="263" t="str">
        <f t="shared" ca="1" si="9"/>
        <v xml:space="preserve"> </v>
      </c>
      <c r="C202" s="264" t="str">
        <f t="shared" ca="1" si="10"/>
        <v/>
      </c>
      <c r="D202" s="476"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ht="15" x14ac:dyDescent="0.25">
      <c r="A203" t="str">
        <f t="shared" ca="1" si="8"/>
        <v/>
      </c>
      <c r="B203" s="263" t="str">
        <f t="shared" ca="1" si="9"/>
        <v xml:space="preserve"> </v>
      </c>
      <c r="C203" s="264" t="str">
        <f t="shared" ca="1" si="10"/>
        <v/>
      </c>
      <c r="D203" s="476"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ht="15" x14ac:dyDescent="0.25">
      <c r="A204" t="str">
        <f t="shared" ca="1" si="8"/>
        <v/>
      </c>
      <c r="B204" s="263" t="str">
        <f t="shared" ca="1" si="9"/>
        <v xml:space="preserve"> </v>
      </c>
      <c r="C204" s="264" t="str">
        <f t="shared" ca="1" si="10"/>
        <v/>
      </c>
      <c r="D204" s="476"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ht="15" x14ac:dyDescent="0.25">
      <c r="A205" t="str">
        <f t="shared" ref="A205:A268" ca="1" si="12">IF(BC205&lt;&gt;"",ROW(A193),"")</f>
        <v/>
      </c>
      <c r="B205" s="263" t="str">
        <f t="shared" ca="1" si="9"/>
        <v xml:space="preserve"> </v>
      </c>
      <c r="C205" s="264" t="str">
        <f t="shared" ca="1" si="10"/>
        <v/>
      </c>
      <c r="D205" s="476"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ht="15"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476"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ht="15" x14ac:dyDescent="0.25">
      <c r="A207" t="str">
        <f t="shared" ca="1" si="12"/>
        <v/>
      </c>
      <c r="B207" s="263" t="str">
        <f t="shared" ca="1" si="13"/>
        <v xml:space="preserve"> </v>
      </c>
      <c r="C207" s="264" t="str">
        <f t="shared" ca="1" si="14"/>
        <v/>
      </c>
      <c r="D207" s="476"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ht="15" x14ac:dyDescent="0.25">
      <c r="A208" t="str">
        <f t="shared" ca="1" si="12"/>
        <v/>
      </c>
      <c r="B208" s="263" t="str">
        <f t="shared" ca="1" si="13"/>
        <v xml:space="preserve"> </v>
      </c>
      <c r="C208" s="264" t="str">
        <f t="shared" ca="1" si="14"/>
        <v/>
      </c>
      <c r="D208" s="476"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ht="15" x14ac:dyDescent="0.25">
      <c r="A209" t="str">
        <f t="shared" ca="1" si="12"/>
        <v/>
      </c>
      <c r="B209" s="263" t="str">
        <f t="shared" ca="1" si="13"/>
        <v xml:space="preserve"> </v>
      </c>
      <c r="C209" s="264" t="str">
        <f t="shared" ca="1" si="14"/>
        <v/>
      </c>
      <c r="D209" s="476"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ht="15" x14ac:dyDescent="0.25">
      <c r="A210" t="str">
        <f t="shared" ca="1" si="12"/>
        <v/>
      </c>
      <c r="B210" s="263" t="str">
        <f t="shared" ca="1" si="13"/>
        <v xml:space="preserve"> </v>
      </c>
      <c r="C210" s="264" t="str">
        <f t="shared" ca="1" si="14"/>
        <v/>
      </c>
      <c r="D210" s="476"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ht="15" x14ac:dyDescent="0.25">
      <c r="A211" t="str">
        <f t="shared" ca="1" si="12"/>
        <v/>
      </c>
      <c r="B211" s="263" t="str">
        <f t="shared" ca="1" si="13"/>
        <v xml:space="preserve"> </v>
      </c>
      <c r="C211" s="264" t="str">
        <f t="shared" ca="1" si="14"/>
        <v/>
      </c>
      <c r="D211" s="476"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ht="15" x14ac:dyDescent="0.25">
      <c r="A212" t="str">
        <f t="shared" ca="1" si="12"/>
        <v/>
      </c>
      <c r="B212" s="263" t="str">
        <f t="shared" ca="1" si="13"/>
        <v xml:space="preserve"> </v>
      </c>
      <c r="C212" s="264" t="str">
        <f t="shared" ca="1" si="14"/>
        <v/>
      </c>
      <c r="D212" s="476"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ht="15" x14ac:dyDescent="0.25">
      <c r="A213" t="str">
        <f t="shared" ca="1" si="12"/>
        <v/>
      </c>
      <c r="B213" s="263" t="str">
        <f t="shared" ca="1" si="13"/>
        <v xml:space="preserve"> </v>
      </c>
      <c r="C213" s="264" t="str">
        <f t="shared" ca="1" si="14"/>
        <v/>
      </c>
      <c r="D213" s="476"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ht="15" x14ac:dyDescent="0.25">
      <c r="A214" t="str">
        <f t="shared" ca="1" si="12"/>
        <v/>
      </c>
      <c r="B214" s="263" t="str">
        <f t="shared" ca="1" si="13"/>
        <v xml:space="preserve"> </v>
      </c>
      <c r="C214" s="264" t="str">
        <f t="shared" ca="1" si="14"/>
        <v/>
      </c>
      <c r="D214" s="476"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ht="15" x14ac:dyDescent="0.25">
      <c r="A215" t="str">
        <f t="shared" ca="1" si="12"/>
        <v/>
      </c>
      <c r="B215" s="263" t="str">
        <f t="shared" ca="1" si="13"/>
        <v xml:space="preserve"> </v>
      </c>
      <c r="C215" s="264" t="str">
        <f t="shared" ca="1" si="14"/>
        <v/>
      </c>
      <c r="D215" s="476"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ht="15" x14ac:dyDescent="0.25">
      <c r="A216" t="str">
        <f t="shared" ca="1" si="12"/>
        <v/>
      </c>
      <c r="B216" s="263" t="str">
        <f t="shared" ca="1" si="13"/>
        <v xml:space="preserve"> </v>
      </c>
      <c r="C216" s="264" t="str">
        <f t="shared" ca="1" si="14"/>
        <v/>
      </c>
      <c r="D216" s="476"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ht="15" x14ac:dyDescent="0.25">
      <c r="A217" t="str">
        <f t="shared" ca="1" si="12"/>
        <v/>
      </c>
      <c r="B217" s="263" t="str">
        <f t="shared" ca="1" si="13"/>
        <v xml:space="preserve"> </v>
      </c>
      <c r="C217" s="264" t="str">
        <f t="shared" ca="1" si="14"/>
        <v/>
      </c>
      <c r="D217" s="476"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ht="15" x14ac:dyDescent="0.25">
      <c r="A218" t="str">
        <f t="shared" ca="1" si="12"/>
        <v/>
      </c>
      <c r="B218" s="263" t="str">
        <f t="shared" ca="1" si="13"/>
        <v xml:space="preserve"> </v>
      </c>
      <c r="C218" s="264" t="str">
        <f t="shared" ca="1" si="14"/>
        <v/>
      </c>
      <c r="D218" s="476"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ht="15" x14ac:dyDescent="0.25">
      <c r="A219" t="str">
        <f t="shared" ca="1" si="12"/>
        <v/>
      </c>
      <c r="B219" s="263" t="str">
        <f t="shared" ca="1" si="13"/>
        <v xml:space="preserve"> </v>
      </c>
      <c r="C219" s="264" t="str">
        <f t="shared" ca="1" si="14"/>
        <v/>
      </c>
      <c r="D219" s="476"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ht="15" x14ac:dyDescent="0.25">
      <c r="A220" t="str">
        <f t="shared" ca="1" si="12"/>
        <v/>
      </c>
      <c r="B220" s="263" t="str">
        <f t="shared" ca="1" si="13"/>
        <v xml:space="preserve"> </v>
      </c>
      <c r="C220" s="264" t="str">
        <f t="shared" ca="1" si="14"/>
        <v/>
      </c>
      <c r="D220" s="476"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ht="15" x14ac:dyDescent="0.25">
      <c r="A221" t="str">
        <f t="shared" ca="1" si="12"/>
        <v/>
      </c>
      <c r="B221" s="263" t="str">
        <f t="shared" ca="1" si="13"/>
        <v xml:space="preserve"> </v>
      </c>
      <c r="C221" s="264" t="str">
        <f t="shared" ca="1" si="14"/>
        <v/>
      </c>
      <c r="D221" s="476"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ht="15" x14ac:dyDescent="0.25">
      <c r="A222" t="str">
        <f t="shared" ca="1" si="12"/>
        <v/>
      </c>
      <c r="B222" s="263" t="str">
        <f t="shared" ca="1" si="13"/>
        <v xml:space="preserve"> </v>
      </c>
      <c r="C222" s="264" t="str">
        <f t="shared" ca="1" si="14"/>
        <v/>
      </c>
      <c r="D222" s="476"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ht="15" x14ac:dyDescent="0.25">
      <c r="A223" t="str">
        <f t="shared" ca="1" si="12"/>
        <v/>
      </c>
      <c r="B223" s="263" t="str">
        <f t="shared" ca="1" si="13"/>
        <v xml:space="preserve"> </v>
      </c>
      <c r="C223" s="264" t="str">
        <f t="shared" ca="1" si="14"/>
        <v/>
      </c>
      <c r="D223" s="476"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ht="15" x14ac:dyDescent="0.25">
      <c r="A224" t="str">
        <f t="shared" ca="1" si="12"/>
        <v/>
      </c>
      <c r="B224" s="263" t="str">
        <f t="shared" ca="1" si="13"/>
        <v xml:space="preserve"> </v>
      </c>
      <c r="C224" s="264" t="str">
        <f t="shared" ca="1" si="14"/>
        <v/>
      </c>
      <c r="D224" s="476"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ht="15" x14ac:dyDescent="0.25">
      <c r="A225" t="str">
        <f t="shared" ca="1" si="12"/>
        <v/>
      </c>
      <c r="B225" s="263" t="str">
        <f t="shared" ca="1" si="13"/>
        <v xml:space="preserve"> </v>
      </c>
      <c r="C225" s="264" t="str">
        <f t="shared" ca="1" si="14"/>
        <v/>
      </c>
      <c r="D225" s="476"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ht="15" x14ac:dyDescent="0.25">
      <c r="A226" t="str">
        <f t="shared" ca="1" si="12"/>
        <v/>
      </c>
      <c r="B226" s="263" t="str">
        <f t="shared" ca="1" si="13"/>
        <v xml:space="preserve"> </v>
      </c>
      <c r="C226" s="264" t="str">
        <f t="shared" ca="1" si="14"/>
        <v/>
      </c>
      <c r="D226" s="476"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ht="15" x14ac:dyDescent="0.25">
      <c r="A227" t="str">
        <f t="shared" ca="1" si="12"/>
        <v/>
      </c>
      <c r="B227" s="263" t="str">
        <f t="shared" ca="1" si="13"/>
        <v xml:space="preserve"> </v>
      </c>
      <c r="C227" s="264" t="str">
        <f t="shared" ca="1" si="14"/>
        <v/>
      </c>
      <c r="D227" s="476"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ht="15" x14ac:dyDescent="0.25">
      <c r="A228" t="str">
        <f t="shared" ca="1" si="12"/>
        <v/>
      </c>
      <c r="B228" s="263" t="str">
        <f t="shared" ca="1" si="13"/>
        <v xml:space="preserve"> </v>
      </c>
      <c r="C228" s="264" t="str">
        <f t="shared" ca="1" si="14"/>
        <v/>
      </c>
      <c r="D228" s="476"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ht="15" x14ac:dyDescent="0.25">
      <c r="A229" t="str">
        <f t="shared" ca="1" si="12"/>
        <v/>
      </c>
      <c r="B229" s="263" t="str">
        <f t="shared" ca="1" si="13"/>
        <v xml:space="preserve"> </v>
      </c>
      <c r="C229" s="264" t="str">
        <f t="shared" ca="1" si="14"/>
        <v/>
      </c>
      <c r="D229" s="476"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ht="15" x14ac:dyDescent="0.25">
      <c r="A230" t="str">
        <f t="shared" ca="1" si="12"/>
        <v/>
      </c>
      <c r="B230" s="263" t="str">
        <f t="shared" ca="1" si="13"/>
        <v xml:space="preserve"> </v>
      </c>
      <c r="C230" s="264" t="str">
        <f t="shared" ca="1" si="14"/>
        <v/>
      </c>
      <c r="D230" s="476"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ht="15" x14ac:dyDescent="0.25">
      <c r="A231" t="str">
        <f t="shared" ca="1" si="12"/>
        <v/>
      </c>
      <c r="B231" s="263" t="str">
        <f t="shared" ca="1" si="13"/>
        <v xml:space="preserve"> </v>
      </c>
      <c r="C231" s="264" t="str">
        <f t="shared" ca="1" si="14"/>
        <v/>
      </c>
      <c r="D231" s="476"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ht="15" x14ac:dyDescent="0.25">
      <c r="A232" t="str">
        <f t="shared" ca="1" si="12"/>
        <v/>
      </c>
      <c r="B232" s="263" t="str">
        <f t="shared" ca="1" si="13"/>
        <v xml:space="preserve"> </v>
      </c>
      <c r="C232" s="264" t="str">
        <f t="shared" ca="1" si="14"/>
        <v/>
      </c>
      <c r="D232" s="476"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ht="15" x14ac:dyDescent="0.25">
      <c r="A233" t="str">
        <f t="shared" ca="1" si="12"/>
        <v/>
      </c>
      <c r="B233" s="263" t="str">
        <f t="shared" ca="1" si="13"/>
        <v xml:space="preserve"> </v>
      </c>
      <c r="C233" s="264" t="str">
        <f t="shared" ca="1" si="14"/>
        <v/>
      </c>
      <c r="D233" s="476"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ht="15" x14ac:dyDescent="0.25">
      <c r="A234" t="str">
        <f t="shared" ca="1" si="12"/>
        <v/>
      </c>
      <c r="B234" s="263" t="str">
        <f t="shared" ca="1" si="13"/>
        <v xml:space="preserve"> </v>
      </c>
      <c r="C234" s="264" t="str">
        <f t="shared" ca="1" si="14"/>
        <v/>
      </c>
      <c r="D234" s="476"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ht="15" x14ac:dyDescent="0.25">
      <c r="A235" t="str">
        <f t="shared" ca="1" si="12"/>
        <v/>
      </c>
      <c r="B235" s="263" t="str">
        <f t="shared" ca="1" si="13"/>
        <v xml:space="preserve"> </v>
      </c>
      <c r="C235" s="264" t="str">
        <f t="shared" ca="1" si="14"/>
        <v/>
      </c>
      <c r="D235" s="476"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ht="15" x14ac:dyDescent="0.25">
      <c r="A236" t="str">
        <f t="shared" ca="1" si="12"/>
        <v/>
      </c>
      <c r="B236" s="263" t="str">
        <f t="shared" ca="1" si="13"/>
        <v xml:space="preserve"> </v>
      </c>
      <c r="C236" s="264" t="str">
        <f t="shared" ca="1" si="14"/>
        <v/>
      </c>
      <c r="D236" s="476"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ht="15" x14ac:dyDescent="0.25">
      <c r="A237" t="str">
        <f t="shared" ca="1" si="12"/>
        <v/>
      </c>
      <c r="B237" s="263" t="str">
        <f t="shared" ca="1" si="13"/>
        <v xml:space="preserve"> </v>
      </c>
      <c r="C237" s="264" t="str">
        <f t="shared" ca="1" si="14"/>
        <v/>
      </c>
      <c r="D237" s="476"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ht="15" x14ac:dyDescent="0.25">
      <c r="A238" t="str">
        <f t="shared" ca="1" si="12"/>
        <v/>
      </c>
      <c r="B238" s="263" t="str">
        <f t="shared" ca="1" si="13"/>
        <v xml:space="preserve"> </v>
      </c>
      <c r="C238" s="264" t="str">
        <f t="shared" ca="1" si="14"/>
        <v/>
      </c>
      <c r="D238" s="476"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ht="15" x14ac:dyDescent="0.25">
      <c r="A239" t="str">
        <f t="shared" ca="1" si="12"/>
        <v/>
      </c>
      <c r="B239" s="263" t="str">
        <f t="shared" ca="1" si="13"/>
        <v xml:space="preserve"> </v>
      </c>
      <c r="C239" s="264" t="str">
        <f t="shared" ca="1" si="14"/>
        <v/>
      </c>
      <c r="D239" s="476"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ht="15" x14ac:dyDescent="0.25">
      <c r="A240" t="str">
        <f t="shared" ca="1" si="12"/>
        <v/>
      </c>
      <c r="B240" s="263" t="str">
        <f t="shared" ca="1" si="13"/>
        <v xml:space="preserve"> </v>
      </c>
      <c r="C240" s="264" t="str">
        <f t="shared" ca="1" si="14"/>
        <v/>
      </c>
      <c r="D240" s="476"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ht="15" x14ac:dyDescent="0.25">
      <c r="A241" t="str">
        <f t="shared" ca="1" si="12"/>
        <v/>
      </c>
      <c r="B241" s="263" t="str">
        <f t="shared" ca="1" si="13"/>
        <v xml:space="preserve"> </v>
      </c>
      <c r="C241" s="264" t="str">
        <f t="shared" ca="1" si="14"/>
        <v/>
      </c>
      <c r="D241" s="476"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ht="15" x14ac:dyDescent="0.25">
      <c r="A242" t="str">
        <f t="shared" ca="1" si="12"/>
        <v/>
      </c>
      <c r="B242" s="263" t="str">
        <f t="shared" ca="1" si="13"/>
        <v xml:space="preserve"> </v>
      </c>
      <c r="C242" s="264" t="str">
        <f t="shared" ca="1" si="14"/>
        <v/>
      </c>
      <c r="D242" s="476"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ht="15" x14ac:dyDescent="0.25">
      <c r="A243" t="str">
        <f t="shared" ca="1" si="12"/>
        <v/>
      </c>
      <c r="B243" s="263" t="str">
        <f t="shared" ca="1" si="13"/>
        <v xml:space="preserve"> </v>
      </c>
      <c r="C243" s="264" t="str">
        <f t="shared" ca="1" si="14"/>
        <v/>
      </c>
      <c r="D243" s="476"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ht="15" x14ac:dyDescent="0.25">
      <c r="A244" t="str">
        <f t="shared" ca="1" si="12"/>
        <v/>
      </c>
      <c r="B244" s="263" t="str">
        <f t="shared" ca="1" si="13"/>
        <v xml:space="preserve"> </v>
      </c>
      <c r="C244" s="264" t="str">
        <f t="shared" ca="1" si="14"/>
        <v/>
      </c>
      <c r="D244" s="476"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ht="15" x14ac:dyDescent="0.25">
      <c r="A245" t="str">
        <f t="shared" ca="1" si="12"/>
        <v/>
      </c>
      <c r="B245" s="263" t="str">
        <f t="shared" ca="1" si="13"/>
        <v xml:space="preserve"> </v>
      </c>
      <c r="C245" s="264" t="str">
        <f t="shared" ca="1" si="14"/>
        <v/>
      </c>
      <c r="D245" s="476"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ht="15" x14ac:dyDescent="0.25">
      <c r="A246" t="str">
        <f t="shared" ca="1" si="12"/>
        <v/>
      </c>
      <c r="B246" s="263" t="str">
        <f t="shared" ca="1" si="13"/>
        <v xml:space="preserve"> </v>
      </c>
      <c r="C246" s="264" t="str">
        <f t="shared" ca="1" si="14"/>
        <v/>
      </c>
      <c r="D246" s="476"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ht="15" x14ac:dyDescent="0.25">
      <c r="A247" t="str">
        <f t="shared" ca="1" si="12"/>
        <v/>
      </c>
      <c r="B247" s="263" t="str">
        <f t="shared" ca="1" si="13"/>
        <v xml:space="preserve"> </v>
      </c>
      <c r="C247" s="264" t="str">
        <f t="shared" ca="1" si="14"/>
        <v/>
      </c>
      <c r="D247" s="476"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ht="15" x14ac:dyDescent="0.25">
      <c r="A248" t="str">
        <f t="shared" ca="1" si="12"/>
        <v/>
      </c>
      <c r="B248" s="263" t="str">
        <f t="shared" ca="1" si="13"/>
        <v xml:space="preserve"> </v>
      </c>
      <c r="C248" s="264" t="str">
        <f t="shared" ca="1" si="14"/>
        <v/>
      </c>
      <c r="D248" s="476"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ht="15" x14ac:dyDescent="0.25">
      <c r="A249" t="str">
        <f t="shared" ca="1" si="12"/>
        <v/>
      </c>
      <c r="B249" s="263" t="str">
        <f t="shared" ca="1" si="13"/>
        <v xml:space="preserve"> </v>
      </c>
      <c r="C249" s="264" t="str">
        <f t="shared" ca="1" si="14"/>
        <v/>
      </c>
      <c r="D249" s="476"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ht="15" x14ac:dyDescent="0.25">
      <c r="A250" t="str">
        <f t="shared" ca="1" si="12"/>
        <v/>
      </c>
      <c r="B250" s="263" t="str">
        <f t="shared" ca="1" si="13"/>
        <v xml:space="preserve"> </v>
      </c>
      <c r="C250" s="264" t="str">
        <f t="shared" ca="1" si="14"/>
        <v/>
      </c>
      <c r="D250" s="476"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ht="15" x14ac:dyDescent="0.25">
      <c r="A251" t="str">
        <f t="shared" ca="1" si="12"/>
        <v/>
      </c>
      <c r="B251" s="263" t="str">
        <f t="shared" ca="1" si="13"/>
        <v xml:space="preserve"> </v>
      </c>
      <c r="C251" s="264" t="str">
        <f t="shared" ca="1" si="14"/>
        <v/>
      </c>
      <c r="D251" s="476"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ht="15" x14ac:dyDescent="0.25">
      <c r="A252" t="str">
        <f t="shared" ca="1" si="12"/>
        <v/>
      </c>
      <c r="B252" s="263" t="str">
        <f t="shared" ca="1" si="13"/>
        <v xml:space="preserve"> </v>
      </c>
      <c r="C252" s="264" t="str">
        <f t="shared" ca="1" si="14"/>
        <v/>
      </c>
      <c r="D252" s="476"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ht="15" x14ac:dyDescent="0.25">
      <c r="A253" t="str">
        <f t="shared" ca="1" si="12"/>
        <v/>
      </c>
      <c r="B253" s="263" t="str">
        <f t="shared" ca="1" si="13"/>
        <v xml:space="preserve"> </v>
      </c>
      <c r="C253" s="264" t="str">
        <f t="shared" ca="1" si="14"/>
        <v/>
      </c>
      <c r="D253" s="476"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ht="15" x14ac:dyDescent="0.25">
      <c r="A254" t="str">
        <f t="shared" ca="1" si="12"/>
        <v/>
      </c>
      <c r="B254" s="263" t="str">
        <f t="shared" ca="1" si="13"/>
        <v xml:space="preserve"> </v>
      </c>
      <c r="C254" s="264" t="str">
        <f t="shared" ca="1" si="14"/>
        <v/>
      </c>
      <c r="D254" s="476"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ht="15" x14ac:dyDescent="0.25">
      <c r="A255" t="str">
        <f t="shared" ca="1" si="12"/>
        <v/>
      </c>
      <c r="B255" s="263" t="str">
        <f t="shared" ca="1" si="13"/>
        <v xml:space="preserve"> </v>
      </c>
      <c r="C255" s="264" t="str">
        <f t="shared" ca="1" si="14"/>
        <v/>
      </c>
      <c r="D255" s="476"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ht="15" x14ac:dyDescent="0.25">
      <c r="A256" t="str">
        <f t="shared" ca="1" si="12"/>
        <v/>
      </c>
      <c r="B256" s="263" t="str">
        <f t="shared" ca="1" si="13"/>
        <v xml:space="preserve"> </v>
      </c>
      <c r="C256" s="264" t="str">
        <f t="shared" ca="1" si="14"/>
        <v/>
      </c>
      <c r="D256" s="476"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ht="15" x14ac:dyDescent="0.25">
      <c r="A257" t="str">
        <f t="shared" ca="1" si="12"/>
        <v/>
      </c>
      <c r="B257" s="263" t="str">
        <f t="shared" ca="1" si="13"/>
        <v xml:space="preserve"> </v>
      </c>
      <c r="C257" s="264" t="str">
        <f t="shared" ca="1" si="14"/>
        <v/>
      </c>
      <c r="D257" s="476"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ht="15" x14ac:dyDescent="0.25">
      <c r="A258" t="str">
        <f t="shared" ca="1" si="12"/>
        <v/>
      </c>
      <c r="B258" s="263" t="str">
        <f t="shared" ca="1" si="13"/>
        <v xml:space="preserve"> </v>
      </c>
      <c r="C258" s="264" t="str">
        <f t="shared" ca="1" si="14"/>
        <v/>
      </c>
      <c r="D258" s="476"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ht="15" x14ac:dyDescent="0.25">
      <c r="A259" t="str">
        <f t="shared" ca="1" si="12"/>
        <v/>
      </c>
      <c r="B259" s="263" t="str">
        <f t="shared" ca="1" si="13"/>
        <v xml:space="preserve"> </v>
      </c>
      <c r="C259" s="264" t="str">
        <f t="shared" ca="1" si="14"/>
        <v/>
      </c>
      <c r="D259" s="476"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ht="15" x14ac:dyDescent="0.25">
      <c r="A260" t="str">
        <f t="shared" ca="1" si="12"/>
        <v/>
      </c>
      <c r="B260" s="263" t="str">
        <f t="shared" ca="1" si="13"/>
        <v xml:space="preserve"> </v>
      </c>
      <c r="C260" s="264" t="str">
        <f t="shared" ca="1" si="14"/>
        <v/>
      </c>
      <c r="D260" s="476"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ht="15" x14ac:dyDescent="0.25">
      <c r="A261" t="str">
        <f t="shared" ca="1" si="12"/>
        <v/>
      </c>
      <c r="B261" s="263" t="str">
        <f t="shared" ca="1" si="13"/>
        <v xml:space="preserve"> </v>
      </c>
      <c r="C261" s="264" t="str">
        <f t="shared" ca="1" si="14"/>
        <v/>
      </c>
      <c r="D261" s="476"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ht="15" x14ac:dyDescent="0.25">
      <c r="A262" t="str">
        <f t="shared" ca="1" si="12"/>
        <v/>
      </c>
      <c r="B262" s="263" t="str">
        <f t="shared" ca="1" si="13"/>
        <v xml:space="preserve"> </v>
      </c>
      <c r="C262" s="264" t="str">
        <f t="shared" ca="1" si="14"/>
        <v/>
      </c>
      <c r="D262" s="476"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ht="15" x14ac:dyDescent="0.25">
      <c r="A263" t="str">
        <f t="shared" ca="1" si="12"/>
        <v/>
      </c>
      <c r="B263" s="263" t="str">
        <f t="shared" ca="1" si="13"/>
        <v xml:space="preserve"> </v>
      </c>
      <c r="C263" s="264" t="str">
        <f t="shared" ca="1" si="14"/>
        <v/>
      </c>
      <c r="D263" s="476"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ht="15" x14ac:dyDescent="0.25">
      <c r="A264" t="str">
        <f t="shared" ca="1" si="12"/>
        <v/>
      </c>
      <c r="B264" s="263" t="str">
        <f t="shared" ca="1" si="13"/>
        <v xml:space="preserve"> </v>
      </c>
      <c r="C264" s="264" t="str">
        <f t="shared" ca="1" si="14"/>
        <v/>
      </c>
      <c r="D264" s="476"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ht="15" x14ac:dyDescent="0.25">
      <c r="A265" t="str">
        <f t="shared" ca="1" si="12"/>
        <v/>
      </c>
      <c r="B265" s="263" t="str">
        <f t="shared" ca="1" si="13"/>
        <v xml:space="preserve"> </v>
      </c>
      <c r="C265" s="264" t="str">
        <f t="shared" ca="1" si="14"/>
        <v/>
      </c>
      <c r="D265" s="476"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ht="15" x14ac:dyDescent="0.25">
      <c r="A266" t="str">
        <f t="shared" ca="1" si="12"/>
        <v/>
      </c>
      <c r="B266" s="263" t="str">
        <f t="shared" ca="1" si="13"/>
        <v xml:space="preserve"> </v>
      </c>
      <c r="C266" s="264" t="str">
        <f t="shared" ca="1" si="14"/>
        <v/>
      </c>
      <c r="D266" s="476"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ht="15" x14ac:dyDescent="0.25">
      <c r="A267" t="str">
        <f t="shared" ca="1" si="12"/>
        <v/>
      </c>
      <c r="B267" s="263" t="str">
        <f t="shared" ca="1" si="13"/>
        <v xml:space="preserve"> </v>
      </c>
      <c r="C267" s="264" t="str">
        <f t="shared" ca="1" si="14"/>
        <v/>
      </c>
      <c r="D267" s="476"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ht="15" x14ac:dyDescent="0.25">
      <c r="A268" t="str">
        <f t="shared" ca="1" si="12"/>
        <v/>
      </c>
      <c r="B268" s="263" t="str">
        <f t="shared" ca="1" si="13"/>
        <v xml:space="preserve"> </v>
      </c>
      <c r="C268" s="264" t="str">
        <f t="shared" ca="1" si="14"/>
        <v/>
      </c>
      <c r="D268" s="476"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ht="15" x14ac:dyDescent="0.25">
      <c r="A269" t="str">
        <f t="shared" ref="A269:A272" ca="1" si="16">IF(BC269&lt;&gt;"",ROW(A257),"")</f>
        <v/>
      </c>
      <c r="B269" s="263" t="str">
        <f t="shared" ca="1" si="13"/>
        <v xml:space="preserve"> </v>
      </c>
      <c r="C269" s="264" t="str">
        <f t="shared" ca="1" si="14"/>
        <v/>
      </c>
      <c r="D269" s="476"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ht="15"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476"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ht="15" x14ac:dyDescent="0.25">
      <c r="A271" t="str">
        <f t="shared" ca="1" si="16"/>
        <v/>
      </c>
      <c r="B271" s="263" t="str">
        <f t="shared" ca="1" si="17"/>
        <v xml:space="preserve"> </v>
      </c>
      <c r="C271" s="264" t="str">
        <f t="shared" ca="1" si="18"/>
        <v/>
      </c>
      <c r="D271" s="476"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ht="15" x14ac:dyDescent="0.25">
      <c r="A272" t="str">
        <f t="shared" ca="1" si="16"/>
        <v/>
      </c>
      <c r="B272" s="263" t="str">
        <f t="shared" ca="1" si="17"/>
        <v xml:space="preserve"> </v>
      </c>
      <c r="C272" s="264" t="str">
        <f t="shared" ca="1" si="18"/>
        <v/>
      </c>
      <c r="D272" s="476"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byt/Luze0luA3TBpG/jBVWwSZHwpPVlP+8IfZvpGHkAe1OaYbrDVOVkX0ATtasSYllUo8BA4nZUGexH8ksPq8w==" saltValue="3VFZUTh58rSqYLpHV1UlOA=="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0" priority="4">
      <formula>IF(ROW(C65)-12&lt;=$A$6,TRUE,FALSE)</formula>
    </cfRule>
  </conditionalFormatting>
  <conditionalFormatting sqref="BC65:BE272">
    <cfRule type="expression" dxfId="49" priority="3">
      <formula>IF(ROW(A65)-12&lt;=$A$6,TRUE,FALSE)</formula>
    </cfRule>
  </conditionalFormatting>
  <conditionalFormatting sqref="C65:BB272">
    <cfRule type="expression" dxfId="48"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375" bestFit="1" customWidth="1"/>
    <col min="19" max="19" width="9" customWidth="1"/>
    <col min="20" max="24" width="9.375" bestFit="1" customWidth="1"/>
    <col min="38" max="38" width="16.625" customWidth="1"/>
    <col min="39" max="39" width="10.25" bestFit="1" customWidth="1"/>
    <col min="40" max="41" width="10.25" customWidth="1"/>
    <col min="42" max="42" width="10.25" style="36" customWidth="1"/>
    <col min="43" max="45" width="10.25" customWidth="1"/>
    <col min="46" max="46" width="12.375" bestFit="1" customWidth="1"/>
    <col min="103" max="103" width="10.125" customWidth="1"/>
    <col min="118" max="118" width="9.875" bestFit="1" customWidth="1"/>
    <col min="124" max="124" width="8.75" style="67"/>
    <col min="126" max="130" width="8.75" style="67"/>
    <col min="131" max="131" width="9.8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1190</v>
      </c>
    </row>
    <row r="2" spans="1:135" x14ac:dyDescent="0.2">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5430</v>
      </c>
      <c r="ED3" t="s">
        <v>1225</v>
      </c>
      <c r="EE3" t="s">
        <v>1195</v>
      </c>
    </row>
    <row r="4" spans="1:135" s="5" customFormat="1" x14ac:dyDescent="0.2">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8">
        <f>'Demand adjustments for Covid'!F12</f>
        <v>43969</v>
      </c>
      <c r="DO4" s="5">
        <f ca="1">VLOOKUP(IF($DM4&lt;53,$DM4,52),'Summary Calculations (hide)'!$D$15:$F$67,2,0)</f>
        <v>390</v>
      </c>
      <c r="DP4" s="5">
        <f ca="1">VLOOKUP(IF($DM4&lt;53,$DM4,52),'Summary Calculations (hide)'!$D$15:$F$67,3,0)</f>
        <v>429.00000000000006</v>
      </c>
      <c r="DQ4" s="5">
        <f>IF(AND(DN4&gt;='Demand adjustments for Covid'!$F$12,DN4&lt;'Demand adjustments for Covid'!$F$17),'Demand adjustments for Covid'!$F$13,DO4)</f>
        <v>200</v>
      </c>
      <c r="DR4" s="5">
        <f t="shared" ref="DR4:DR35" si="7">IF(AND(ROW(A1)&gt;=$EE$4,ROW(A1)&lt;=$EE$5),1,0)</f>
        <v>0</v>
      </c>
      <c r="DS4" s="5">
        <f>IF('Demand adjustments for Covid'!$F$9="Yes",IF(DR4=0,DQ4,((SUM(DR$4:DR4)-1)*$EE$8)+'Demand adjustments for Covid'!F$13),'Demand background (hide)'!DO4)</f>
        <v>200</v>
      </c>
      <c r="DT4" s="5">
        <f ca="1">IF(AND('Demand adjustments for Covid'!$F$9="Yes",MaxRows&gt;=10),IF(OR(AND(DN4&gt;='Demand adjustments for Covid'!$F$12,DN4&lt;'Demand adjustments for Covid'!$F$17),DR4=1),DS4+3,DP4),'Demand background (hide)'!DP4)</f>
        <v>203</v>
      </c>
      <c r="DU4" s="5">
        <f ca="1">IF(DS4&lt;='Demand adjustments for Covid'!$F$17,DO4-DS4,0)</f>
        <v>190</v>
      </c>
      <c r="DV4" s="5">
        <f ca="1">IF(AND(ROW(A1)&gt;$EE$5,ROW(A1)&lt;=$EA$5),OFFSET('Demand adjustments for Covid'!$F$35,0,ROW(A1)-'Demand background (hide)'!$EE$5,1,1),0)</f>
        <v>0</v>
      </c>
      <c r="DW4" s="5">
        <f ca="1">IF(AND(ROW(A1)&gt;$EE$5,ROW(A1)&lt;=$EA$5),OFFSET('Demand adjustments for Covid'!$F$36,0,ROW(A1)-'Demand background (hide)'!$EE$5,1,1),0)</f>
        <v>0</v>
      </c>
      <c r="DX4" s="5">
        <f ca="1">SUM(DV4:DW4,DT4)</f>
        <v>203</v>
      </c>
      <c r="ED4" s="5" t="s">
        <v>1193</v>
      </c>
      <c r="EE4" s="5">
        <f>MATCH('Demand adjustments for Covid'!$F$17,$DN$4:$DN$55,0)</f>
        <v>7</v>
      </c>
    </row>
    <row r="5" spans="1:135" s="5" customFormat="1" x14ac:dyDescent="0.2">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8">
        <f>DN4+7</f>
        <v>43976</v>
      </c>
      <c r="DO5" s="5">
        <f ca="1">VLOOKUP(IF($DM5&lt;53,$DM5,52),'Summary Calculations (hide)'!$D$15:$F$67,2,0)</f>
        <v>610</v>
      </c>
      <c r="DP5" s="5">
        <f ca="1">VLOOKUP(IF($DM5&lt;53,$DM5,52),'Summary Calculations (hide)'!$D$15:$F$67,3,0)</f>
        <v>671</v>
      </c>
      <c r="DQ5" s="5">
        <f>IF(AND(DN5&gt;='Demand adjustments for Covid'!$F$12,DN5&lt;'Demand adjustments for Covid'!$F$17),'Demand adjustments for Covid'!$F$13,DO5)</f>
        <v>200</v>
      </c>
      <c r="DR5" s="5">
        <f t="shared" si="7"/>
        <v>0</v>
      </c>
      <c r="DS5" s="5">
        <f>IF('Demand adjustments for Covid'!$F$9="Yes",IF(DR5=0,DQ5,((SUM(DR$4:DR5)-1)*$EE$8)+'Demand adjustments for Covid'!F$13),'Demand background (hide)'!DO5)</f>
        <v>200</v>
      </c>
      <c r="DT5" s="5">
        <f>IF('Demand adjustments for Covid'!$F$9="Yes",IF(OR(AND(DN5&gt;='Demand adjustments for Covid'!$F$12,DN5&lt;'Demand adjustments for Covid'!$F$17),DR5=1),DS5+3,DP5),'Demand background (hide)'!DP5)</f>
        <v>203</v>
      </c>
      <c r="DU5" s="5">
        <f ca="1">IF(DS5&lt;='Demand adjustments for Covid'!$F$17,DO5-DS5,0)</f>
        <v>410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203</v>
      </c>
      <c r="DZ5" s="5" t="s">
        <v>1226</v>
      </c>
      <c r="EA5" s="5">
        <f>MATCH('Demand adjustments for Covid'!F17,'Demand background (hide)'!DN4:DN55,0)+'Demand adjustments for Covid'!F18+12</f>
        <v>39</v>
      </c>
      <c r="ED5" s="5" t="s">
        <v>1194</v>
      </c>
      <c r="EE5" s="5">
        <f>EE4+'Demand adjustments for Covid'!$F$18</f>
        <v>27</v>
      </c>
    </row>
    <row r="6" spans="1:135" s="5" customFormat="1" x14ac:dyDescent="0.2">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8">
        <f t="shared" ref="DN6:DN56" si="17">DN5+7</f>
        <v>43983</v>
      </c>
      <c r="DO6" s="5">
        <f ca="1">VLOOKUP(IF($DM6&lt;53,$DM6,52),'Summary Calculations (hide)'!$D$15:$F$67,2,0)</f>
        <v>380</v>
      </c>
      <c r="DP6" s="5">
        <f ca="1">VLOOKUP(IF($DM6&lt;53,$DM6,52),'Summary Calculations (hide)'!$D$15:$F$67,3,0)</f>
        <v>418.00000000000006</v>
      </c>
      <c r="DQ6" s="5">
        <f>IF(AND(DN6&gt;='Demand adjustments for Covid'!$F$12,DN6&lt;'Demand adjustments for Covid'!$F$17),'Demand adjustments for Covid'!$F$13,DO6)</f>
        <v>200</v>
      </c>
      <c r="DR6" s="5">
        <f t="shared" si="7"/>
        <v>0</v>
      </c>
      <c r="DS6" s="5">
        <f>IF('Demand adjustments for Covid'!$F$9="Yes",IF(DR6=0,DQ6,((SUM(DR$4:DR6)-1)*$EE$8)+'Demand adjustments for Covid'!F$13),'Demand background (hide)'!DO6)</f>
        <v>200</v>
      </c>
      <c r="DT6" s="5">
        <f>IF('Demand adjustments for Covid'!$F$9="Yes",IF(OR(AND(DN6&gt;='Demand adjustments for Covid'!$F$12,DN6&lt;'Demand adjustments for Covid'!$F$17),DR6=1),DS6+3,DP6),'Demand background (hide)'!DP6)</f>
        <v>203</v>
      </c>
      <c r="DU6" s="5">
        <f ca="1">IF(DS6&lt;='Demand adjustments for Covid'!$F$17,DO6-DS6,0)</f>
        <v>180</v>
      </c>
      <c r="DV6" s="5">
        <f ca="1">IF(AND(ROW(A3)&gt;$EE$5,ROW(A3)&lt;=$EA$5),OFFSET('Demand adjustments for Covid'!$F$35,0,ROW(A3)-'Demand background (hide)'!$EE$5,1,1),0)</f>
        <v>0</v>
      </c>
      <c r="DW6" s="5">
        <f ca="1">IF(AND(ROW(A3)&gt;$EE$5,ROW(A3)&lt;=$EA$5),OFFSET('Demand adjustments for Covid'!$F$36,0,ROW(A3)-'Demand background (hide)'!$EE$5,1,1),0)</f>
        <v>0</v>
      </c>
      <c r="DX6" s="5">
        <f t="shared" ca="1" si="11"/>
        <v>203</v>
      </c>
      <c r="EA6" s="318"/>
    </row>
    <row r="7" spans="1:135" s="5" customFormat="1" x14ac:dyDescent="0.2">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8">
        <f t="shared" si="17"/>
        <v>43990</v>
      </c>
      <c r="DO7" s="5">
        <f ca="1">VLOOKUP(IF($DM7&lt;53,$DM7,52),'Summary Calculations (hide)'!$D$15:$F$67,2,0)</f>
        <v>750</v>
      </c>
      <c r="DP7" s="5">
        <f ca="1">VLOOKUP(IF($DM7&lt;53,$DM7,52),'Summary Calculations (hide)'!$D$15:$F$67,3,0)</f>
        <v>825.00000000000011</v>
      </c>
      <c r="DQ7" s="5">
        <f>IF(AND(DN7&gt;='Demand adjustments for Covid'!$F$12,DN7&lt;'Demand adjustments for Covid'!$F$17),'Demand adjustments for Covid'!$F$13,DO7)</f>
        <v>200</v>
      </c>
      <c r="DR7" s="5">
        <f t="shared" si="7"/>
        <v>0</v>
      </c>
      <c r="DS7" s="5">
        <f>IF('Demand adjustments for Covid'!$F$9="Yes",IF(DR7=0,DQ7,((SUM(DR$4:DR7)-1)*$EE$8)+'Demand adjustments for Covid'!F$13),'Demand background (hide)'!DO7)</f>
        <v>200</v>
      </c>
      <c r="DT7" s="5">
        <f>IF('Demand adjustments for Covid'!$F$9="Yes",IF(OR(AND(DN7&gt;='Demand adjustments for Covid'!$F$12,DN7&lt;'Demand adjustments for Covid'!$F$17),DR7=1),DS7+3,DP7),'Demand background (hide)'!DP7)</f>
        <v>203</v>
      </c>
      <c r="DU7" s="5">
        <f ca="1">IF(DS7&lt;='Demand adjustments for Covid'!$F$17,DO7-DS7,0)</f>
        <v>550</v>
      </c>
      <c r="DV7" s="5">
        <f ca="1">IF(AND(ROW(A4)&gt;$EE$5,ROW(A4)&lt;=$EA$5),OFFSET('Demand adjustments for Covid'!$F$35,0,ROW(A4)-'Demand background (hide)'!$EE$5,1,1),0)</f>
        <v>0</v>
      </c>
      <c r="DW7" s="5">
        <f ca="1">IF(AND(ROW(A4)&gt;$EE$5,ROW(A4)&lt;=$EA$5),OFFSET('Demand adjustments for Covid'!$F$36,0,ROW(A4)-'Demand background (hide)'!$EE$5,1,1),0)</f>
        <v>0</v>
      </c>
      <c r="DX7" s="5">
        <f t="shared" ca="1" si="11"/>
        <v>203</v>
      </c>
      <c r="ED7" s="5" t="s">
        <v>1196</v>
      </c>
      <c r="EE7" s="5">
        <f ca="1">INDEX($DO$4:$DO$55,EE5)</f>
        <v>580</v>
      </c>
    </row>
    <row r="8" spans="1:135" s="5" customFormat="1" x14ac:dyDescent="0.2">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8">
        <f t="shared" si="17"/>
        <v>43997</v>
      </c>
      <c r="DO8" s="5">
        <f ca="1">VLOOKUP(IF($DM8&lt;53,$DM8,52),'Summary Calculations (hide)'!$D$15:$F$67,2,0)</f>
        <v>490</v>
      </c>
      <c r="DP8" s="5">
        <f ca="1">VLOOKUP(IF($DM8&lt;53,$DM8,52),'Summary Calculations (hide)'!$D$15:$F$67,3,0)</f>
        <v>539</v>
      </c>
      <c r="DQ8" s="5">
        <f>IF(AND(DN8&gt;='Demand adjustments for Covid'!$F$12,DN8&lt;'Demand adjustments for Covid'!$F$17),'Demand adjustments for Covid'!$F$13,DO8)</f>
        <v>200</v>
      </c>
      <c r="DR8" s="5">
        <f t="shared" si="7"/>
        <v>0</v>
      </c>
      <c r="DS8" s="5">
        <f>IF('Demand adjustments for Covid'!$F$9="Yes",IF(DR8=0,DQ8,((SUM(DR$4:DR8)-1)*$EE$8)+'Demand adjustments for Covid'!F$13),'Demand background (hide)'!DO8)</f>
        <v>200</v>
      </c>
      <c r="DT8" s="5">
        <f>IF('Demand adjustments for Covid'!$F$9="Yes",IF(OR(AND(DN8&gt;='Demand adjustments for Covid'!$F$12,DN8&lt;'Demand adjustments for Covid'!$F$17),DR8=1),DS8+3,DP8),'Demand background (hide)'!DP8)</f>
        <v>203</v>
      </c>
      <c r="DU8" s="5">
        <f ca="1">IF(DS8&lt;='Demand adjustments for Covid'!$F$17,DO8-DS8,0)</f>
        <v>290</v>
      </c>
      <c r="DV8" s="5">
        <f ca="1">IF(AND(ROW(A5)&gt;$EE$5,ROW(A5)&lt;=$EA$5),OFFSET('Demand adjustments for Covid'!$F$35,0,ROW(A5)-'Demand background (hide)'!$EE$5,1,1),0)</f>
        <v>0</v>
      </c>
      <c r="DW8" s="5">
        <f ca="1">IF(AND(ROW(A5)&gt;$EE$5,ROW(A5)&lt;=$EA$5),OFFSET('Demand adjustments for Covid'!$F$36,0,ROW(A5)-'Demand background (hide)'!$EE$5,1,1),0)</f>
        <v>0</v>
      </c>
      <c r="DX8" s="5">
        <f t="shared" ca="1" si="11"/>
        <v>203</v>
      </c>
      <c r="ED8" s="5" t="s">
        <v>1197</v>
      </c>
      <c r="EE8" s="5">
        <f ca="1">IF('Demand adjustments for Covid'!F18&gt;0,(EE7-'Demand adjustments for Covid'!F13)/'Demand adjustments for Covid'!F18,0)</f>
        <v>19</v>
      </c>
    </row>
    <row r="9" spans="1:135" s="5" customFormat="1" x14ac:dyDescent="0.2">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8">
        <f t="shared" si="17"/>
        <v>44004</v>
      </c>
      <c r="DO9" s="5">
        <f ca="1">VLOOKUP(IF($DM9&lt;53,$DM9,52),'Summary Calculations (hide)'!$D$15:$F$67,2,0)</f>
        <v>400</v>
      </c>
      <c r="DP9" s="5">
        <f ca="1">VLOOKUP(IF($DM9&lt;53,$DM9,52),'Summary Calculations (hide)'!$D$15:$F$67,3,0)</f>
        <v>440.00000000000006</v>
      </c>
      <c r="DQ9" s="5">
        <f>IF(AND(DN9&gt;='Demand adjustments for Covid'!$F$12,DN9&lt;'Demand adjustments for Covid'!$F$17),'Demand adjustments for Covid'!$F$13,DO9)</f>
        <v>200</v>
      </c>
      <c r="DR9" s="5">
        <f t="shared" si="7"/>
        <v>0</v>
      </c>
      <c r="DS9" s="5">
        <f>IF('Demand adjustments for Covid'!$F$9="Yes",IF(DR9=0,DQ9,((SUM(DR$4:DR9)-1)*$EE$8)+'Demand adjustments for Covid'!F$13),'Demand background (hide)'!DO9)</f>
        <v>200</v>
      </c>
      <c r="DT9" s="5">
        <f>IF('Demand adjustments for Covid'!$F$9="Yes",IF(OR(AND(DN9&gt;='Demand adjustments for Covid'!$F$12,DN9&lt;'Demand adjustments for Covid'!$F$17),DR9=1),DS9+3,DP9),'Demand background (hide)'!DP9)</f>
        <v>203</v>
      </c>
      <c r="DU9" s="5">
        <f ca="1">IF(DS9&lt;='Demand adjustments for Covid'!$F$17,DO9-DS9,0)</f>
        <v>200</v>
      </c>
      <c r="DV9" s="5">
        <f ca="1">IF(AND(ROW(A6)&gt;$EE$5,ROW(A6)&lt;=$EA$5),OFFSET('Demand adjustments for Covid'!$F$35,0,ROW(A6)-'Demand background (hide)'!$EE$5,1,1),0)</f>
        <v>0</v>
      </c>
      <c r="DW9" s="5">
        <f ca="1">IF(AND(ROW(A6)&gt;$EE$5,ROW(A6)&lt;=$EA$5),OFFSET('Demand adjustments for Covid'!$F$36,0,ROW(A6)-'Demand background (hide)'!$EE$5,1,1),0)</f>
        <v>0</v>
      </c>
      <c r="DX9" s="5">
        <f t="shared" ca="1" si="11"/>
        <v>203</v>
      </c>
    </row>
    <row r="10" spans="1:135" s="5" customFormat="1" x14ac:dyDescent="0.2">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8">
        <f t="shared" si="17"/>
        <v>44011</v>
      </c>
      <c r="DO10" s="5">
        <f ca="1">VLOOKUP(IF($DM10&lt;53,$DM10,52),'Summary Calculations (hide)'!$D$15:$F$67,2,0)</f>
        <v>590</v>
      </c>
      <c r="DP10" s="5">
        <f ca="1">VLOOKUP(IF($DM10&lt;53,$DM10,52),'Summary Calculations (hide)'!$D$15:$F$67,3,0)</f>
        <v>649</v>
      </c>
      <c r="DQ10" s="5">
        <f ca="1">IF(AND(DN10&gt;='Demand adjustments for Covid'!$F$12,DN10&lt;'Demand adjustments for Covid'!$F$17),'Demand adjustments for Covid'!$F$13,DO10)</f>
        <v>590</v>
      </c>
      <c r="DR10" s="5">
        <f t="shared" si="7"/>
        <v>1</v>
      </c>
      <c r="DS10" s="5">
        <f ca="1">IF('Demand adjustments for Covid'!$F$9="Yes",IF(DR10=0,DQ10,((SUM(DR$4:DR10)-1)*$EE$8)+'Demand adjustments for Covid'!F$13),'Demand background (hide)'!DO10)</f>
        <v>200</v>
      </c>
      <c r="DT10" s="5">
        <f ca="1">IF('Demand adjustments for Covid'!$F$9="Yes",IF(OR(AND(DN10&gt;='Demand adjustments for Covid'!$F$12,DN10&lt;'Demand adjustments for Covid'!$F$17),DR10=1),DS10+3,DP10),'Demand background (hide)'!DP10)</f>
        <v>203</v>
      </c>
      <c r="DU10" s="5">
        <f ca="1">IF(DS10&lt;='Demand adjustments for Covid'!$F$17,DO10-DS10,0)</f>
        <v>390</v>
      </c>
      <c r="DV10" s="5">
        <f ca="1">IF(AND(ROW(A7)&gt;$EE$5,ROW(A7)&lt;=$EA$5),OFFSET('Demand adjustments for Covid'!$F$35,0,ROW(A7)-'Demand background (hide)'!$EE$5,1,1),0)</f>
        <v>0</v>
      </c>
      <c r="DW10" s="5">
        <f ca="1">IF(AND(ROW(A7)&gt;$EE$5,ROW(A7)&lt;=$EA$5),OFFSET('Demand adjustments for Covid'!$F$36,0,ROW(A7)-'Demand background (hide)'!$EE$5,1,1),0)</f>
        <v>0</v>
      </c>
      <c r="DX10" s="5">
        <f t="shared" ca="1" si="11"/>
        <v>203</v>
      </c>
      <c r="ED10" s="5" t="s">
        <v>1200</v>
      </c>
      <c r="EE10" s="5">
        <f ca="1">SUM(DU4:DU55)</f>
        <v>5430</v>
      </c>
    </row>
    <row r="11" spans="1:135" s="5" customFormat="1" x14ac:dyDescent="0.2">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8">
        <f t="shared" si="17"/>
        <v>44018</v>
      </c>
      <c r="DO11" s="5">
        <f ca="1">VLOOKUP(IF($DM11&lt;53,$DM11,52),'Summary Calculations (hide)'!$D$15:$F$67,2,0)</f>
        <v>450</v>
      </c>
      <c r="DP11" s="5">
        <f ca="1">VLOOKUP(IF($DM11&lt;53,$DM11,52),'Summary Calculations (hide)'!$D$15:$F$67,3,0)</f>
        <v>495.00000000000006</v>
      </c>
      <c r="DQ11" s="5">
        <f ca="1">IF(AND(DN11&gt;='Demand adjustments for Covid'!$F$12,DN11&lt;'Demand adjustments for Covid'!$F$17),'Demand adjustments for Covid'!$F$13,DO11)</f>
        <v>450</v>
      </c>
      <c r="DR11" s="5">
        <f t="shared" si="7"/>
        <v>1</v>
      </c>
      <c r="DS11" s="5">
        <f ca="1">IF('Demand adjustments for Covid'!$F$9="Yes",IF(DR11=0,DQ11,((SUM(DR$4:DR11)-1)*$EE$8)+'Demand adjustments for Covid'!F$13),'Demand background (hide)'!DO11)</f>
        <v>219</v>
      </c>
      <c r="DT11" s="5">
        <f ca="1">IF('Demand adjustments for Covid'!$F$9="Yes",IF(OR(AND(DN11&gt;='Demand adjustments for Covid'!$F$12,DN11&lt;'Demand adjustments for Covid'!$F$17),DR11=1),DS11+3,DP11),'Demand background (hide)'!DP11)</f>
        <v>222</v>
      </c>
      <c r="DU11" s="5">
        <f ca="1">IF(DS11&lt;='Demand adjustments for Covid'!$F$17,DO11-DS11,0)</f>
        <v>231</v>
      </c>
      <c r="DV11" s="5">
        <f ca="1">IF(AND(ROW(A8)&gt;$EE$5,ROW(A8)&lt;=$EA$5),OFFSET('Demand adjustments for Covid'!$F$35,0,ROW(A8)-'Demand background (hide)'!$EE$5,1,1),0)</f>
        <v>0</v>
      </c>
      <c r="DW11" s="5">
        <f ca="1">IF(AND(ROW(A8)&gt;$EE$5,ROW(A8)&lt;=$EA$5),OFFSET('Demand adjustments for Covid'!$F$36,0,ROW(A8)-'Demand background (hide)'!$EE$5,1,1),0)</f>
        <v>0</v>
      </c>
      <c r="DX11" s="5">
        <f t="shared" ca="1" si="11"/>
        <v>222</v>
      </c>
    </row>
    <row r="12" spans="1:135" s="5" customFormat="1" x14ac:dyDescent="0.2">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8">
        <f t="shared" si="17"/>
        <v>44025</v>
      </c>
      <c r="DO12" s="5">
        <f ca="1">VLOOKUP(IF($DM12&lt;53,$DM12,52),'Summary Calculations (hide)'!$D$15:$F$67,2,0)</f>
        <v>260</v>
      </c>
      <c r="DP12" s="5">
        <f ca="1">VLOOKUP(IF($DM12&lt;53,$DM12,52),'Summary Calculations (hide)'!$D$15:$F$67,3,0)</f>
        <v>286</v>
      </c>
      <c r="DQ12" s="5">
        <f ca="1">IF(AND(DN12&gt;='Demand adjustments for Covid'!$F$12,DN12&lt;'Demand adjustments for Covid'!$F$17),'Demand adjustments for Covid'!$F$13,DO12)</f>
        <v>260</v>
      </c>
      <c r="DR12" s="5">
        <f t="shared" si="7"/>
        <v>1</v>
      </c>
      <c r="DS12" s="5">
        <f ca="1">IF('Demand adjustments for Covid'!$F$9="Yes",IF(DR12=0,DQ12,((SUM(DR$4:DR12)-1)*$EE$8)+'Demand adjustments for Covid'!F$13),'Demand background (hide)'!DO12)</f>
        <v>238</v>
      </c>
      <c r="DT12" s="5">
        <f ca="1">IF('Demand adjustments for Covid'!$F$9="Yes",IF(OR(AND(DN12&gt;='Demand adjustments for Covid'!$F$12,DN12&lt;'Demand adjustments for Covid'!$F$17),DR12=1),DS12+3,DP12),'Demand background (hide)'!DP12)</f>
        <v>241</v>
      </c>
      <c r="DU12" s="5">
        <f ca="1">IF(DS12&lt;='Demand adjustments for Covid'!$F$17,DO12-DS12,0)</f>
        <v>22</v>
      </c>
      <c r="DV12" s="5">
        <f ca="1">IF(AND(ROW(A9)&gt;$EE$5,ROW(A9)&lt;=$EA$5),OFFSET('Demand adjustments for Covid'!$F$35,0,ROW(A9)-'Demand background (hide)'!$EE$5,1,1),0)</f>
        <v>0</v>
      </c>
      <c r="DW12" s="5">
        <f ca="1">IF(AND(ROW(A9)&gt;$EE$5,ROW(A9)&lt;=$EA$5),OFFSET('Demand adjustments for Covid'!$F$36,0,ROW(A9)-'Demand background (hide)'!$EE$5,1,1),0)</f>
        <v>0</v>
      </c>
      <c r="DX12" s="5">
        <f t="shared" ca="1" si="11"/>
        <v>241</v>
      </c>
    </row>
    <row r="13" spans="1:135" s="5" customFormat="1" x14ac:dyDescent="0.2">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8">
        <f t="shared" si="17"/>
        <v>44032</v>
      </c>
      <c r="DO13" s="5">
        <f ca="1">VLOOKUP(IF($DM13&lt;53,$DM13,52),'Summary Calculations (hide)'!$D$15:$F$67,2,0)</f>
        <v>600</v>
      </c>
      <c r="DP13" s="5">
        <f ca="1">VLOOKUP(IF($DM13&lt;53,$DM13,52),'Summary Calculations (hide)'!$D$15:$F$67,3,0)</f>
        <v>660</v>
      </c>
      <c r="DQ13" s="5">
        <f ca="1">IF(AND(DN13&gt;='Demand adjustments for Covid'!$F$12,DN13&lt;'Demand adjustments for Covid'!$F$17),'Demand adjustments for Covid'!$F$13,DO13)</f>
        <v>600</v>
      </c>
      <c r="DR13" s="5">
        <f t="shared" si="7"/>
        <v>1</v>
      </c>
      <c r="DS13" s="5">
        <f ca="1">IF('Demand adjustments for Covid'!$F$9="Yes",IF(DR13=0,DQ13,((SUM(DR$4:DR13)-1)*$EE$8)+'Demand adjustments for Covid'!F$13),'Demand background (hide)'!DO13)</f>
        <v>257</v>
      </c>
      <c r="DT13" s="5">
        <f ca="1">IF('Demand adjustments for Covid'!$F$9="Yes",IF(OR(AND(DN13&gt;='Demand adjustments for Covid'!$F$12,DN13&lt;'Demand adjustments for Covid'!$F$17),DR13=1),DS13+3,DP13),'Demand background (hide)'!DP13)</f>
        <v>260</v>
      </c>
      <c r="DU13" s="5">
        <f ca="1">IF(DS13&lt;='Demand adjustments for Covid'!$F$17,DO13-DS13,0)</f>
        <v>343</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260</v>
      </c>
    </row>
    <row r="14" spans="1:135" s="5" customFormat="1" x14ac:dyDescent="0.2">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8">
        <f t="shared" si="17"/>
        <v>44039</v>
      </c>
      <c r="DO14" s="5">
        <f ca="1">VLOOKUP(IF($DM14&lt;53,$DM14,52),'Summary Calculations (hide)'!$D$15:$F$67,2,0)</f>
        <v>680</v>
      </c>
      <c r="DP14" s="5">
        <f ca="1">VLOOKUP(IF($DM14&lt;53,$DM14,52),'Summary Calculations (hide)'!$D$15:$F$67,3,0)</f>
        <v>748.00000000000011</v>
      </c>
      <c r="DQ14" s="5">
        <f ca="1">IF(AND(DN14&gt;='Demand adjustments for Covid'!$F$12,DN14&lt;'Demand adjustments for Covid'!$F$17),'Demand adjustments for Covid'!$F$13,DO14)</f>
        <v>680</v>
      </c>
      <c r="DR14" s="5">
        <f t="shared" si="7"/>
        <v>1</v>
      </c>
      <c r="DS14" s="5">
        <f ca="1">IF('Demand adjustments for Covid'!$F$9="Yes",IF(DR14=0,DQ14,((SUM(DR$4:DR14)-1)*$EE$8)+'Demand adjustments for Covid'!F$13),'Demand background (hide)'!DO14)</f>
        <v>276</v>
      </c>
      <c r="DT14" s="5">
        <f ca="1">IF('Demand adjustments for Covid'!$F$9="Yes",IF(OR(AND(DN14&gt;='Demand adjustments for Covid'!$F$12,DN14&lt;'Demand adjustments for Covid'!$F$17),DR14=1),DS14+3,DP14),'Demand background (hide)'!DP14)</f>
        <v>279</v>
      </c>
      <c r="DU14" s="5">
        <f ca="1">IF(DS14&lt;='Demand adjustments for Covid'!$F$17,DO14-DS14,0)</f>
        <v>404</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279</v>
      </c>
    </row>
    <row r="15" spans="1:135" s="5" customFormat="1" x14ac:dyDescent="0.2">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8">
        <f t="shared" si="17"/>
        <v>44046</v>
      </c>
      <c r="DO15" s="5">
        <f ca="1">VLOOKUP(IF($DM15&lt;53,$DM15,52),'Summary Calculations (hide)'!$D$15:$F$67,2,0)</f>
        <v>350</v>
      </c>
      <c r="DP15" s="5">
        <f ca="1">VLOOKUP(IF($DM15&lt;53,$DM15,52),'Summary Calculations (hide)'!$D$15:$F$67,3,0)</f>
        <v>385.00000000000006</v>
      </c>
      <c r="DQ15" s="5">
        <f ca="1">IF(AND(DN15&gt;='Demand adjustments for Covid'!$F$12,DN15&lt;'Demand adjustments for Covid'!$F$17),'Demand adjustments for Covid'!$F$13,DO15)</f>
        <v>350</v>
      </c>
      <c r="DR15" s="5">
        <f t="shared" si="7"/>
        <v>1</v>
      </c>
      <c r="DS15" s="5">
        <f ca="1">IF('Demand adjustments for Covid'!$F$9="Yes",IF(DR15=0,DQ15,((SUM(DR$4:DR15)-1)*$EE$8)+'Demand adjustments for Covid'!F$13),'Demand background (hide)'!DO15)</f>
        <v>295</v>
      </c>
      <c r="DT15" s="5">
        <f ca="1">IF('Demand adjustments for Covid'!$F$9="Yes",IF(OR(AND(DN15&gt;='Demand adjustments for Covid'!$F$12,DN15&lt;'Demand adjustments for Covid'!$F$17),DR15=1),DS15+3,DP15),'Demand background (hide)'!DP15)</f>
        <v>298</v>
      </c>
      <c r="DU15" s="5">
        <f ca="1">IF(DS15&lt;='Demand adjustments for Covid'!$F$17,DO15-DS15,0)</f>
        <v>55</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298</v>
      </c>
    </row>
    <row r="16" spans="1:135" s="5" customFormat="1" x14ac:dyDescent="0.2">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8">
        <f t="shared" si="17"/>
        <v>44053</v>
      </c>
      <c r="DO16" s="5">
        <f ca="1">VLOOKUP(IF($DM16&lt;53,$DM16,52),'Summary Calculations (hide)'!$D$15:$F$67,2,0)</f>
        <v>400</v>
      </c>
      <c r="DP16" s="5">
        <f ca="1">VLOOKUP(IF($DM16&lt;53,$DM16,52),'Summary Calculations (hide)'!$D$15:$F$67,3,0)</f>
        <v>440.00000000000006</v>
      </c>
      <c r="DQ16" s="5">
        <f ca="1">IF(AND(DN16&gt;='Demand adjustments for Covid'!$F$12,DN16&lt;'Demand adjustments for Covid'!$F$17),'Demand adjustments for Covid'!$F$13,DO16)</f>
        <v>400</v>
      </c>
      <c r="DR16" s="5">
        <f t="shared" si="7"/>
        <v>1</v>
      </c>
      <c r="DS16" s="5">
        <f ca="1">IF('Demand adjustments for Covid'!$F$9="Yes",IF(DR16=0,DQ16,((SUM(DR$4:DR16)-1)*$EE$8)+'Demand adjustments for Covid'!F$13),'Demand background (hide)'!DO16)</f>
        <v>314</v>
      </c>
      <c r="DT16" s="5">
        <f ca="1">IF('Demand adjustments for Covid'!$F$9="Yes",IF(OR(AND(DN16&gt;='Demand adjustments for Covid'!$F$12,DN16&lt;'Demand adjustments for Covid'!$F$17),DR16=1),DS16+3,DP16),'Demand background (hide)'!DP16)</f>
        <v>317</v>
      </c>
      <c r="DU16" s="5">
        <f ca="1">IF(DS16&lt;='Demand adjustments for Covid'!$F$17,DO16-DS16,0)</f>
        <v>86</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317</v>
      </c>
    </row>
    <row r="17" spans="1:128" s="5" customFormat="1" x14ac:dyDescent="0.2">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8">
        <f t="shared" si="17"/>
        <v>44060</v>
      </c>
      <c r="DO17" s="5">
        <f ca="1">VLOOKUP(IF($DM17&lt;53,$DM17,52),'Summary Calculations (hide)'!$D$15:$F$67,2,0)</f>
        <v>670</v>
      </c>
      <c r="DP17" s="5">
        <f ca="1">VLOOKUP(IF($DM17&lt;53,$DM17,52),'Summary Calculations (hide)'!$D$15:$F$67,3,0)</f>
        <v>737.00000000000011</v>
      </c>
      <c r="DQ17" s="5">
        <f ca="1">IF(AND(DN17&gt;='Demand adjustments for Covid'!$F$12,DN17&lt;'Demand adjustments for Covid'!$F$17),'Demand adjustments for Covid'!$F$13,DO17)</f>
        <v>670</v>
      </c>
      <c r="DR17" s="5">
        <f t="shared" si="7"/>
        <v>1</v>
      </c>
      <c r="DS17" s="5">
        <f ca="1">IF('Demand adjustments for Covid'!$F$9="Yes",IF(DR17=0,DQ17,((SUM(DR$4:DR17)-1)*$EE$8)+'Demand adjustments for Covid'!F$13),'Demand background (hide)'!DO17)</f>
        <v>333</v>
      </c>
      <c r="DT17" s="5">
        <f ca="1">IF('Demand adjustments for Covid'!$F$9="Yes",IF(OR(AND(DN17&gt;='Demand adjustments for Covid'!$F$12,DN17&lt;'Demand adjustments for Covid'!$F$17),DR17=1),DS17+3,DP17),'Demand background (hide)'!DP17)</f>
        <v>336</v>
      </c>
      <c r="DU17" s="5">
        <f ca="1">IF(DS17&lt;='Demand adjustments for Covid'!$F$17,DO17-DS17,0)</f>
        <v>337</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336</v>
      </c>
    </row>
    <row r="18" spans="1:128" s="5" customFormat="1" x14ac:dyDescent="0.2">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8">
        <f t="shared" si="17"/>
        <v>44067</v>
      </c>
      <c r="DO18" s="5">
        <f ca="1">VLOOKUP(IF($DM18&lt;53,$DM18,52),'Summary Calculations (hide)'!$D$15:$F$67,2,0)</f>
        <v>530</v>
      </c>
      <c r="DP18" s="5">
        <f ca="1">VLOOKUP(IF($DM18&lt;53,$DM18,52),'Summary Calculations (hide)'!$D$15:$F$67,3,0)</f>
        <v>583</v>
      </c>
      <c r="DQ18" s="5">
        <f ca="1">IF(AND(DN18&gt;='Demand adjustments for Covid'!$F$12,DN18&lt;'Demand adjustments for Covid'!$F$17),'Demand adjustments for Covid'!$F$13,DO18)</f>
        <v>530</v>
      </c>
      <c r="DR18" s="5">
        <f t="shared" si="7"/>
        <v>1</v>
      </c>
      <c r="DS18" s="5">
        <f ca="1">IF('Demand adjustments for Covid'!$F$9="Yes",IF(DR18=0,DQ18,((SUM(DR$4:DR18)-1)*$EE$8)+'Demand adjustments for Covid'!F$13),'Demand background (hide)'!DO18)</f>
        <v>352</v>
      </c>
      <c r="DT18" s="5">
        <f ca="1">IF('Demand adjustments for Covid'!$F$9="Yes",IF(OR(AND(DN18&gt;='Demand adjustments for Covid'!$F$12,DN18&lt;'Demand adjustments for Covid'!$F$17),DR18=1),DS18+3,DP18),'Demand background (hide)'!DP18)</f>
        <v>355</v>
      </c>
      <c r="DU18" s="5">
        <f ca="1">IF(DS18&lt;='Demand adjustments for Covid'!$F$17,DO18-DS18,0)</f>
        <v>178</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355</v>
      </c>
    </row>
    <row r="19" spans="1:128" s="5" customFormat="1" x14ac:dyDescent="0.2">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8">
        <f t="shared" si="17"/>
        <v>44074</v>
      </c>
      <c r="DO19" s="5">
        <f ca="1">VLOOKUP(IF($DM19&lt;53,$DM19,52),'Summary Calculations (hide)'!$D$15:$F$67,2,0)</f>
        <v>510</v>
      </c>
      <c r="DP19" s="5">
        <f ca="1">VLOOKUP(IF($DM19&lt;53,$DM19,52),'Summary Calculations (hide)'!$D$15:$F$67,3,0)</f>
        <v>561</v>
      </c>
      <c r="DQ19" s="5">
        <f ca="1">IF(AND(DN19&gt;='Demand adjustments for Covid'!$F$12,DN19&lt;'Demand adjustments for Covid'!$F$17),'Demand adjustments for Covid'!$F$13,DO19)</f>
        <v>510</v>
      </c>
      <c r="DR19" s="5">
        <f t="shared" si="7"/>
        <v>1</v>
      </c>
      <c r="DS19" s="5">
        <f ca="1">IF('Demand adjustments for Covid'!$F$9="Yes",IF(DR19=0,DQ19,((SUM(DR$4:DR19)-1)*$EE$8)+'Demand adjustments for Covid'!F$13),'Demand background (hide)'!DO19)</f>
        <v>371</v>
      </c>
      <c r="DT19" s="5">
        <f ca="1">IF('Demand adjustments for Covid'!$F$9="Yes",IF(OR(AND(DN19&gt;='Demand adjustments for Covid'!$F$12,DN19&lt;'Demand adjustments for Covid'!$F$17),DR19=1),DS19+3,DP19),'Demand background (hide)'!DP19)</f>
        <v>374</v>
      </c>
      <c r="DU19" s="5">
        <f ca="1">IF(DS19&lt;='Demand adjustments for Covid'!$F$17,DO19-DS19,0)</f>
        <v>139</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374</v>
      </c>
    </row>
    <row r="20" spans="1:128" s="5" customFormat="1" x14ac:dyDescent="0.2">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8">
        <f t="shared" si="17"/>
        <v>44081</v>
      </c>
      <c r="DO20" s="5">
        <f ca="1">VLOOKUP(IF($DM20&lt;53,$DM20,52),'Summary Calculations (hide)'!$D$15:$F$67,2,0)</f>
        <v>600</v>
      </c>
      <c r="DP20" s="5">
        <f ca="1">VLOOKUP(IF($DM20&lt;53,$DM20,52),'Summary Calculations (hide)'!$D$15:$F$67,3,0)</f>
        <v>660</v>
      </c>
      <c r="DQ20" s="5">
        <f ca="1">IF(AND(DN20&gt;='Demand adjustments for Covid'!$F$12,DN20&lt;'Demand adjustments for Covid'!$F$17),'Demand adjustments for Covid'!$F$13,DO20)</f>
        <v>600</v>
      </c>
      <c r="DR20" s="5">
        <f t="shared" si="7"/>
        <v>1</v>
      </c>
      <c r="DS20" s="5">
        <f ca="1">IF('Demand adjustments for Covid'!$F$9="Yes",IF(DR20=0,DQ20,((SUM(DR$4:DR20)-1)*$EE$8)+'Demand adjustments for Covid'!F$13),'Demand background (hide)'!DO20)</f>
        <v>390</v>
      </c>
      <c r="DT20" s="5">
        <f ca="1">IF('Demand adjustments for Covid'!$F$9="Yes",IF(OR(AND(DN20&gt;='Demand adjustments for Covid'!$F$12,DN20&lt;'Demand adjustments for Covid'!$F$17),DR20=1),DS20+3,DP20),'Demand background (hide)'!DP20)</f>
        <v>393</v>
      </c>
      <c r="DU20" s="5">
        <f ca="1">IF(DS20&lt;='Demand adjustments for Covid'!$F$17,DO20-DS20,0)</f>
        <v>210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393</v>
      </c>
    </row>
    <row r="21" spans="1:128" s="5" customFormat="1" x14ac:dyDescent="0.2">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8">
        <f t="shared" si="17"/>
        <v>44088</v>
      </c>
      <c r="DO21" s="5">
        <f ca="1">VLOOKUP(IF($DM21&lt;53,$DM21,52),'Summary Calculations (hide)'!$D$15:$F$67,2,0)</f>
        <v>520</v>
      </c>
      <c r="DP21" s="5">
        <f ca="1">VLOOKUP(IF($DM21&lt;53,$DM21,52),'Summary Calculations (hide)'!$D$15:$F$67,3,0)</f>
        <v>572</v>
      </c>
      <c r="DQ21" s="5">
        <f ca="1">IF(AND(DN21&gt;='Demand adjustments for Covid'!$F$12,DN21&lt;'Demand adjustments for Covid'!$F$17),'Demand adjustments for Covid'!$F$13,DO21)</f>
        <v>520</v>
      </c>
      <c r="DR21" s="5">
        <f t="shared" si="7"/>
        <v>1</v>
      </c>
      <c r="DS21" s="5">
        <f ca="1">IF('Demand adjustments for Covid'!$F$9="Yes",IF(DR21=0,DQ21,((SUM(DR$4:DR21)-1)*$EE$8)+'Demand adjustments for Covid'!F$13),'Demand background (hide)'!DO21)</f>
        <v>409</v>
      </c>
      <c r="DT21" s="5">
        <f ca="1">IF('Demand adjustments for Covid'!$F$9="Yes",IF(OR(AND(DN21&gt;='Demand adjustments for Covid'!$F$12,DN21&lt;'Demand adjustments for Covid'!$F$17),DR21=1),DS21+3,DP21),'Demand background (hide)'!DP21)</f>
        <v>412</v>
      </c>
      <c r="DU21" s="5">
        <f ca="1">IF(DS21&lt;='Demand adjustments for Covid'!$F$17,DO21-DS21,0)</f>
        <v>111</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412</v>
      </c>
    </row>
    <row r="22" spans="1:128" s="5" customFormat="1" x14ac:dyDescent="0.2">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8">
        <f t="shared" si="17"/>
        <v>44095</v>
      </c>
      <c r="DO22" s="5">
        <f ca="1">VLOOKUP(IF($DM22&lt;53,$DM22,52),'Summary Calculations (hide)'!$D$15:$F$67,2,0)</f>
        <v>600</v>
      </c>
      <c r="DP22" s="5">
        <f ca="1">VLOOKUP(IF($DM22&lt;53,$DM22,52),'Summary Calculations (hide)'!$D$15:$F$67,3,0)</f>
        <v>660</v>
      </c>
      <c r="DQ22" s="5">
        <f ca="1">IF(AND(DN22&gt;='Demand adjustments for Covid'!$F$12,DN22&lt;'Demand adjustments for Covid'!$F$17),'Demand adjustments for Covid'!$F$13,DO22)</f>
        <v>600</v>
      </c>
      <c r="DR22" s="5">
        <f t="shared" si="7"/>
        <v>1</v>
      </c>
      <c r="DS22" s="5">
        <f ca="1">IF('Demand adjustments for Covid'!$F$9="Yes",IF(DR22=0,DQ22,((SUM(DR$4:DR22)-1)*$EE$8)+'Demand adjustments for Covid'!F$13),'Demand background (hide)'!DO22)</f>
        <v>428</v>
      </c>
      <c r="DT22" s="5">
        <f ca="1">IF('Demand adjustments for Covid'!$F$9="Yes",IF(OR(AND(DN22&gt;='Demand adjustments for Covid'!$F$12,DN22&lt;'Demand adjustments for Covid'!$F$17),DR22=1),DS22+3,DP22),'Demand background (hide)'!DP22)</f>
        <v>431</v>
      </c>
      <c r="DU22" s="5">
        <f ca="1">IF(DS22&lt;='Demand adjustments for Covid'!$F$17,DO22-DS22,0)</f>
        <v>172</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431</v>
      </c>
    </row>
    <row r="23" spans="1:128" s="5" customFormat="1" x14ac:dyDescent="0.2">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8">
        <f t="shared" si="17"/>
        <v>44102</v>
      </c>
      <c r="DO23" s="5">
        <f ca="1">VLOOKUP(IF($DM23&lt;53,$DM23,52),'Summary Calculations (hide)'!$D$15:$F$67,2,0)</f>
        <v>710</v>
      </c>
      <c r="DP23" s="5">
        <f ca="1">VLOOKUP(IF($DM23&lt;53,$DM23,52),'Summary Calculations (hide)'!$D$15:$F$67,3,0)</f>
        <v>781.00000000000011</v>
      </c>
      <c r="DQ23" s="5">
        <f ca="1">IF(AND(DN23&gt;='Demand adjustments for Covid'!$F$12,DN23&lt;'Demand adjustments for Covid'!$F$17),'Demand adjustments for Covid'!$F$13,DO23)</f>
        <v>710</v>
      </c>
      <c r="DR23" s="5">
        <f t="shared" si="7"/>
        <v>1</v>
      </c>
      <c r="DS23" s="5">
        <f ca="1">IF('Demand adjustments for Covid'!$F$9="Yes",IF(DR23=0,DQ23,((SUM(DR$4:DR23)-1)*$EE$8)+'Demand adjustments for Covid'!F$13),'Demand background (hide)'!DO23)</f>
        <v>447</v>
      </c>
      <c r="DT23" s="5">
        <f ca="1">IF('Demand adjustments for Covid'!$F$9="Yes",IF(OR(AND(DN23&gt;='Demand adjustments for Covid'!$F$12,DN23&lt;'Demand adjustments for Covid'!$F$17),DR23=1),DS23+3,DP23),'Demand background (hide)'!DP23)</f>
        <v>450</v>
      </c>
      <c r="DU23" s="5">
        <f ca="1">IF(DS23&lt;='Demand adjustments for Covid'!$F$17,DO23-DS23,0)</f>
        <v>263</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450</v>
      </c>
    </row>
    <row r="24" spans="1:128" s="5" customFormat="1" x14ac:dyDescent="0.2">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8">
        <f t="shared" si="17"/>
        <v>44109</v>
      </c>
      <c r="DO24" s="5">
        <f ca="1">VLOOKUP(IF($DM24&lt;53,$DM24,52),'Summary Calculations (hide)'!$D$15:$F$67,2,0)</f>
        <v>670</v>
      </c>
      <c r="DP24" s="5">
        <f ca="1">VLOOKUP(IF($DM24&lt;53,$DM24,52),'Summary Calculations (hide)'!$D$15:$F$67,3,0)</f>
        <v>737.00000000000011</v>
      </c>
      <c r="DQ24" s="5">
        <f ca="1">IF(AND(DN24&gt;='Demand adjustments for Covid'!$F$12,DN24&lt;'Demand adjustments for Covid'!$F$17),'Demand adjustments for Covid'!$F$13,DO24)</f>
        <v>670</v>
      </c>
      <c r="DR24" s="5">
        <f t="shared" si="7"/>
        <v>1</v>
      </c>
      <c r="DS24" s="5">
        <f ca="1">IF('Demand adjustments for Covid'!$F$9="Yes",IF(DR24=0,DQ24,((SUM(DR$4:DR24)-1)*$EE$8)+'Demand adjustments for Covid'!F$13),'Demand background (hide)'!DO24)</f>
        <v>466</v>
      </c>
      <c r="DT24" s="5">
        <f ca="1">IF('Demand adjustments for Covid'!$F$9="Yes",IF(OR(AND(DN24&gt;='Demand adjustments for Covid'!$F$12,DN24&lt;'Demand adjustments for Covid'!$F$17),DR24=1),DS24+3,DP24),'Demand background (hide)'!DP24)</f>
        <v>469</v>
      </c>
      <c r="DU24" s="5">
        <f ca="1">IF(DS24&lt;='Demand adjustments for Covid'!$F$17,DO24-DS24,0)</f>
        <v>204</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469</v>
      </c>
    </row>
    <row r="25" spans="1:128" s="5" customFormat="1" x14ac:dyDescent="0.2">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8">
        <f t="shared" si="17"/>
        <v>44116</v>
      </c>
      <c r="DO25" s="5">
        <f ca="1">VLOOKUP(IF($DM25&lt;53,$DM25,52),'Summary Calculations (hide)'!$D$15:$F$67,2,0)</f>
        <v>600</v>
      </c>
      <c r="DP25" s="5">
        <f ca="1">VLOOKUP(IF($DM25&lt;53,$DM25,52),'Summary Calculations (hide)'!$D$15:$F$67,3,0)</f>
        <v>660</v>
      </c>
      <c r="DQ25" s="5">
        <f ca="1">IF(AND(DN25&gt;='Demand adjustments for Covid'!$F$12,DN25&lt;'Demand adjustments for Covid'!$F$17),'Demand adjustments for Covid'!$F$13,DO25)</f>
        <v>600</v>
      </c>
      <c r="DR25" s="5">
        <f t="shared" si="7"/>
        <v>1</v>
      </c>
      <c r="DS25" s="5">
        <f ca="1">IF('Demand adjustments for Covid'!$F$9="Yes",IF(DR25=0,DQ25,((SUM(DR$4:DR25)-1)*$EE$8)+'Demand adjustments for Covid'!F$13),'Demand background (hide)'!DO25)</f>
        <v>485</v>
      </c>
      <c r="DT25" s="5">
        <f ca="1">IF('Demand adjustments for Covid'!$F$9="Yes",IF(OR(AND(DN25&gt;='Demand adjustments for Covid'!$F$12,DN25&lt;'Demand adjustments for Covid'!$F$17),DR25=1),DS25+3,DP25),'Demand background (hide)'!DP25)</f>
        <v>488</v>
      </c>
      <c r="DU25" s="5">
        <f ca="1">IF(DS25&lt;='Demand adjustments for Covid'!$F$17,DO25-DS25,0)</f>
        <v>115</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488</v>
      </c>
    </row>
    <row r="26" spans="1:128" s="5" customFormat="1" x14ac:dyDescent="0.2">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8">
        <f t="shared" si="17"/>
        <v>44123</v>
      </c>
      <c r="DO26" s="5">
        <f ca="1">VLOOKUP(IF($DM26&lt;53,$DM26,52),'Summary Calculations (hide)'!$D$15:$F$67,2,0)</f>
        <v>660</v>
      </c>
      <c r="DP26" s="5">
        <f ca="1">VLOOKUP(IF($DM26&lt;53,$DM26,52),'Summary Calculations (hide)'!$D$15:$F$67,3,0)</f>
        <v>726.00000000000011</v>
      </c>
      <c r="DQ26" s="5">
        <f ca="1">IF(AND(DN26&gt;='Demand adjustments for Covid'!$F$12,DN26&lt;'Demand adjustments for Covid'!$F$17),'Demand adjustments for Covid'!$F$13,DO26)</f>
        <v>660</v>
      </c>
      <c r="DR26" s="5">
        <f t="shared" si="7"/>
        <v>1</v>
      </c>
      <c r="DS26" s="5">
        <f ca="1">IF('Demand adjustments for Covid'!$F$9="Yes",IF(DR26=0,DQ26,((SUM(DR$4:DR26)-1)*$EE$8)+'Demand adjustments for Covid'!F$13),'Demand background (hide)'!DO26)</f>
        <v>504</v>
      </c>
      <c r="DT26" s="5">
        <f ca="1">IF('Demand adjustments for Covid'!$F$9="Yes",IF(OR(AND(DN26&gt;='Demand adjustments for Covid'!$F$12,DN26&lt;'Demand adjustments for Covid'!$F$17),DR26=1),DS26+3,DP26),'Demand background (hide)'!DP26)</f>
        <v>507</v>
      </c>
      <c r="DU26" s="5">
        <f ca="1">IF(DS26&lt;='Demand adjustments for Covid'!$F$17,DO26-DS26,0)</f>
        <v>156</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507</v>
      </c>
    </row>
    <row r="27" spans="1:128" s="5" customFormat="1" x14ac:dyDescent="0.2">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8">
        <f t="shared" si="17"/>
        <v>44130</v>
      </c>
      <c r="DO27" s="5">
        <f ca="1">VLOOKUP(IF($DM27&lt;53,$DM27,52),'Summary Calculations (hide)'!$D$15:$F$67,2,0)</f>
        <v>420</v>
      </c>
      <c r="DP27" s="5">
        <f ca="1">VLOOKUP(IF($DM27&lt;53,$DM27,52),'Summary Calculations (hide)'!$D$15:$F$67,3,0)</f>
        <v>462.00000000000006</v>
      </c>
      <c r="DQ27" s="5">
        <f ca="1">IF(AND(DN27&gt;='Demand adjustments for Covid'!$F$12,DN27&lt;'Demand adjustments for Covid'!$F$17),'Demand adjustments for Covid'!$F$13,DO27)</f>
        <v>420</v>
      </c>
      <c r="DR27" s="5">
        <f t="shared" si="7"/>
        <v>1</v>
      </c>
      <c r="DS27" s="5">
        <f ca="1">IF('Demand adjustments for Covid'!$F$9="Yes",IF(DR27=0,DQ27,((SUM(DR$4:DR27)-1)*$EE$8)+'Demand adjustments for Covid'!F$13),'Demand background (hide)'!DO27)</f>
        <v>523</v>
      </c>
      <c r="DT27" s="5">
        <f ca="1">IF('Demand adjustments for Covid'!$F$9="Yes",IF(OR(AND(DN27&gt;='Demand adjustments for Covid'!$F$12,DN27&lt;'Demand adjustments for Covid'!$F$17),DR27=1),DS27+3,DP27),'Demand background (hide)'!DP27)</f>
        <v>526</v>
      </c>
      <c r="DU27" s="5">
        <f ca="1">IF(DS27&lt;='Demand adjustments for Covid'!$F$17,DO27-DS27,0)</f>
        <v>-103</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526</v>
      </c>
    </row>
    <row r="28" spans="1:128" s="5" customFormat="1" x14ac:dyDescent="0.2">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8">
        <f t="shared" si="17"/>
        <v>44137</v>
      </c>
      <c r="DO28" s="5">
        <f ca="1">VLOOKUP(IF($DM28&lt;53,$DM28,52),'Summary Calculations (hide)'!$D$15:$F$67,2,0)</f>
        <v>730</v>
      </c>
      <c r="DP28" s="5">
        <f ca="1">VLOOKUP(IF($DM28&lt;53,$DM28,52),'Summary Calculations (hide)'!$D$15:$F$67,3,0)</f>
        <v>803.00000000000011</v>
      </c>
      <c r="DQ28" s="5">
        <f ca="1">IF(AND(DN28&gt;='Demand adjustments for Covid'!$F$12,DN28&lt;'Demand adjustments for Covid'!$F$17),'Demand adjustments for Covid'!$F$13,DO28)</f>
        <v>730</v>
      </c>
      <c r="DR28" s="5">
        <f t="shared" si="7"/>
        <v>1</v>
      </c>
      <c r="DS28" s="5">
        <f ca="1">IF('Demand adjustments for Covid'!$F$9="Yes",IF(DR28=0,DQ28,((SUM(DR$4:DR28)-1)*$EE$8)+'Demand adjustments for Covid'!F$13),'Demand background (hide)'!DO28)</f>
        <v>542</v>
      </c>
      <c r="DT28" s="5">
        <f ca="1">IF('Demand adjustments for Covid'!$F$9="Yes",IF(OR(AND(DN28&gt;='Demand adjustments for Covid'!$F$12,DN28&lt;'Demand adjustments for Covid'!$F$17),DR28=1),DS28+3,DP28),'Demand background (hide)'!DP28)</f>
        <v>545</v>
      </c>
      <c r="DU28" s="5">
        <f ca="1">IF(DS28&lt;='Demand adjustments for Covid'!$F$17,DO28-DS28,0)</f>
        <v>188</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545</v>
      </c>
    </row>
    <row r="29" spans="1:128" s="5" customFormat="1" x14ac:dyDescent="0.2">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8">
        <f t="shared" si="17"/>
        <v>44144</v>
      </c>
      <c r="DO29" s="5">
        <f ca="1">VLOOKUP(IF($DM29&lt;53,$DM29,52),'Summary Calculations (hide)'!$D$15:$F$67,2,0)</f>
        <v>670</v>
      </c>
      <c r="DP29" s="5">
        <f ca="1">VLOOKUP(IF($DM29&lt;53,$DM29,52),'Summary Calculations (hide)'!$D$15:$F$67,3,0)</f>
        <v>737.00000000000011</v>
      </c>
      <c r="DQ29" s="5">
        <f ca="1">IF(AND(DN29&gt;='Demand adjustments for Covid'!$F$12,DN29&lt;'Demand adjustments for Covid'!$F$17),'Demand adjustments for Covid'!$F$13,DO29)</f>
        <v>670</v>
      </c>
      <c r="DR29" s="5">
        <f t="shared" si="7"/>
        <v>1</v>
      </c>
      <c r="DS29" s="5">
        <f ca="1">IF('Demand adjustments for Covid'!$F$9="Yes",IF(DR29=0,DQ29,((SUM(DR$4:DR29)-1)*$EE$8)+'Demand adjustments for Covid'!F$13),'Demand background (hide)'!DO29)</f>
        <v>561</v>
      </c>
      <c r="DT29" s="5">
        <f ca="1">IF('Demand adjustments for Covid'!$F$9="Yes",IF(OR(AND(DN29&gt;='Demand adjustments for Covid'!$F$12,DN29&lt;'Demand adjustments for Covid'!$F$17),DR29=1),DS29+3,DP29),'Demand background (hide)'!DP29)</f>
        <v>564</v>
      </c>
      <c r="DU29" s="5">
        <f ca="1">IF(DS29&lt;='Demand adjustments for Covid'!$F$17,DO29-DS29,0)</f>
        <v>109</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564</v>
      </c>
    </row>
    <row r="30" spans="1:128" s="5" customFormat="1" x14ac:dyDescent="0.2">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8">
        <f t="shared" si="17"/>
        <v>44151</v>
      </c>
      <c r="DO30" s="5">
        <f ca="1">VLOOKUP(IF($DM30&lt;53,$DM30,52),'Summary Calculations (hide)'!$D$15:$F$67,2,0)</f>
        <v>580</v>
      </c>
      <c r="DP30" s="5">
        <f ca="1">VLOOKUP(IF($DM30&lt;53,$DM30,52),'Summary Calculations (hide)'!$D$15:$F$67,3,0)</f>
        <v>638</v>
      </c>
      <c r="DQ30" s="5">
        <f ca="1">IF(AND(DN30&gt;='Demand adjustments for Covid'!$F$12,DN30&lt;'Demand adjustments for Covid'!$F$17),'Demand adjustments for Covid'!$F$13,DO30)</f>
        <v>580</v>
      </c>
      <c r="DR30" s="5">
        <f t="shared" si="7"/>
        <v>1</v>
      </c>
      <c r="DS30" s="5">
        <f ca="1">IF('Demand adjustments for Covid'!$F$9="Yes",IF(DR30=0,DQ30,((SUM(DR$4:DR30)-1)*$EE$8)+'Demand adjustments for Covid'!F$13),'Demand background (hide)'!DO30)</f>
        <v>580</v>
      </c>
      <c r="DT30" s="5">
        <f ca="1">IF('Demand adjustments for Covid'!$F$9="Yes",IF(OR(AND(DN30&gt;='Demand adjustments for Covid'!$F$12,DN30&lt;'Demand adjustments for Covid'!$F$17),DR30=1),DS30+3,DP30),'Demand background (hide)'!DP30)</f>
        <v>583</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583</v>
      </c>
    </row>
    <row r="31" spans="1:128" s="5" customFormat="1" x14ac:dyDescent="0.2">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8">
        <f t="shared" si="17"/>
        <v>44158</v>
      </c>
      <c r="DO31" s="5">
        <f ca="1">VLOOKUP(IF($DM31&lt;53,$DM31,52),'Summary Calculations (hide)'!$D$15:$F$67,2,0)</f>
        <v>290</v>
      </c>
      <c r="DP31" s="5">
        <f ca="1">VLOOKUP(IF($DM31&lt;53,$DM31,52),'Summary Calculations (hide)'!$D$15:$F$67,3,0)</f>
        <v>319</v>
      </c>
      <c r="DQ31" s="5">
        <f ca="1">IF(AND(DN31&gt;='Demand adjustments for Covid'!$F$12,DN31&lt;'Demand adjustments for Covid'!$F$17),'Demand adjustments for Covid'!$F$13,DO31)</f>
        <v>290</v>
      </c>
      <c r="DR31" s="5">
        <f t="shared" si="7"/>
        <v>0</v>
      </c>
      <c r="DS31" s="5">
        <f ca="1">IF('Demand adjustments for Covid'!$F$9="Yes",IF(DR31=0,DQ31,((SUM(DR$4:DR31)-1)*$EE$8)+'Demand adjustments for Covid'!F$13),'Demand background (hide)'!DO31)</f>
        <v>290</v>
      </c>
      <c r="DT31" s="5">
        <f ca="1">IF('Demand adjustments for Covid'!$F$9="Yes",IF(OR(AND(DN31&gt;='Demand adjustments for Covid'!$F$12,DN31&lt;'Demand adjustments for Covid'!$F$17),DR31=1),DS31+3,DP31),'Demand background (hide)'!DP31)</f>
        <v>319</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819</v>
      </c>
    </row>
    <row r="32" spans="1:128" s="5" customFormat="1" x14ac:dyDescent="0.2">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8">
        <f t="shared" si="17"/>
        <v>44165</v>
      </c>
      <c r="DO32" s="5">
        <f ca="1">VLOOKUP(IF($DM32&lt;53,$DM32,52),'Summary Calculations (hide)'!$D$15:$F$67,2,0)</f>
        <v>530</v>
      </c>
      <c r="DP32" s="5">
        <f ca="1">VLOOKUP(IF($DM32&lt;53,$DM32,52),'Summary Calculations (hide)'!$D$15:$F$67,3,0)</f>
        <v>583</v>
      </c>
      <c r="DQ32" s="5">
        <f ca="1">IF(AND(DN32&gt;='Demand adjustments for Covid'!$F$12,DN32&lt;'Demand adjustments for Covid'!$F$17),'Demand adjustments for Covid'!$F$13,DO32)</f>
        <v>530</v>
      </c>
      <c r="DR32" s="5">
        <f t="shared" si="7"/>
        <v>0</v>
      </c>
      <c r="DS32" s="5">
        <f ca="1">IF('Demand adjustments for Covid'!$F$9="Yes",IF(DR32=0,DQ32,((SUM(DR$4:DR32)-1)*$EE$8)+'Demand adjustments for Covid'!F$13),'Demand background (hide)'!DO32)</f>
        <v>530</v>
      </c>
      <c r="DT32" s="5">
        <f ca="1">IF('Demand adjustments for Covid'!$F$9="Yes",IF(OR(AND(DN32&gt;='Demand adjustments for Covid'!$F$12,DN32&lt;'Demand adjustments for Covid'!$F$17),DR32=1),DS32+3,DP32),'Demand background (hide)'!DP32)</f>
        <v>583</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1083</v>
      </c>
    </row>
    <row r="33" spans="1:128" s="5" customFormat="1" x14ac:dyDescent="0.2">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8">
        <f t="shared" si="17"/>
        <v>44172</v>
      </c>
      <c r="DO33" s="5">
        <f ca="1">VLOOKUP(IF($DM33&lt;53,$DM33,52),'Summary Calculations (hide)'!$D$15:$F$67,2,0)</f>
        <v>320</v>
      </c>
      <c r="DP33" s="5">
        <f ca="1">VLOOKUP(IF($DM33&lt;53,$DM33,52),'Summary Calculations (hide)'!$D$15:$F$67,3,0)</f>
        <v>352</v>
      </c>
      <c r="DQ33" s="5">
        <f ca="1">IF(AND(DN33&gt;='Demand adjustments for Covid'!$F$12,DN33&lt;'Demand adjustments for Covid'!$F$17),'Demand adjustments for Covid'!$F$13,DO33)</f>
        <v>320</v>
      </c>
      <c r="DR33" s="5">
        <f t="shared" si="7"/>
        <v>0</v>
      </c>
      <c r="DS33" s="5">
        <f ca="1">IF('Demand adjustments for Covid'!$F$9="Yes",IF(DR33=0,DQ33,((SUM(DR$4:DR33)-1)*$EE$8)+'Demand adjustments for Covid'!F$13),'Demand background (hide)'!DO33)</f>
        <v>320</v>
      </c>
      <c r="DT33" s="5">
        <f ca="1">IF('Demand adjustments for Covid'!$F$9="Yes",IF(OR(AND(DN33&gt;='Demand adjustments for Covid'!$F$12,DN33&lt;'Demand adjustments for Covid'!$F$17),DR33=1),DS33+3,DP33),'Demand background (hide)'!DP33)</f>
        <v>352</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852</v>
      </c>
    </row>
    <row r="34" spans="1:128" s="5" customFormat="1" x14ac:dyDescent="0.2">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8">
        <f t="shared" si="17"/>
        <v>44179</v>
      </c>
      <c r="DO34" s="5">
        <f ca="1">VLOOKUP(IF($DM34&lt;53,$DM34,52),'Summary Calculations (hide)'!$D$15:$F$67,2,0)</f>
        <v>730</v>
      </c>
      <c r="DP34" s="5">
        <f ca="1">VLOOKUP(IF($DM34&lt;53,$DM34,52),'Summary Calculations (hide)'!$D$15:$F$67,3,0)</f>
        <v>803.00000000000011</v>
      </c>
      <c r="DQ34" s="5">
        <f ca="1">IF(AND(DN34&gt;='Demand adjustments for Covid'!$F$12,DN34&lt;'Demand adjustments for Covid'!$F$17),'Demand adjustments for Covid'!$F$13,DO34)</f>
        <v>730</v>
      </c>
      <c r="DR34" s="5">
        <f t="shared" si="7"/>
        <v>0</v>
      </c>
      <c r="DS34" s="5">
        <f ca="1">IF('Demand adjustments for Covid'!$F$9="Yes",IF(DR34=0,DQ34,((SUM(DR$4:DR34)-1)*$EE$8)+'Demand adjustments for Covid'!F$13),'Demand background (hide)'!DO34)</f>
        <v>730</v>
      </c>
      <c r="DT34" s="5">
        <f ca="1">IF('Demand adjustments for Covid'!$F$9="Yes",IF(OR(AND(DN34&gt;='Demand adjustments for Covid'!$F$12,DN34&lt;'Demand adjustments for Covid'!$F$17),DR34=1),DS34+3,DP34),'Demand background (hide)'!DP34)</f>
        <v>803.00000000000011</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1303</v>
      </c>
    </row>
    <row r="35" spans="1:128" s="5" customFormat="1" x14ac:dyDescent="0.2">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8">
        <f t="shared" si="17"/>
        <v>44186</v>
      </c>
      <c r="DO35" s="5">
        <f ca="1">VLOOKUP(IF($DM35&lt;53,$DM35,52),'Summary Calculations (hide)'!$D$15:$F$67,2,0)</f>
        <v>580</v>
      </c>
      <c r="DP35" s="5">
        <f ca="1">VLOOKUP(IF($DM35&lt;53,$DM35,52),'Summary Calculations (hide)'!$D$15:$F$67,3,0)</f>
        <v>638</v>
      </c>
      <c r="DQ35" s="5">
        <f ca="1">IF(AND(DN35&gt;='Demand adjustments for Covid'!$F$12,DN35&lt;'Demand adjustments for Covid'!$F$17),'Demand adjustments for Covid'!$F$13,DO35)</f>
        <v>580</v>
      </c>
      <c r="DR35" s="5">
        <f t="shared" si="7"/>
        <v>0</v>
      </c>
      <c r="DS35" s="5">
        <f ca="1">IF('Demand adjustments for Covid'!$F$9="Yes",IF(DR35=0,DQ35,((SUM(DR$4:DR35)-1)*$EE$8)+'Demand adjustments for Covid'!F$13),'Demand background (hide)'!DO35)</f>
        <v>580</v>
      </c>
      <c r="DT35" s="5">
        <f ca="1">IF('Demand adjustments for Covid'!$F$9="Yes",IF(OR(AND(DN35&gt;='Demand adjustments for Covid'!$F$12,DN35&lt;'Demand adjustments for Covid'!$F$17),DR35=1),DS35+3,DP35),'Demand background (hide)'!DP35)</f>
        <v>638</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1138</v>
      </c>
    </row>
    <row r="36" spans="1:128" s="5" customFormat="1" x14ac:dyDescent="0.2">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8">
        <f t="shared" si="17"/>
        <v>44193</v>
      </c>
      <c r="DO36" s="5">
        <f ca="1">VLOOKUP(IF($DM36&lt;53,$DM36,52),'Summary Calculations (hide)'!$D$15:$F$67,2,0)</f>
        <v>580</v>
      </c>
      <c r="DP36" s="5">
        <f ca="1">VLOOKUP(IF($DM36&lt;53,$DM36,52),'Summary Calculations (hide)'!$D$15:$F$67,3,0)</f>
        <v>638</v>
      </c>
      <c r="DQ36" s="5">
        <f ca="1">IF(AND(DN36&gt;='Demand adjustments for Covid'!$F$12,DN36&lt;'Demand adjustments for Covid'!$F$17),'Demand adjustments for Covid'!$F$13,DO36)</f>
        <v>580</v>
      </c>
      <c r="DR36" s="5">
        <f t="shared" ref="DR36:DR55" si="33">IF(AND(ROW(A33)&gt;=$EE$4,ROW(A33)&lt;=$EE$5),1,0)</f>
        <v>0</v>
      </c>
      <c r="DS36" s="5">
        <f ca="1">IF('Demand adjustments for Covid'!$F$9="Yes",IF(DR36=0,DQ36,((SUM(DR$4:DR36)-1)*$EE$8)+'Demand adjustments for Covid'!F$13),'Demand background (hide)'!DO36)</f>
        <v>580</v>
      </c>
      <c r="DT36" s="5">
        <f ca="1">IF('Demand adjustments for Covid'!$F$9="Yes",IF(OR(AND(DN36&gt;='Demand adjustments for Covid'!$F$12,DN36&lt;'Demand adjustments for Covid'!$F$17),DR36=1),DS36+3,DP36),'Demand background (hide)'!DP36)</f>
        <v>638</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1138</v>
      </c>
    </row>
    <row r="37" spans="1:128" s="5" customFormat="1" x14ac:dyDescent="0.2">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8">
        <f t="shared" si="17"/>
        <v>44200</v>
      </c>
      <c r="DO37" s="5">
        <f ca="1">VLOOKUP(IF($DM37&lt;53,$DM37,52),'Summary Calculations (hide)'!$D$15:$F$67,2,0)</f>
        <v>460</v>
      </c>
      <c r="DP37" s="5">
        <f ca="1">VLOOKUP(IF($DM37&lt;53,$DM37,52),'Summary Calculations (hide)'!$D$15:$F$67,3,0)</f>
        <v>506.00000000000006</v>
      </c>
      <c r="DQ37" s="5">
        <f ca="1">IF(AND(DN37&gt;='Demand adjustments for Covid'!$F$12,DN37&lt;'Demand adjustments for Covid'!$F$17),'Demand adjustments for Covid'!$F$13,DO37)</f>
        <v>460</v>
      </c>
      <c r="DR37" s="5">
        <f t="shared" si="33"/>
        <v>0</v>
      </c>
      <c r="DS37" s="5">
        <f ca="1">IF('Demand adjustments for Covid'!$F$9="Yes",IF(DR37=0,DQ37,((SUM(DR$4:DR37)-1)*$EE$8)+'Demand adjustments for Covid'!F$13),'Demand background (hide)'!DO37)</f>
        <v>460</v>
      </c>
      <c r="DT37" s="5">
        <f ca="1">IF('Demand adjustments for Covid'!$F$9="Yes",IF(OR(AND(DN37&gt;='Demand adjustments for Covid'!$F$12,DN37&lt;'Demand adjustments for Covid'!$F$17),DR37=1),DS37+3,DP37),'Demand background (hide)'!DP37)</f>
        <v>506.00000000000006</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1006</v>
      </c>
    </row>
    <row r="38" spans="1:128" s="5" customFormat="1" x14ac:dyDescent="0.2">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8">
        <f t="shared" si="17"/>
        <v>44207</v>
      </c>
      <c r="DO38" s="5">
        <f ca="1">VLOOKUP(IF($DM38&lt;53,$DM38,52),'Summary Calculations (hide)'!$D$15:$F$67,2,0)</f>
        <v>700</v>
      </c>
      <c r="DP38" s="5">
        <f ca="1">VLOOKUP(IF($DM38&lt;53,$DM38,52),'Summary Calculations (hide)'!$D$15:$F$67,3,0)</f>
        <v>770.00000000000011</v>
      </c>
      <c r="DQ38" s="5">
        <f ca="1">IF(AND(DN38&gt;='Demand adjustments for Covid'!$F$12,DN38&lt;'Demand adjustments for Covid'!$F$17),'Demand adjustments for Covid'!$F$13,DO38)</f>
        <v>700</v>
      </c>
      <c r="DR38" s="5">
        <f t="shared" si="33"/>
        <v>0</v>
      </c>
      <c r="DS38" s="5">
        <f ca="1">IF('Demand adjustments for Covid'!$F$9="Yes",IF(DR38=0,DQ38,((SUM(DR$4:DR38)-1)*$EE$8)+'Demand adjustments for Covid'!F$13),'Demand background (hide)'!DO38)</f>
        <v>700</v>
      </c>
      <c r="DT38" s="5">
        <f ca="1">IF('Demand adjustments for Covid'!$F$9="Yes",IF(OR(AND(DN38&gt;='Demand adjustments for Covid'!$F$12,DN38&lt;'Demand adjustments for Covid'!$F$17),DR38=1),DS38+3,DP38),'Demand background (hide)'!DP38)</f>
        <v>770.00000000000011</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1270</v>
      </c>
    </row>
    <row r="39" spans="1:128" s="5" customFormat="1" x14ac:dyDescent="0.2">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8">
        <f t="shared" si="17"/>
        <v>44214</v>
      </c>
      <c r="DO39" s="5">
        <f ca="1">VLOOKUP(IF($DM39&lt;53,$DM39,52),'Summary Calculations (hide)'!$D$15:$F$67,2,0)</f>
        <v>570</v>
      </c>
      <c r="DP39" s="5">
        <f ca="1">VLOOKUP(IF($DM39&lt;53,$DM39,52),'Summary Calculations (hide)'!$D$15:$F$67,3,0)</f>
        <v>627</v>
      </c>
      <c r="DQ39" s="5">
        <f ca="1">IF(AND(DN39&gt;='Demand adjustments for Covid'!$F$12,DN39&lt;'Demand adjustments for Covid'!$F$17),'Demand adjustments for Covid'!$F$13,DO39)</f>
        <v>570</v>
      </c>
      <c r="DR39" s="5">
        <f t="shared" si="33"/>
        <v>0</v>
      </c>
      <c r="DS39" s="5">
        <f ca="1">IF('Demand adjustments for Covid'!$F$9="Yes",IF(DR39=0,DQ39,((SUM(DR$4:DR39)-1)*$EE$8)+'Demand adjustments for Covid'!F$13),'Demand background (hide)'!DO39)</f>
        <v>570</v>
      </c>
      <c r="DT39" s="5">
        <f ca="1">IF('Demand adjustments for Covid'!$F$9="Yes",IF(OR(AND(DN39&gt;='Demand adjustments for Covid'!$F$12,DN39&lt;'Demand adjustments for Covid'!$F$17),DR39=1),DS39+3,DP39),'Demand background (hide)'!DP39)</f>
        <v>627</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1127</v>
      </c>
    </row>
    <row r="40" spans="1:128" s="5" customFormat="1" x14ac:dyDescent="0.2">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8">
        <f t="shared" si="17"/>
        <v>44221</v>
      </c>
      <c r="DO40" s="5">
        <f ca="1">VLOOKUP(IF($DM40&lt;53,$DM40,52),'Summary Calculations (hide)'!$D$15:$F$67,2,0)</f>
        <v>600</v>
      </c>
      <c r="DP40" s="5">
        <f ca="1">VLOOKUP(IF($DM40&lt;53,$DM40,52),'Summary Calculations (hide)'!$D$15:$F$67,3,0)</f>
        <v>660</v>
      </c>
      <c r="DQ40" s="5">
        <f ca="1">IF(AND(DN40&gt;='Demand adjustments for Covid'!$F$12,DN40&lt;'Demand adjustments for Covid'!$F$17),'Demand adjustments for Covid'!$F$13,DO40)</f>
        <v>600</v>
      </c>
      <c r="DR40" s="5">
        <f t="shared" si="33"/>
        <v>0</v>
      </c>
      <c r="DS40" s="5">
        <f ca="1">IF('Demand adjustments for Covid'!$F$9="Yes",IF(DR40=0,DQ40,((SUM(DR$4:DR40)-1)*$EE$8)+'Demand adjustments for Covid'!F$13),'Demand background (hide)'!DO40)</f>
        <v>600</v>
      </c>
      <c r="DT40" s="5">
        <f ca="1">IF('Demand adjustments for Covid'!$F$9="Yes",IF(OR(AND(DN40&gt;='Demand adjustments for Covid'!$F$12,DN40&lt;'Demand adjustments for Covid'!$F$17),DR40=1),DS40+3,DP40),'Demand background (hide)'!DP40)</f>
        <v>660</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1160</v>
      </c>
    </row>
    <row r="41" spans="1:128" s="5" customFormat="1" x14ac:dyDescent="0.2">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8">
        <f t="shared" si="17"/>
        <v>44228</v>
      </c>
      <c r="DO41" s="5">
        <f ca="1">VLOOKUP(IF($DM41&lt;53,$DM41,52),'Summary Calculations (hide)'!$D$15:$F$67,2,0)</f>
        <v>510</v>
      </c>
      <c r="DP41" s="5">
        <f ca="1">VLOOKUP(IF($DM41&lt;53,$DM41,52),'Summary Calculations (hide)'!$D$15:$F$67,3,0)</f>
        <v>561</v>
      </c>
      <c r="DQ41" s="5">
        <f ca="1">IF(AND(DN41&gt;='Demand adjustments for Covid'!$F$12,DN41&lt;'Demand adjustments for Covid'!$F$17),'Demand adjustments for Covid'!$F$13,DO41)</f>
        <v>510</v>
      </c>
      <c r="DR41" s="5">
        <f t="shared" si="33"/>
        <v>0</v>
      </c>
      <c r="DS41" s="5">
        <f ca="1">IF('Demand adjustments for Covid'!$F$9="Yes",IF(DR41=0,DQ41,((SUM(DR$4:DR41)-1)*$EE$8)+'Demand adjustments for Covid'!F$13),'Demand background (hide)'!DO41)</f>
        <v>510</v>
      </c>
      <c r="DT41" s="5">
        <f ca="1">IF('Demand adjustments for Covid'!$F$9="Yes",IF(OR(AND(DN41&gt;='Demand adjustments for Covid'!$F$12,DN41&lt;'Demand adjustments for Covid'!$F$17),DR41=1),DS41+3,DP41),'Demand background (hide)'!DP41)</f>
        <v>561</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561</v>
      </c>
    </row>
    <row r="42" spans="1:128" s="5" customFormat="1" x14ac:dyDescent="0.2">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8">
        <f t="shared" si="17"/>
        <v>44235</v>
      </c>
      <c r="DO42" s="5">
        <f ca="1">VLOOKUP(IF($DM42&lt;53,$DM42,52),'Summary Calculations (hide)'!$D$15:$F$67,2,0)</f>
        <v>300</v>
      </c>
      <c r="DP42" s="5">
        <f ca="1">VLOOKUP(IF($DM42&lt;53,$DM42,52),'Summary Calculations (hide)'!$D$15:$F$67,3,0)</f>
        <v>330</v>
      </c>
      <c r="DQ42" s="5">
        <f ca="1">IF(AND(DN42&gt;='Demand adjustments for Covid'!$F$12,DN42&lt;'Demand adjustments for Covid'!$F$17),'Demand adjustments for Covid'!$F$13,DO42)</f>
        <v>300</v>
      </c>
      <c r="DR42" s="5">
        <f t="shared" si="33"/>
        <v>0</v>
      </c>
      <c r="DS42" s="5">
        <f ca="1">IF('Demand adjustments for Covid'!$F$9="Yes",IF(DR42=0,DQ42,((SUM(DR$4:DR42)-1)*$EE$8)+'Demand adjustments for Covid'!F$13),'Demand background (hide)'!DO42)</f>
        <v>300</v>
      </c>
      <c r="DT42" s="5">
        <f ca="1">IF('Demand adjustments for Covid'!$F$9="Yes",IF(OR(AND(DN42&gt;='Demand adjustments for Covid'!$F$12,DN42&lt;'Demand adjustments for Covid'!$F$17),DR42=1),DS42+3,DP42),'Demand background (hide)'!DP42)</f>
        <v>330</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330</v>
      </c>
    </row>
    <row r="43" spans="1:128" s="5" customFormat="1" x14ac:dyDescent="0.2">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8">
        <f t="shared" si="17"/>
        <v>44242</v>
      </c>
      <c r="DO43" s="5">
        <f ca="1">VLOOKUP(IF($DM43&lt;53,$DM43,52),'Summary Calculations (hide)'!$D$15:$F$67,2,0)</f>
        <v>770</v>
      </c>
      <c r="DP43" s="5">
        <f ca="1">VLOOKUP(IF($DM43&lt;53,$DM43,52),'Summary Calculations (hide)'!$D$15:$F$67,3,0)</f>
        <v>847.00000000000011</v>
      </c>
      <c r="DQ43" s="5">
        <f ca="1">IF(AND(DN43&gt;='Demand adjustments for Covid'!$F$12,DN43&lt;'Demand adjustments for Covid'!$F$17),'Demand adjustments for Covid'!$F$13,DO43)</f>
        <v>770</v>
      </c>
      <c r="DR43" s="5">
        <f t="shared" si="33"/>
        <v>0</v>
      </c>
      <c r="DS43" s="5">
        <f ca="1">IF('Demand adjustments for Covid'!$F$9="Yes",IF(DR43=0,DQ43,((SUM(DR$4:DR43)-1)*$EE$8)+'Demand adjustments for Covid'!F$13),'Demand background (hide)'!DO43)</f>
        <v>770</v>
      </c>
      <c r="DT43" s="5">
        <f ca="1">IF('Demand adjustments for Covid'!$F$9="Yes",IF(OR(AND(DN43&gt;='Demand adjustments for Covid'!$F$12,DN43&lt;'Demand adjustments for Covid'!$F$17),DR43=1),DS43+3,DP43),'Demand background (hide)'!DP43)</f>
        <v>847.00000000000011</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847.00000000000011</v>
      </c>
    </row>
    <row r="44" spans="1:128" s="5" customFormat="1" x14ac:dyDescent="0.2">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8">
        <f t="shared" si="17"/>
        <v>44249</v>
      </c>
      <c r="DO44" s="5">
        <f ca="1">VLOOKUP(IF($DM44&lt;53,$DM44,52),'Summary Calculations (hide)'!$D$15:$F$67,2,0)</f>
        <v>510</v>
      </c>
      <c r="DP44" s="5">
        <f ca="1">VLOOKUP(IF($DM44&lt;53,$DM44,52),'Summary Calculations (hide)'!$D$15:$F$67,3,0)</f>
        <v>561</v>
      </c>
      <c r="DQ44" s="5">
        <f ca="1">IF(AND(DN44&gt;='Demand adjustments for Covid'!$F$12,DN44&lt;'Demand adjustments for Covid'!$F$17),'Demand adjustments for Covid'!$F$13,DO44)</f>
        <v>510</v>
      </c>
      <c r="DR44" s="5">
        <f t="shared" si="33"/>
        <v>0</v>
      </c>
      <c r="DS44" s="5">
        <f ca="1">IF('Demand adjustments for Covid'!$F$9="Yes",IF(DR44=0,DQ44,((SUM(DR$4:DR44)-1)*$EE$8)+'Demand adjustments for Covid'!F$13),'Demand background (hide)'!DO44)</f>
        <v>510</v>
      </c>
      <c r="DT44" s="5">
        <f ca="1">IF('Demand adjustments for Covid'!$F$9="Yes",IF(OR(AND(DN44&gt;='Demand adjustments for Covid'!$F$12,DN44&lt;'Demand adjustments for Covid'!$F$17),DR44=1),DS44+3,DP44),'Demand background (hide)'!DP44)</f>
        <v>561</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561</v>
      </c>
    </row>
    <row r="45" spans="1:128" s="5" customFormat="1" x14ac:dyDescent="0.2">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8">
        <f t="shared" si="17"/>
        <v>44256</v>
      </c>
      <c r="DO45" s="5">
        <f ca="1">VLOOKUP(IF($DM45&lt;53,$DM45,52),'Summary Calculations (hide)'!$D$15:$F$67,2,0)</f>
        <v>440</v>
      </c>
      <c r="DP45" s="5">
        <f ca="1">VLOOKUP(IF($DM45&lt;53,$DM45,52),'Summary Calculations (hide)'!$D$15:$F$67,3,0)</f>
        <v>484.00000000000006</v>
      </c>
      <c r="DQ45" s="5">
        <f ca="1">IF(AND(DN45&gt;='Demand adjustments for Covid'!$F$12,DN45&lt;'Demand adjustments for Covid'!$F$17),'Demand adjustments for Covid'!$F$13,DO45)</f>
        <v>440</v>
      </c>
      <c r="DR45" s="5">
        <f t="shared" si="33"/>
        <v>0</v>
      </c>
      <c r="DS45" s="5">
        <f ca="1">IF('Demand adjustments for Covid'!$F$9="Yes",IF(DR45=0,DQ45,((SUM(DR$4:DR45)-1)*$EE$8)+'Demand adjustments for Covid'!F$13),'Demand background (hide)'!DO45)</f>
        <v>440</v>
      </c>
      <c r="DT45" s="5">
        <f ca="1">IF('Demand adjustments for Covid'!$F$9="Yes",IF(OR(AND(DN45&gt;='Demand adjustments for Covid'!$F$12,DN45&lt;'Demand adjustments for Covid'!$F$17),DR45=1),DS45+3,DP45),'Demand background (hide)'!DP45)</f>
        <v>484.00000000000006</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484.00000000000006</v>
      </c>
    </row>
    <row r="46" spans="1:128" s="5" customFormat="1" x14ac:dyDescent="0.2">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8">
        <f t="shared" si="17"/>
        <v>44263</v>
      </c>
      <c r="DO46" s="5">
        <f ca="1">VLOOKUP(IF($DM46&lt;53,$DM46,52),'Summary Calculations (hide)'!$D$15:$F$67,2,0)</f>
        <v>650</v>
      </c>
      <c r="DP46" s="5">
        <f ca="1">VLOOKUP(IF($DM46&lt;53,$DM46,52),'Summary Calculations (hide)'!$D$15:$F$67,3,0)</f>
        <v>715.00000000000011</v>
      </c>
      <c r="DQ46" s="5">
        <f ca="1">IF(AND(DN46&gt;='Demand adjustments for Covid'!$F$12,DN46&lt;'Demand adjustments for Covid'!$F$17),'Demand adjustments for Covid'!$F$13,DO46)</f>
        <v>650</v>
      </c>
      <c r="DR46" s="5">
        <f t="shared" si="33"/>
        <v>0</v>
      </c>
      <c r="DS46" s="5">
        <f ca="1">IF('Demand adjustments for Covid'!$F$9="Yes",IF(DR46=0,DQ46,((SUM(DR$4:DR46)-1)*$EE$8)+'Demand adjustments for Covid'!F$13),'Demand background (hide)'!DO46)</f>
        <v>650</v>
      </c>
      <c r="DT46" s="5">
        <f ca="1">IF('Demand adjustments for Covid'!$F$9="Yes",IF(OR(AND(DN46&gt;='Demand adjustments for Covid'!$F$12,DN46&lt;'Demand adjustments for Covid'!$F$17),DR46=1),DS46+3,DP46),'Demand background (hide)'!DP46)</f>
        <v>715.00000000000011</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715.00000000000011</v>
      </c>
    </row>
    <row r="47" spans="1:128" s="5" customFormat="1" x14ac:dyDescent="0.2">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8">
        <f t="shared" si="17"/>
        <v>44270</v>
      </c>
      <c r="DO47" s="5">
        <f ca="1">VLOOKUP(IF($DM47&lt;53,$DM47,52),'Summary Calculations (hide)'!$D$15:$F$67,2,0)</f>
        <v>620</v>
      </c>
      <c r="DP47" s="5">
        <f ca="1">VLOOKUP(IF($DM47&lt;53,$DM47,52),'Summary Calculations (hide)'!$D$15:$F$67,3,0)</f>
        <v>682</v>
      </c>
      <c r="DQ47" s="5">
        <f ca="1">IF(AND(DN47&gt;='Demand adjustments for Covid'!$F$12,DN47&lt;'Demand adjustments for Covid'!$F$17),'Demand adjustments for Covid'!$F$13,DO47)</f>
        <v>620</v>
      </c>
      <c r="DR47" s="5">
        <f t="shared" si="33"/>
        <v>0</v>
      </c>
      <c r="DS47" s="5">
        <f ca="1">IF('Demand adjustments for Covid'!$F$9="Yes",IF(DR47=0,DQ47,((SUM(DR$4:DR47)-1)*$EE$8)+'Demand adjustments for Covid'!F$13),'Demand background (hide)'!DO47)</f>
        <v>620</v>
      </c>
      <c r="DT47" s="5">
        <f ca="1">IF('Demand adjustments for Covid'!$F$9="Yes",IF(OR(AND(DN47&gt;='Demand adjustments for Covid'!$F$12,DN47&lt;'Demand adjustments for Covid'!$F$17),DR47=1),DS47+3,DP47),'Demand background (hide)'!DP47)</f>
        <v>682</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682</v>
      </c>
    </row>
    <row r="48" spans="1:128" s="5" customFormat="1" x14ac:dyDescent="0.2">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8">
        <f t="shared" si="17"/>
        <v>44277</v>
      </c>
      <c r="DO48" s="5">
        <f ca="1">VLOOKUP(IF($DM48&lt;53,$DM48,52),'Summary Calculations (hide)'!$D$15:$F$67,2,0)</f>
        <v>320</v>
      </c>
      <c r="DP48" s="5">
        <f ca="1">VLOOKUP(IF($DM48&lt;53,$DM48,52),'Summary Calculations (hide)'!$D$15:$F$67,3,0)</f>
        <v>352</v>
      </c>
      <c r="DQ48" s="5">
        <f ca="1">IF(AND(DN48&gt;='Demand adjustments for Covid'!$F$12,DN48&lt;'Demand adjustments for Covid'!$F$17),'Demand adjustments for Covid'!$F$13,DO48)</f>
        <v>320</v>
      </c>
      <c r="DR48" s="5">
        <f t="shared" si="33"/>
        <v>0</v>
      </c>
      <c r="DS48" s="5">
        <f ca="1">IF('Demand adjustments for Covid'!$F$9="Yes",IF(DR48=0,DQ48,((SUM(DR$4:DR48)-1)*$EE$8)+'Demand adjustments for Covid'!F$13),'Demand background (hide)'!DO48)</f>
        <v>320</v>
      </c>
      <c r="DT48" s="5">
        <f ca="1">IF('Demand adjustments for Covid'!$F$9="Yes",IF(OR(AND(DN48&gt;='Demand adjustments for Covid'!$F$12,DN48&lt;'Demand adjustments for Covid'!$F$17),DR48=1),DS48+3,DP48),'Demand background (hide)'!DP48)</f>
        <v>352</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352</v>
      </c>
    </row>
    <row r="49" spans="1:132" s="5" customFormat="1" x14ac:dyDescent="0.2">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8">
        <f t="shared" si="17"/>
        <v>44284</v>
      </c>
      <c r="DO49" s="5">
        <f ca="1">VLOOKUP(IF($DM49&lt;53,$DM49,52),'Summary Calculations (hide)'!$D$15:$F$67,2,0)</f>
        <v>450</v>
      </c>
      <c r="DP49" s="5">
        <f ca="1">VLOOKUP(IF($DM49&lt;53,$DM49,52),'Summary Calculations (hide)'!$D$15:$F$67,3,0)</f>
        <v>495.00000000000006</v>
      </c>
      <c r="DQ49" s="5">
        <f ca="1">IF(AND(DN49&gt;='Demand adjustments for Covid'!$F$12,DN49&lt;'Demand adjustments for Covid'!$F$17),'Demand adjustments for Covid'!$F$13,DO49)</f>
        <v>450</v>
      </c>
      <c r="DR49" s="5">
        <f t="shared" si="33"/>
        <v>0</v>
      </c>
      <c r="DS49" s="5">
        <f ca="1">IF('Demand adjustments for Covid'!$F$9="Yes",IF(DR49=0,DQ49,((SUM(DR$4:DR49)-1)*$EE$8)+'Demand adjustments for Covid'!F$13),'Demand background (hide)'!DO49)</f>
        <v>450</v>
      </c>
      <c r="DT49" s="5">
        <f ca="1">IF('Demand adjustments for Covid'!$F$9="Yes",IF(OR(AND(DN49&gt;='Demand adjustments for Covid'!$F$12,DN49&lt;'Demand adjustments for Covid'!$F$17),DR49=1),DS49+3,DP49),'Demand background (hide)'!DP49)</f>
        <v>495.00000000000006</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495.00000000000006</v>
      </c>
    </row>
    <row r="50" spans="1:132" s="5" customFormat="1" x14ac:dyDescent="0.2">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8">
        <f t="shared" si="17"/>
        <v>44291</v>
      </c>
      <c r="DO50" s="5">
        <f ca="1">VLOOKUP(IF($DM50&lt;53,$DM50,52),'Summary Calculations (hide)'!$D$15:$F$67,2,0)</f>
        <v>480</v>
      </c>
      <c r="DP50" s="5">
        <f ca="1">VLOOKUP(IF($DM50&lt;53,$DM50,52),'Summary Calculations (hide)'!$D$15:$F$67,3,0)</f>
        <v>528</v>
      </c>
      <c r="DQ50" s="5">
        <f ca="1">IF(AND(DN50&gt;='Demand adjustments for Covid'!$F$12,DN50&lt;'Demand adjustments for Covid'!$F$17),'Demand adjustments for Covid'!$F$13,DO50)</f>
        <v>480</v>
      </c>
      <c r="DR50" s="5">
        <f t="shared" si="33"/>
        <v>0</v>
      </c>
      <c r="DS50" s="5">
        <f ca="1">IF('Demand adjustments for Covid'!$F$9="Yes",IF(DR50=0,DQ50,((SUM(DR$4:DR50)-1)*$EE$8)+'Demand adjustments for Covid'!F$13),'Demand background (hide)'!DO50)</f>
        <v>480</v>
      </c>
      <c r="DT50" s="5">
        <f ca="1">IF('Demand adjustments for Covid'!$F$9="Yes",IF(OR(AND(DN50&gt;='Demand adjustments for Covid'!$F$12,DN50&lt;'Demand adjustments for Covid'!$F$17),DR50=1),DS50+3,DP50),'Demand background (hide)'!DP50)</f>
        <v>528</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528</v>
      </c>
    </row>
    <row r="51" spans="1:132" s="5" customFormat="1" x14ac:dyDescent="0.2">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8">
        <f t="shared" si="17"/>
        <v>44298</v>
      </c>
      <c r="DO51" s="5">
        <f ca="1">VLOOKUP(IF($DM51&lt;53,$DM51,52),'Summary Calculations (hide)'!$D$15:$F$67,2,0)</f>
        <v>790</v>
      </c>
      <c r="DP51" s="5">
        <f ca="1">VLOOKUP(IF($DM51&lt;53,$DM51,52),'Summary Calculations (hide)'!$D$15:$F$67,3,0)</f>
        <v>869.00000000000011</v>
      </c>
      <c r="DQ51" s="5">
        <f ca="1">IF(AND(DN51&gt;='Demand adjustments for Covid'!$F$12,DN51&lt;'Demand adjustments for Covid'!$F$17),'Demand adjustments for Covid'!$F$13,DO51)</f>
        <v>790</v>
      </c>
      <c r="DR51" s="5">
        <f t="shared" si="33"/>
        <v>0</v>
      </c>
      <c r="DS51" s="5">
        <f ca="1">IF('Demand adjustments for Covid'!$F$9="Yes",IF(DR51=0,DQ51,((SUM(DR$4:DR51)-1)*$EE$8)+'Demand adjustments for Covid'!F$13),'Demand background (hide)'!DO51)</f>
        <v>790</v>
      </c>
      <c r="DT51" s="5">
        <f ca="1">IF('Demand adjustments for Covid'!$F$9="Yes",IF(OR(AND(DN51&gt;='Demand adjustments for Covid'!$F$12,DN51&lt;'Demand adjustments for Covid'!$F$17),DR51=1),DS51+3,DP51),'Demand background (hide)'!DP51)</f>
        <v>869.00000000000011</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869.00000000000011</v>
      </c>
    </row>
    <row r="52" spans="1:132" s="5" customFormat="1" x14ac:dyDescent="0.2">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8">
        <f t="shared" si="17"/>
        <v>44305</v>
      </c>
      <c r="DO52" s="5">
        <f ca="1">VLOOKUP(IF($DM52&lt;53,$DM52,52),'Summary Calculations (hide)'!$D$15:$F$67,2,0)</f>
        <v>330</v>
      </c>
      <c r="DP52" s="5">
        <f ca="1">VLOOKUP(IF($DM52&lt;53,$DM52,52),'Summary Calculations (hide)'!$D$15:$F$67,3,0)</f>
        <v>363.00000000000006</v>
      </c>
      <c r="DQ52" s="5">
        <f ca="1">IF(AND(DN52&gt;='Demand adjustments for Covid'!$F$12,DN52&lt;'Demand adjustments for Covid'!$F$17),'Demand adjustments for Covid'!$F$13,DO52)</f>
        <v>330</v>
      </c>
      <c r="DR52" s="5">
        <f t="shared" si="33"/>
        <v>0</v>
      </c>
      <c r="DS52" s="5">
        <f ca="1">IF('Demand adjustments for Covid'!$F$9="Yes",IF(DR52=0,DQ52,((SUM(DR$4:DR52)-1)*$EE$8)+'Demand adjustments for Covid'!F$13),'Demand background (hide)'!DO52)</f>
        <v>330</v>
      </c>
      <c r="DT52" s="5">
        <f ca="1">IF('Demand adjustments for Covid'!$F$9="Yes",IF(OR(AND(DN52&gt;='Demand adjustments for Covid'!$F$12,DN52&lt;'Demand adjustments for Covid'!$F$17),DR52=1),DS52+3,DP52),'Demand background (hide)'!DP52)</f>
        <v>363.00000000000006</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363.00000000000006</v>
      </c>
    </row>
    <row r="53" spans="1:132" s="5" customFormat="1" x14ac:dyDescent="0.2">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8">
        <f t="shared" si="17"/>
        <v>44312</v>
      </c>
      <c r="DO53" s="5">
        <f ca="1">VLOOKUP(IF($DM53&lt;53,$DM53,52),'Summary Calculations (hide)'!$D$15:$F$67,2,0)</f>
        <v>590</v>
      </c>
      <c r="DP53" s="5">
        <f ca="1">VLOOKUP(IF($DM53&lt;53,$DM53,52),'Summary Calculations (hide)'!$D$15:$F$67,3,0)</f>
        <v>649</v>
      </c>
      <c r="DQ53" s="5">
        <f ca="1">IF(AND(DN53&gt;='Demand adjustments for Covid'!$F$12,DN53&lt;'Demand adjustments for Covid'!$F$17),'Demand adjustments for Covid'!$F$13,DO53)</f>
        <v>590</v>
      </c>
      <c r="DR53" s="5">
        <f t="shared" si="33"/>
        <v>0</v>
      </c>
      <c r="DS53" s="5">
        <f ca="1">IF('Demand adjustments for Covid'!$F$9="Yes",IF(DR53=0,DQ53,((SUM(DR$4:DR53)-1)*$EE$8)+'Demand adjustments for Covid'!F$13),'Demand background (hide)'!DO53)</f>
        <v>590</v>
      </c>
      <c r="DT53" s="5">
        <f ca="1">IF('Demand adjustments for Covid'!$F$9="Yes",IF(OR(AND(DN53&gt;='Demand adjustments for Covid'!$F$12,DN53&lt;'Demand adjustments for Covid'!$F$17),DR53=1),DS53+3,DP53),'Demand background (hide)'!DP53)</f>
        <v>649</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649</v>
      </c>
    </row>
    <row r="54" spans="1:132" s="5" customFormat="1" x14ac:dyDescent="0.2">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8">
        <f t="shared" si="17"/>
        <v>44319</v>
      </c>
      <c r="DO54" s="5">
        <f ca="1">VLOOKUP(IF($DM54&lt;53,$DM54,52),'Summary Calculations (hide)'!$D$15:$F$67,2,0)</f>
        <v>420</v>
      </c>
      <c r="DP54" s="5">
        <f ca="1">VLOOKUP(IF($DM54&lt;53,$DM54,52),'Summary Calculations (hide)'!$D$15:$F$67,3,0)</f>
        <v>462.00000000000006</v>
      </c>
      <c r="DQ54" s="5">
        <f ca="1">IF(AND(DN54&gt;='Demand adjustments for Covid'!$F$12,DN54&lt;'Demand adjustments for Covid'!$F$17),'Demand adjustments for Covid'!$F$13,DO54)</f>
        <v>420</v>
      </c>
      <c r="DR54" s="5">
        <f t="shared" si="33"/>
        <v>0</v>
      </c>
      <c r="DS54" s="5">
        <f ca="1">IF('Demand adjustments for Covid'!$F$9="Yes",IF(DR54=0,DQ54,((SUM(DR$4:DR54)-1)*$EE$8)+'Demand adjustments for Covid'!F$13),'Demand background (hide)'!DO54)</f>
        <v>420</v>
      </c>
      <c r="DT54" s="5">
        <f ca="1">IF('Demand adjustments for Covid'!$F$9="Yes",IF(OR(AND(DN54&gt;='Demand adjustments for Covid'!$F$12,DN54&lt;'Demand adjustments for Covid'!$F$17),DR54=1),DS54+3,DP54),'Demand background (hide)'!DP54)</f>
        <v>462.00000000000006</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462.00000000000006</v>
      </c>
    </row>
    <row r="55" spans="1:132" s="5" customFormat="1" x14ac:dyDescent="0.2">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8">
        <f t="shared" si="17"/>
        <v>44326</v>
      </c>
      <c r="DO55" s="5">
        <f ca="1">VLOOKUP(IF($DM55&lt;53,$DM55,52),'Summary Calculations (hide)'!$D$15:$F$67,2,0)</f>
        <v>780</v>
      </c>
      <c r="DP55" s="5">
        <f ca="1">VLOOKUP(IF($DM55&lt;53,$DM55,52),'Summary Calculations (hide)'!$D$15:$F$67,3,0)</f>
        <v>858.00000000000011</v>
      </c>
      <c r="DQ55" s="5">
        <f ca="1">IF(AND(DN55&gt;='Demand adjustments for Covid'!$F$12,DN55&lt;'Demand adjustments for Covid'!$F$17),'Demand adjustments for Covid'!$F$13,DO55)</f>
        <v>780</v>
      </c>
      <c r="DR55" s="5">
        <f t="shared" si="33"/>
        <v>0</v>
      </c>
      <c r="DS55" s="5">
        <f ca="1">IF('Demand adjustments for Covid'!$F$9="Yes",IF(DR55=0,DQ55,((SUM(DR$4:DR55)-1)*$EE$8)+'Demand adjustments for Covid'!F$13),'Demand background (hide)'!DO55)</f>
        <v>780</v>
      </c>
      <c r="DT55" s="5">
        <f ca="1">IF('Demand adjustments for Covid'!$F$9="Yes",IF(OR(AND(DN55&gt;='Demand adjustments for Covid'!$F$12,DN55&lt;'Demand adjustments for Covid'!$F$17),DR55=1),DS55+3,DP55),'Demand background (hide)'!DP55)</f>
        <v>858.00000000000011</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858.00000000000011</v>
      </c>
    </row>
    <row r="56" spans="1:132" x14ac:dyDescent="0.2">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8">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5" defaultRowHeight="14.25" x14ac:dyDescent="0.2"/>
  <cols>
    <col min="1" max="3" width="10.375" style="350" customWidth="1"/>
    <col min="4" max="4" width="17.875" style="350" customWidth="1"/>
    <col min="5" max="5" width="13.875" style="350" customWidth="1"/>
    <col min="6" max="6" width="9.875" style="350" bestFit="1" customWidth="1"/>
    <col min="7" max="16384" width="8.75" style="350"/>
  </cols>
  <sheetData>
    <row r="2" spans="1:18" x14ac:dyDescent="0.2">
      <c r="A2" s="349" t="s">
        <v>1179</v>
      </c>
      <c r="B2" s="349"/>
      <c r="C2" s="349"/>
      <c r="D2" s="349"/>
      <c r="E2" s="349"/>
      <c r="F2" s="349"/>
      <c r="G2" s="349"/>
      <c r="H2" s="349"/>
      <c r="I2" s="349"/>
      <c r="J2" s="349"/>
      <c r="K2" s="349"/>
      <c r="L2" s="349"/>
      <c r="M2" s="349"/>
      <c r="N2" s="349"/>
      <c r="O2" s="349"/>
      <c r="P2" s="349"/>
      <c r="Q2" s="349"/>
      <c r="R2" s="349"/>
    </row>
    <row r="3" spans="1:18" x14ac:dyDescent="0.2">
      <c r="A3" s="351" t="s">
        <v>1180</v>
      </c>
      <c r="B3" s="351"/>
      <c r="C3" s="351"/>
      <c r="D3" s="351"/>
      <c r="E3" s="351"/>
      <c r="F3" s="351"/>
      <c r="G3" s="351"/>
      <c r="H3" s="351"/>
      <c r="I3" s="351"/>
      <c r="J3" s="351"/>
      <c r="K3" s="351"/>
      <c r="L3" s="351"/>
      <c r="M3" s="351"/>
      <c r="N3" s="351"/>
      <c r="O3" s="351"/>
      <c r="P3" s="351"/>
      <c r="Q3" s="351"/>
      <c r="R3" s="351"/>
    </row>
    <row r="5" spans="1:18" x14ac:dyDescent="0.2">
      <c r="A5" s="350" t="s">
        <v>1210</v>
      </c>
    </row>
    <row r="6" spans="1:18" x14ac:dyDescent="0.2">
      <c r="A6" s="350" t="s">
        <v>1188</v>
      </c>
    </row>
    <row r="7" spans="1:18" x14ac:dyDescent="0.2">
      <c r="A7" s="350" t="s">
        <v>1189</v>
      </c>
    </row>
    <row r="9" spans="1:18" ht="15" x14ac:dyDescent="0.25">
      <c r="A9" s="284" t="s">
        <v>1181</v>
      </c>
      <c r="F9" s="338" t="s">
        <v>20</v>
      </c>
    </row>
    <row r="10" spans="1:18" x14ac:dyDescent="0.2">
      <c r="A10" s="352" t="str">
        <f>IF(AND(F9="Yes",Demand!C6="",LEFT(Demand!C8,1)="M"),"You must enter a start date on the 'Demand' sheet, otherwise the model will show errors!","")</f>
        <v/>
      </c>
    </row>
    <row r="11" spans="1:18" ht="15" x14ac:dyDescent="0.25">
      <c r="A11" s="284" t="s">
        <v>1186</v>
      </c>
    </row>
    <row r="12" spans="1:18" x14ac:dyDescent="0.2">
      <c r="A12" s="350" t="s">
        <v>1183</v>
      </c>
      <c r="F12" s="167">
        <v>43969</v>
      </c>
    </row>
    <row r="13" spans="1:18" x14ac:dyDescent="0.2">
      <c r="A13" s="350" t="str">
        <f>"Current (restricted) level of demand ("&amp;Setup!$I$17&amp;"):"</f>
        <v>Current (restricted) level of demand (Minutes):</v>
      </c>
      <c r="D13" s="219"/>
      <c r="F13" s="338">
        <v>200</v>
      </c>
    </row>
    <row r="14" spans="1:18" x14ac:dyDescent="0.2">
      <c r="D14" s="219"/>
      <c r="F14" s="219"/>
    </row>
    <row r="16" spans="1:18" ht="15" x14ac:dyDescent="0.25">
      <c r="A16" s="284" t="s">
        <v>1187</v>
      </c>
    </row>
    <row r="17" spans="1:6" x14ac:dyDescent="0.2">
      <c r="A17" s="350" t="s">
        <v>1185</v>
      </c>
      <c r="F17" s="167">
        <v>44011</v>
      </c>
    </row>
    <row r="18" spans="1:6" x14ac:dyDescent="0.2">
      <c r="A18" s="350" t="s">
        <v>1236</v>
      </c>
      <c r="F18" s="338">
        <v>20</v>
      </c>
    </row>
    <row r="20" spans="1:6" x14ac:dyDescent="0.2">
      <c r="A20" s="350" t="s">
        <v>1182</v>
      </c>
      <c r="F20" s="338" t="s">
        <v>22</v>
      </c>
    </row>
    <row r="23" spans="1:6" ht="15" x14ac:dyDescent="0.25">
      <c r="A23" s="284" t="s">
        <v>1212</v>
      </c>
    </row>
    <row r="24" spans="1:6" x14ac:dyDescent="0.2">
      <c r="A24" s="350" t="s">
        <v>1213</v>
      </c>
    </row>
    <row r="26" spans="1:6" x14ac:dyDescent="0.2">
      <c r="A26" s="350" t="s">
        <v>1214</v>
      </c>
    </row>
    <row r="27" spans="1:6" x14ac:dyDescent="0.2">
      <c r="A27" s="350" t="s">
        <v>1215</v>
      </c>
    </row>
    <row r="28" spans="1:6" x14ac:dyDescent="0.2">
      <c r="A28" s="353" t="s">
        <v>1220</v>
      </c>
    </row>
    <row r="31" spans="1:6" ht="15" x14ac:dyDescent="0.25">
      <c r="A31" s="284" t="s">
        <v>1216</v>
      </c>
    </row>
    <row r="33" spans="1:18" ht="13.9" customHeight="1" x14ac:dyDescent="0.25">
      <c r="D33" s="405" t="str">
        <f>"Number of patients ("&amp;Setup!$I$17&amp;")"</f>
        <v>Number of patients (Minutes)</v>
      </c>
      <c r="E33" s="403" t="s">
        <v>1219</v>
      </c>
      <c r="F33" s="405" t="str">
        <f>Setup!$I$17&amp;" remaining"</f>
        <v>Minutes remaining</v>
      </c>
      <c r="G33" s="354" t="str">
        <f>"Backlog / unseen patients ("&amp;Setup!$I$17&amp;") brought in post-transition, by week"</f>
        <v>Backlog / unseen patients (Minutes) brought in post-transition, by week</v>
      </c>
      <c r="H33" s="355"/>
      <c r="I33" s="355"/>
      <c r="J33" s="355"/>
      <c r="K33" s="355"/>
      <c r="L33" s="355"/>
      <c r="M33" s="355"/>
      <c r="N33" s="355"/>
      <c r="O33" s="355"/>
      <c r="P33" s="355"/>
      <c r="Q33" s="355"/>
      <c r="R33" s="356"/>
    </row>
    <row r="34" spans="1:18" ht="15" x14ac:dyDescent="0.25">
      <c r="D34" s="406"/>
      <c r="E34" s="404"/>
      <c r="F34" s="406"/>
      <c r="G34" s="357">
        <v>1</v>
      </c>
      <c r="H34" s="357">
        <v>2</v>
      </c>
      <c r="I34" s="357">
        <v>3</v>
      </c>
      <c r="J34" s="357">
        <v>4</v>
      </c>
      <c r="K34" s="357">
        <v>5</v>
      </c>
      <c r="L34" s="357">
        <v>6</v>
      </c>
      <c r="M34" s="357">
        <v>7</v>
      </c>
      <c r="N34" s="357">
        <v>8</v>
      </c>
      <c r="O34" s="357">
        <v>9</v>
      </c>
      <c r="P34" s="357">
        <v>10</v>
      </c>
      <c r="Q34" s="357">
        <v>11</v>
      </c>
      <c r="R34" s="357">
        <v>12</v>
      </c>
    </row>
    <row r="35" spans="1:18" ht="15" x14ac:dyDescent="0.25">
      <c r="A35" s="350" t="s">
        <v>1217</v>
      </c>
      <c r="D35" s="360">
        <f ca="1">SUM(OFFSET('Parameters calculator (hide)'!$C$68,0,0,Num_Modalities,1))</f>
        <v>2100</v>
      </c>
      <c r="E35" s="339">
        <v>0.04</v>
      </c>
      <c r="F35" s="358">
        <f ca="1">ROUNDUP(D35*(1-E35),0)-SUM(G35:N35)</f>
        <v>416</v>
      </c>
      <c r="G35" s="338">
        <v>200</v>
      </c>
      <c r="H35" s="338">
        <v>200</v>
      </c>
      <c r="I35" s="338">
        <v>200</v>
      </c>
      <c r="J35" s="338">
        <v>200</v>
      </c>
      <c r="K35" s="338">
        <v>200</v>
      </c>
      <c r="L35" s="338">
        <v>200</v>
      </c>
      <c r="M35" s="338">
        <v>200</v>
      </c>
      <c r="N35" s="338">
        <v>200</v>
      </c>
      <c r="O35" s="338">
        <v>200</v>
      </c>
      <c r="P35" s="338">
        <v>200</v>
      </c>
      <c r="Q35" s="338"/>
      <c r="R35" s="338"/>
    </row>
    <row r="36" spans="1:18" ht="15" x14ac:dyDescent="0.25">
      <c r="A36" s="350" t="s">
        <v>1218</v>
      </c>
      <c r="D36" s="361">
        <f ca="1">'Demand background (hide)'!EA3</f>
        <v>5430</v>
      </c>
      <c r="E36" s="339">
        <v>0.05</v>
      </c>
      <c r="F36" s="359">
        <f ca="1">ROUNDUP(D36*(1-E36),0)-SUM(G36:N36)</f>
        <v>2759</v>
      </c>
      <c r="G36" s="338">
        <v>300</v>
      </c>
      <c r="H36" s="338">
        <v>300</v>
      </c>
      <c r="I36" s="338">
        <v>300</v>
      </c>
      <c r="J36" s="338">
        <v>300</v>
      </c>
      <c r="K36" s="338">
        <v>300</v>
      </c>
      <c r="L36" s="338">
        <v>300</v>
      </c>
      <c r="M36" s="338">
        <v>300</v>
      </c>
      <c r="N36" s="338">
        <v>300</v>
      </c>
      <c r="O36" s="338">
        <v>300</v>
      </c>
      <c r="P36" s="338">
        <v>300</v>
      </c>
      <c r="Q36" s="338"/>
      <c r="R36" s="338"/>
    </row>
    <row r="39" spans="1:18" ht="15" x14ac:dyDescent="0.25">
      <c r="A39" s="350" t="s">
        <v>1227</v>
      </c>
    </row>
  </sheetData>
  <sheetProtection algorithmName="SHA-512" hashValue="r3W9TxCY3ZzRZMZK3NZKygC6td+MVpFB3EdnLsGJua0b7LVXTnoMROJmp7MNSYRyTGF7vTEBV4lUUc/3FTBqWw==" saltValue="666AlZ+/8SixPoRMj/8SEg==" spinCount="100000" sheet="1" objects="1" scenarios="1"/>
  <mergeCells count="3">
    <mergeCell ref="E33:E34"/>
    <mergeCell ref="D33:D34"/>
    <mergeCell ref="F33:F34"/>
  </mergeCells>
  <conditionalFormatting sqref="F35:F36">
    <cfRule type="expression" dxfId="47" priority="2">
      <formula>IF($F35&lt;0,1,0)</formula>
    </cfRule>
  </conditionalFormatting>
  <conditionalFormatting sqref="A11:R33 A35:R39 A34:C34 G34:R34">
    <cfRule type="expression" dxfId="46"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25" x14ac:dyDescent="0.2"/>
  <cols>
    <col min="1" max="1" width="19.875" bestFit="1" customWidth="1"/>
    <col min="2" max="2" width="11.375" customWidth="1"/>
    <col min="4" max="4" width="3.37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 ca="1">'SPC background (hide)'!H5&amp;" weeks"</f>
        <v>52 weeks</v>
      </c>
    </row>
    <row r="6" spans="1:3" ht="14.25" customHeight="1" x14ac:dyDescent="0.2"/>
    <row r="7" spans="1:3" ht="14.25" customHeight="1" x14ac:dyDescent="0.2">
      <c r="A7" s="327" t="s">
        <v>186</v>
      </c>
      <c r="B7" s="383"/>
      <c r="C7" s="383"/>
    </row>
    <row r="8" spans="1:3" ht="14.25" customHeight="1" x14ac:dyDescent="0.2">
      <c r="A8" s="327" t="s">
        <v>187</v>
      </c>
      <c r="B8" s="383"/>
      <c r="C8" s="383" t="str">
        <f ca="1">IF('SPC background (hide)'!H7&lt;&gt;"",'SPC background (hide)'!H7&amp;" weeks","")</f>
        <v/>
      </c>
    </row>
    <row r="9" spans="1:3" ht="14.25" customHeight="1" x14ac:dyDescent="0.2">
      <c r="A9" s="327"/>
      <c r="B9" s="383"/>
      <c r="C9" s="383"/>
    </row>
    <row r="10" spans="1:3" ht="14.25" customHeight="1" x14ac:dyDescent="0.2">
      <c r="A10" s="327" t="s">
        <v>188</v>
      </c>
      <c r="B10" s="383"/>
      <c r="C10" s="383"/>
    </row>
    <row r="11" spans="1:3" ht="14.25" customHeight="1" x14ac:dyDescent="0.2">
      <c r="A11" s="327" t="s">
        <v>189</v>
      </c>
      <c r="B11" s="383"/>
      <c r="C11" s="383" t="str">
        <f ca="1">IF('SPC background (hide)'!H9&lt;&gt;"",'SPC background (hide)'!H9&amp;" weeks","")</f>
        <v/>
      </c>
    </row>
    <row r="12" spans="1:3" ht="14.25" customHeight="1" x14ac:dyDescent="0.2">
      <c r="A12" s="327"/>
      <c r="B12" s="383"/>
      <c r="C12" s="383"/>
    </row>
    <row r="13" spans="1:3" ht="14.25" customHeight="1" x14ac:dyDescent="0.2">
      <c r="A13" s="327" t="s">
        <v>190</v>
      </c>
      <c r="B13" s="383"/>
      <c r="C13" s="383"/>
    </row>
    <row r="14" spans="1:3" ht="14.25" customHeight="1" x14ac:dyDescent="0.2">
      <c r="A14" s="327" t="s">
        <v>191</v>
      </c>
      <c r="B14" s="383"/>
      <c r="C14" s="383" t="str">
        <f ca="1">IF('SPC background (hide)'!H11&lt;&gt;"",'SPC background (hide)'!H11&amp;" weeks","")</f>
        <v/>
      </c>
    </row>
    <row r="15" spans="1:3" ht="14.25" customHeight="1" x14ac:dyDescent="0.2"/>
    <row r="16" spans="1:3" x14ac:dyDescent="0.2">
      <c r="A16" s="37" t="s">
        <v>147</v>
      </c>
    </row>
    <row r="17" spans="1:3" ht="15" x14ac:dyDescent="0.25">
      <c r="A17" s="2" t="str">
        <f ca="1">'SPC background (hide)'!I11&amp;" weeks"</f>
        <v>52 weeks</v>
      </c>
    </row>
    <row r="19" spans="1:3" x14ac:dyDescent="0.2">
      <c r="A19" t="str">
        <f ca="1">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vLoOYgkreLHzlEMxepbuSMycQJPi2xgmqdbxCvyZUb9PMdRivMXdgAf/2ifk9Sf8sleczRaPTgRk6cg/PjOD9g==" saltValue="lIqsa3EOmoIABRQIKay7XQ==" spinCount="100000" sheet="1" objects="1" scenarios="1"/>
  <conditionalFormatting sqref="C19">
    <cfRule type="expression" dxfId="45"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25" x14ac:dyDescent="0.2"/>
  <cols>
    <col min="1" max="1" width="9" hidden="1" customWidth="1"/>
    <col min="2" max="2" width="12.625" bestFit="1" customWidth="1"/>
    <col min="3" max="3" width="13" customWidth="1"/>
    <col min="4" max="4" width="9.875" hidden="1" customWidth="1"/>
    <col min="5" max="14" width="13.125" hidden="1" customWidth="1"/>
    <col min="15" max="15" width="18.875" customWidth="1"/>
    <col min="17" max="18" width="9" customWidth="1"/>
    <col min="20" max="20" width="9.8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398" t="s">
        <v>24</v>
      </c>
      <c r="D6" s="400"/>
    </row>
    <row r="8" spans="1:20" x14ac:dyDescent="0.2">
      <c r="B8" t="s">
        <v>218</v>
      </c>
      <c r="C8" s="210"/>
    </row>
    <row r="10" spans="1:20" ht="13.9" customHeight="1" x14ac:dyDescent="0.2">
      <c r="B10" s="402" t="s">
        <v>128</v>
      </c>
      <c r="C10" s="402" t="s">
        <v>56</v>
      </c>
      <c r="D10" s="402"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01" t="s">
        <v>222</v>
      </c>
      <c r="Q10" s="401" t="str">
        <f>"Total "&amp;"("&amp;Setup!$I$17&amp;")"</f>
        <v>Total (Minutes)</v>
      </c>
      <c r="R10" s="401" t="s">
        <v>111</v>
      </c>
    </row>
    <row r="11" spans="1:20" x14ac:dyDescent="0.2">
      <c r="B11" s="402"/>
      <c r="C11" s="402"/>
      <c r="D11" s="402"/>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01"/>
      <c r="Q11" s="401"/>
      <c r="R11" s="401"/>
    </row>
    <row r="12" spans="1:20" x14ac:dyDescent="0.2">
      <c r="B12" s="402"/>
      <c r="C12" s="402"/>
      <c r="D12" s="402"/>
      <c r="E12" s="6"/>
      <c r="F12" s="6"/>
      <c r="G12" s="6"/>
      <c r="H12" s="6"/>
      <c r="I12" s="6"/>
      <c r="J12" s="6"/>
      <c r="K12" s="6"/>
      <c r="L12" s="6"/>
      <c r="M12" s="6"/>
      <c r="N12" s="6"/>
      <c r="O12" s="6"/>
      <c r="P12" s="401"/>
      <c r="Q12" s="401"/>
      <c r="R12" s="401"/>
    </row>
    <row r="13" spans="1:20" x14ac:dyDescent="0.2">
      <c r="A13">
        <f>1</f>
        <v>1</v>
      </c>
      <c r="B13" s="267">
        <f>IF(C8&lt;&gt;"",YEAR(C8),1)</f>
        <v>1</v>
      </c>
      <c r="C13" s="268">
        <f>IF($C$8&lt;&gt;"",WEEKNUM($C$8,21),1)</f>
        <v>1</v>
      </c>
      <c r="D13" s="326"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6"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
      <c r="A15" s="67">
        <f t="shared" ref="A15:A64" ca="1" si="3">IF(P15&lt;&gt;"",ROW(A3),"")</f>
        <v>3</v>
      </c>
      <c r="B15" s="267" t="str">
        <f t="shared" ca="1" si="0"/>
        <v/>
      </c>
      <c r="C15" s="268">
        <f t="shared" ca="1" si="1"/>
        <v>3</v>
      </c>
      <c r="D15" s="326"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
      <c r="A16" s="67">
        <f t="shared" ca="1" si="3"/>
        <v>4</v>
      </c>
      <c r="B16" s="267" t="str">
        <f t="shared" ca="1" si="0"/>
        <v/>
      </c>
      <c r="C16" s="268">
        <f t="shared" ca="1" si="1"/>
        <v>4</v>
      </c>
      <c r="D16" s="326"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
      <c r="A17" s="67">
        <f t="shared" ca="1" si="3"/>
        <v>5</v>
      </c>
      <c r="B17" s="267" t="str">
        <f t="shared" ca="1" si="0"/>
        <v/>
      </c>
      <c r="C17" s="268">
        <f t="shared" ca="1" si="1"/>
        <v>5</v>
      </c>
      <c r="D17" s="326"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
      <c r="A18" s="67">
        <f t="shared" ca="1" si="3"/>
        <v>6</v>
      </c>
      <c r="B18" s="267" t="str">
        <f t="shared" ca="1" si="0"/>
        <v/>
      </c>
      <c r="C18" s="268">
        <f t="shared" ca="1" si="1"/>
        <v>6</v>
      </c>
      <c r="D18" s="326"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
      <c r="A19" s="67">
        <f t="shared" ca="1" si="3"/>
        <v>7</v>
      </c>
      <c r="B19" s="267" t="str">
        <f t="shared" ca="1" si="0"/>
        <v/>
      </c>
      <c r="C19" s="268">
        <f t="shared" ca="1" si="1"/>
        <v>7</v>
      </c>
      <c r="D19" s="326"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u5HtfZUKmpVF1RpbUCvicloAZNiA5/nqJID54k7JBtlEVrczCgKPf4qAYFPmi1zX/HFndSqb4ZXtsos0fPStrA==" saltValue="N712u+PIkQ0CnB1WMc29Hw==" spinCount="100000" sheet="1" objects="1" scenarios="1"/>
  <mergeCells count="7">
    <mergeCell ref="C6:D6"/>
    <mergeCell ref="R10:R12"/>
    <mergeCell ref="B10:B12"/>
    <mergeCell ref="C10:C12"/>
    <mergeCell ref="D10:D12"/>
    <mergeCell ref="P10:P12"/>
    <mergeCell ref="Q10:Q12"/>
  </mergeCells>
  <conditionalFormatting sqref="B13:R64">
    <cfRule type="expression" dxfId="43"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375" bestFit="1" customWidth="1"/>
    <col min="3" max="3" width="12.5" bestFit="1" customWidth="1"/>
    <col min="5" max="5" width="13" bestFit="1" customWidth="1"/>
    <col min="6" max="7" width="13" customWidth="1"/>
    <col min="8" max="9" width="11.125" bestFit="1" customWidth="1"/>
    <col min="10" max="10" width="14.5" bestFit="1" customWidth="1"/>
    <col min="11" max="12" width="8.875" bestFit="1" customWidth="1"/>
    <col min="13" max="14" width="8.875" customWidth="1"/>
    <col min="15" max="17" width="8.875" bestFit="1" customWidth="1"/>
    <col min="18" max="18" width="6.625" bestFit="1" customWidth="1"/>
    <col min="19" max="19" width="5.375" bestFit="1" customWidth="1"/>
    <col min="21" max="21" width="15.5" bestFit="1" customWidth="1"/>
    <col min="23" max="23" width="9.875" bestFit="1" customWidth="1"/>
    <col min="29" max="29" width="14.625" customWidth="1"/>
    <col min="30" max="30" width="9.8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375" style="52" customWidth="1"/>
    <col min="2" max="2" width="11.5" style="52" customWidth="1"/>
    <col min="3" max="19" width="9" style="52"/>
    <col min="20" max="20" width="9.8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L16" sqref="L16"/>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375" style="52" hidden="1" customWidth="1"/>
    <col min="11" max="11" width="9.875" style="72" hidden="1" customWidth="1"/>
    <col min="12" max="12" width="9" style="72" customWidth="1"/>
    <col min="13" max="13" width="3.25" style="72" customWidth="1"/>
    <col min="14" max="14" width="20.625" customWidth="1"/>
    <col min="15" max="15" width="16.25" bestFit="1" customWidth="1"/>
    <col min="16" max="16" width="13" customWidth="1"/>
    <col min="17" max="17" width="6.5" customWidth="1"/>
    <col min="18" max="18" width="8.375" customWidth="1"/>
    <col min="19" max="19" width="8.37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72"/>
      <c r="O2" s="72"/>
      <c r="P2" s="72"/>
      <c r="Q2" s="72"/>
      <c r="R2" s="72"/>
      <c r="S2" s="72"/>
      <c r="T2" s="72"/>
      <c r="U2" s="72"/>
    </row>
    <row r="3" spans="1:23" s="52" customFormat="1" x14ac:dyDescent="0.2">
      <c r="B3" s="72" t="s">
        <v>474</v>
      </c>
      <c r="C3" s="479">
        <f>'Demand adjustments for Covid'!F12</f>
        <v>43969</v>
      </c>
      <c r="D3" s="72"/>
      <c r="F3" s="72"/>
      <c r="G3" s="72"/>
      <c r="H3" s="72"/>
      <c r="I3" s="72"/>
      <c r="J3" s="72"/>
      <c r="K3" s="72"/>
      <c r="L3" s="72"/>
      <c r="M3" s="72"/>
      <c r="N3" s="72"/>
      <c r="O3" s="72"/>
      <c r="P3" s="72"/>
      <c r="Q3" s="72"/>
      <c r="R3" s="72"/>
      <c r="S3" s="72"/>
      <c r="T3" s="72"/>
      <c r="U3" s="72"/>
    </row>
    <row r="4" spans="1:23" x14ac:dyDescent="0.2">
      <c r="B4" t="s">
        <v>437</v>
      </c>
      <c r="C4" s="269">
        <f>IF(C3="","",DATE(YEAR(C3)+1,MONTH(C3),DAY(C3))-1)</f>
        <v>44333</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21</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x14ac:dyDescent="0.2">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07" t="s">
        <v>440</v>
      </c>
      <c r="C13" s="407"/>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9"/>
      <c r="N14" s="119" t="s">
        <v>436</v>
      </c>
      <c r="O14" s="72"/>
      <c r="P14" s="72"/>
      <c r="Q14" s="72"/>
      <c r="R14" s="72"/>
      <c r="S14" s="72"/>
      <c r="T14" s="72"/>
      <c r="U14" s="72"/>
    </row>
    <row r="15" spans="1:23" x14ac:dyDescent="0.2">
      <c r="A15" s="226"/>
      <c r="B15" s="72"/>
      <c r="C15" s="72"/>
      <c r="D15" s="72"/>
      <c r="E15" s="72"/>
      <c r="F15" s="72"/>
      <c r="G15" s="71"/>
      <c r="H15" s="225">
        <f>SUM(H17:H116)</f>
        <v>40500</v>
      </c>
      <c r="I15" s="225">
        <f>H15/52</f>
        <v>778.84615384615381</v>
      </c>
      <c r="J15" s="67"/>
      <c r="K15" s="67"/>
      <c r="L15" s="67"/>
      <c r="M15" s="369"/>
      <c r="N15" s="72"/>
      <c r="O15" s="72"/>
      <c r="P15" s="72"/>
      <c r="Q15" s="72"/>
      <c r="R15" s="119" t="s">
        <v>255</v>
      </c>
      <c r="S15" s="119"/>
      <c r="T15" s="224">
        <f>SUM(T17:T116)</f>
        <v>6600</v>
      </c>
      <c r="U15" s="224">
        <f>SUM(U17:U116)</f>
        <v>126.92307692307692</v>
      </c>
      <c r="W15" s="72"/>
    </row>
    <row r="16" spans="1:23" ht="44.25" customHeight="1" x14ac:dyDescent="0.2">
      <c r="A16" s="293">
        <f>MAX(A17:A116)</f>
        <v>5</v>
      </c>
      <c r="B16" s="295" t="s">
        <v>512</v>
      </c>
      <c r="C16" s="295" t="s">
        <v>513</v>
      </c>
      <c r="D16" s="295" t="s">
        <v>514</v>
      </c>
      <c r="E16" s="295" t="s">
        <v>253</v>
      </c>
      <c r="F16" s="295" t="str">
        <f>C11&amp;" Per Clinic"</f>
        <v>Minutes Per Clinic</v>
      </c>
      <c r="G16" s="295" t="s">
        <v>441</v>
      </c>
      <c r="H16" s="295" t="str">
        <f>"Total 
("&amp;$C$11&amp;")"</f>
        <v>Total 
(Minutes)</v>
      </c>
      <c r="I16" s="295" t="s">
        <v>254</v>
      </c>
      <c r="J16" s="67"/>
      <c r="K16" s="67"/>
      <c r="L16" s="295" t="s">
        <v>1243</v>
      </c>
      <c r="M16" s="294">
        <f>MAX(M17:M116)</f>
        <v>2</v>
      </c>
      <c r="N16" s="296" t="s">
        <v>512</v>
      </c>
      <c r="O16" s="296" t="s">
        <v>513</v>
      </c>
      <c r="P16" s="296" t="s">
        <v>514</v>
      </c>
      <c r="Q16" s="296" t="s">
        <v>253</v>
      </c>
      <c r="R16" s="296" t="str">
        <f>C11&amp;" Per Clinic"</f>
        <v>Minutes Per Clinic</v>
      </c>
      <c r="S16" s="296" t="s">
        <v>441</v>
      </c>
      <c r="T16" s="296" t="str">
        <f>"Total 
("&amp;C11&amp;")"</f>
        <v>Total 
(Minutes)</v>
      </c>
      <c r="U16" s="296" t="s">
        <v>254</v>
      </c>
      <c r="V16" s="313" t="s">
        <v>1243</v>
      </c>
      <c r="W16" s="72"/>
    </row>
    <row r="17" spans="1:23" x14ac:dyDescent="0.2">
      <c r="A17" s="293">
        <f>IF(B17&lt;&gt;"",ROW(A1),0)</f>
        <v>1</v>
      </c>
      <c r="B17" s="163" t="s">
        <v>1287</v>
      </c>
      <c r="C17" s="163" t="s">
        <v>1288</v>
      </c>
      <c r="D17" s="163"/>
      <c r="E17" s="175">
        <v>30</v>
      </c>
      <c r="F17" s="175">
        <v>300</v>
      </c>
      <c r="G17" s="130"/>
      <c r="H17" s="222">
        <f>IF(ROW(A1)&lt;=$A$16,F17*E17,"")</f>
        <v>9000</v>
      </c>
      <c r="I17" s="300">
        <f>IFERROR(H17/52,"")</f>
        <v>173.07692307692307</v>
      </c>
      <c r="J17" s="67"/>
      <c r="K17" s="67"/>
      <c r="L17" s="362" t="s">
        <v>1238</v>
      </c>
      <c r="M17" s="294">
        <f>IF(N17&lt;&gt;"",ROW(A1),0)</f>
        <v>1</v>
      </c>
      <c r="N17" s="176" t="s">
        <v>1289</v>
      </c>
      <c r="O17" s="176"/>
      <c r="P17" s="176"/>
      <c r="Q17" s="177">
        <v>10</v>
      </c>
      <c r="R17" s="177">
        <v>300</v>
      </c>
      <c r="S17" s="131"/>
      <c r="T17" s="223">
        <f>IF(ROW(A1)&lt;=$M$16,R17*Q17,"")</f>
        <v>3000</v>
      </c>
      <c r="U17" s="301">
        <f>IFERROR(T17/52,"")</f>
        <v>57.692307692307693</v>
      </c>
      <c r="V17" s="363" t="s">
        <v>1238</v>
      </c>
      <c r="W17" s="72"/>
    </row>
    <row r="18" spans="1:23" x14ac:dyDescent="0.2">
      <c r="A18" s="293">
        <f t="shared" ref="A18:A81" si="0">IF(B18&lt;&gt;"",ROW(A2),0)</f>
        <v>2</v>
      </c>
      <c r="B18" s="163" t="s">
        <v>1290</v>
      </c>
      <c r="C18" s="163" t="s">
        <v>1288</v>
      </c>
      <c r="D18" s="163"/>
      <c r="E18" s="175">
        <v>30</v>
      </c>
      <c r="F18" s="175">
        <v>300</v>
      </c>
      <c r="G18" s="130"/>
      <c r="H18" s="222">
        <f t="shared" ref="H18:H81" si="1">IF(ROW(A2)&lt;=$A$16,F18*E18,"")</f>
        <v>9000</v>
      </c>
      <c r="I18" s="300">
        <f t="shared" ref="I18:I81" si="2">IFERROR(H18/52,"")</f>
        <v>173.07692307692307</v>
      </c>
      <c r="J18" s="67"/>
      <c r="K18" s="67"/>
      <c r="L18" s="362" t="s">
        <v>1238</v>
      </c>
      <c r="M18" s="294">
        <f t="shared" ref="M18:M81" si="3">IF(N18&lt;&gt;"",ROW(A2),0)</f>
        <v>2</v>
      </c>
      <c r="N18" s="176" t="s">
        <v>1291</v>
      </c>
      <c r="O18" s="163"/>
      <c r="P18" s="163"/>
      <c r="Q18" s="175">
        <v>12</v>
      </c>
      <c r="R18" s="175">
        <v>300</v>
      </c>
      <c r="S18" s="130"/>
      <c r="T18" s="223">
        <f t="shared" ref="T18:T81" si="4">IF(ROW(A2)&lt;=$M$16,R18*Q18,"")</f>
        <v>3600</v>
      </c>
      <c r="U18" s="300">
        <f t="shared" ref="U18:U81" si="5">IFERROR(T18/52,"")</f>
        <v>69.230769230769226</v>
      </c>
      <c r="V18" s="363" t="s">
        <v>1238</v>
      </c>
      <c r="W18" s="72"/>
    </row>
    <row r="19" spans="1:23" x14ac:dyDescent="0.2">
      <c r="A19" s="293">
        <f t="shared" si="0"/>
        <v>3</v>
      </c>
      <c r="B19" s="163" t="s">
        <v>1292</v>
      </c>
      <c r="C19" s="163" t="s">
        <v>1293</v>
      </c>
      <c r="D19" s="163"/>
      <c r="E19" s="175">
        <v>21</v>
      </c>
      <c r="F19" s="175">
        <v>300</v>
      </c>
      <c r="G19" s="130"/>
      <c r="H19" s="222">
        <f t="shared" si="1"/>
        <v>6300</v>
      </c>
      <c r="I19" s="300">
        <f t="shared" si="2"/>
        <v>121.15384615384616</v>
      </c>
      <c r="J19" s="67"/>
      <c r="K19" s="67"/>
      <c r="L19" s="362" t="s">
        <v>1238</v>
      </c>
      <c r="M19" s="294">
        <f t="shared" si="3"/>
        <v>0</v>
      </c>
      <c r="N19" s="176"/>
      <c r="O19" s="163"/>
      <c r="P19" s="163"/>
      <c r="Q19" s="175"/>
      <c r="R19" s="175"/>
      <c r="S19" s="130"/>
      <c r="T19" s="223" t="str">
        <f t="shared" si="4"/>
        <v/>
      </c>
      <c r="U19" s="222" t="str">
        <f t="shared" si="5"/>
        <v/>
      </c>
      <c r="V19" s="363" t="s">
        <v>1238</v>
      </c>
      <c r="W19" s="72"/>
    </row>
    <row r="20" spans="1:23" x14ac:dyDescent="0.2">
      <c r="A20" s="293">
        <f t="shared" si="0"/>
        <v>4</v>
      </c>
      <c r="B20" s="163" t="s">
        <v>1294</v>
      </c>
      <c r="C20" s="163" t="s">
        <v>1295</v>
      </c>
      <c r="D20" s="163"/>
      <c r="E20" s="175">
        <v>12</v>
      </c>
      <c r="F20" s="175">
        <v>300</v>
      </c>
      <c r="G20" s="130"/>
      <c r="H20" s="222">
        <f t="shared" si="1"/>
        <v>3600</v>
      </c>
      <c r="I20" s="300">
        <f t="shared" si="2"/>
        <v>69.230769230769226</v>
      </c>
      <c r="J20" s="67"/>
      <c r="K20" s="67"/>
      <c r="L20" s="362" t="s">
        <v>1238</v>
      </c>
      <c r="M20" s="294">
        <f t="shared" si="3"/>
        <v>0</v>
      </c>
      <c r="N20" s="176"/>
      <c r="O20" s="163"/>
      <c r="P20" s="163"/>
      <c r="Q20" s="175"/>
      <c r="R20" s="175"/>
      <c r="S20" s="130"/>
      <c r="T20" s="223" t="str">
        <f t="shared" si="4"/>
        <v/>
      </c>
      <c r="U20" s="222" t="str">
        <f t="shared" si="5"/>
        <v/>
      </c>
      <c r="V20" s="363" t="s">
        <v>1238</v>
      </c>
      <c r="W20" s="72"/>
    </row>
    <row r="21" spans="1:23" x14ac:dyDescent="0.2">
      <c r="A21" s="293">
        <f t="shared" si="0"/>
        <v>5</v>
      </c>
      <c r="B21" s="163" t="s">
        <v>1296</v>
      </c>
      <c r="C21" s="163" t="s">
        <v>1297</v>
      </c>
      <c r="D21" s="163"/>
      <c r="E21" s="175">
        <v>42</v>
      </c>
      <c r="F21" s="175">
        <v>300</v>
      </c>
      <c r="G21" s="130"/>
      <c r="H21" s="222">
        <f t="shared" si="1"/>
        <v>12600</v>
      </c>
      <c r="I21" s="222">
        <f t="shared" si="2"/>
        <v>242.30769230769232</v>
      </c>
      <c r="J21" s="67"/>
      <c r="K21" s="67"/>
      <c r="L21" s="362" t="s">
        <v>1238</v>
      </c>
      <c r="M21" s="294">
        <f t="shared" si="3"/>
        <v>0</v>
      </c>
      <c r="N21" s="176"/>
      <c r="O21" s="163"/>
      <c r="P21" s="163"/>
      <c r="Q21" s="175"/>
      <c r="R21" s="175"/>
      <c r="S21" s="130"/>
      <c r="T21" s="223" t="str">
        <f t="shared" si="4"/>
        <v/>
      </c>
      <c r="U21" s="222" t="str">
        <f t="shared" si="5"/>
        <v/>
      </c>
      <c r="V21" s="363" t="s">
        <v>1238</v>
      </c>
      <c r="W21" s="72"/>
    </row>
    <row r="22" spans="1:23" x14ac:dyDescent="0.2">
      <c r="A22" s="293">
        <f t="shared" si="0"/>
        <v>0</v>
      </c>
      <c r="B22" s="163"/>
      <c r="C22" s="163"/>
      <c r="D22" s="163"/>
      <c r="E22" s="175"/>
      <c r="F22" s="175"/>
      <c r="G22" s="130"/>
      <c r="H22" s="222" t="str">
        <f t="shared" si="1"/>
        <v/>
      </c>
      <c r="I22" s="222" t="str">
        <f t="shared" si="2"/>
        <v/>
      </c>
      <c r="J22" s="67"/>
      <c r="K22" s="67"/>
      <c r="L22" s="362" t="s">
        <v>1238</v>
      </c>
      <c r="M22" s="294">
        <f t="shared" si="3"/>
        <v>0</v>
      </c>
      <c r="N22" s="176"/>
      <c r="O22" s="163"/>
      <c r="P22" s="163"/>
      <c r="Q22" s="175"/>
      <c r="R22" s="175"/>
      <c r="S22" s="130"/>
      <c r="T22" s="223" t="str">
        <f t="shared" si="4"/>
        <v/>
      </c>
      <c r="U22" s="222" t="str">
        <f t="shared" si="5"/>
        <v/>
      </c>
      <c r="V22" s="363" t="s">
        <v>1238</v>
      </c>
      <c r="W22" s="72"/>
    </row>
    <row r="23" spans="1:23" x14ac:dyDescent="0.2">
      <c r="A23" s="293">
        <f t="shared" si="0"/>
        <v>0</v>
      </c>
      <c r="B23" s="163"/>
      <c r="C23" s="163"/>
      <c r="D23" s="163"/>
      <c r="E23" s="175"/>
      <c r="F23" s="175"/>
      <c r="G23" s="130"/>
      <c r="H23" s="222" t="str">
        <f t="shared" si="1"/>
        <v/>
      </c>
      <c r="I23" s="222" t="str">
        <f t="shared" si="2"/>
        <v/>
      </c>
      <c r="J23" s="67"/>
      <c r="K23" s="67"/>
      <c r="L23" s="362" t="s">
        <v>1238</v>
      </c>
      <c r="M23" s="294">
        <f t="shared" si="3"/>
        <v>0</v>
      </c>
      <c r="N23" s="176"/>
      <c r="O23" s="163"/>
      <c r="P23" s="163"/>
      <c r="Q23" s="175"/>
      <c r="R23" s="175"/>
      <c r="S23" s="130"/>
      <c r="T23" s="223" t="str">
        <f t="shared" si="4"/>
        <v/>
      </c>
      <c r="U23" s="222" t="str">
        <f t="shared" si="5"/>
        <v/>
      </c>
      <c r="V23" s="363" t="s">
        <v>1238</v>
      </c>
      <c r="W23" s="72"/>
    </row>
    <row r="24" spans="1:23" x14ac:dyDescent="0.2">
      <c r="A24" s="293">
        <f t="shared" si="0"/>
        <v>0</v>
      </c>
      <c r="B24" s="163"/>
      <c r="C24" s="163"/>
      <c r="D24" s="163"/>
      <c r="E24" s="175"/>
      <c r="F24" s="175"/>
      <c r="G24" s="130"/>
      <c r="H24" s="222" t="str">
        <f t="shared" si="1"/>
        <v/>
      </c>
      <c r="I24" s="222" t="str">
        <f t="shared" si="2"/>
        <v/>
      </c>
      <c r="J24" s="67"/>
      <c r="K24" s="67"/>
      <c r="L24" s="362" t="s">
        <v>1238</v>
      </c>
      <c r="M24" s="294">
        <f t="shared" si="3"/>
        <v>0</v>
      </c>
      <c r="N24" s="176"/>
      <c r="O24" s="163"/>
      <c r="P24" s="163"/>
      <c r="Q24" s="175"/>
      <c r="R24" s="175"/>
      <c r="S24" s="130"/>
      <c r="T24" s="223" t="str">
        <f t="shared" si="4"/>
        <v/>
      </c>
      <c r="U24" s="222" t="str">
        <f t="shared" si="5"/>
        <v/>
      </c>
      <c r="V24" s="363" t="s">
        <v>1238</v>
      </c>
      <c r="W24" s="72"/>
    </row>
    <row r="25" spans="1:23" x14ac:dyDescent="0.2">
      <c r="A25" s="293">
        <f t="shared" si="0"/>
        <v>0</v>
      </c>
      <c r="B25" s="163"/>
      <c r="C25" s="163"/>
      <c r="D25" s="163"/>
      <c r="E25" s="175"/>
      <c r="F25" s="175"/>
      <c r="G25" s="130"/>
      <c r="H25" s="222" t="str">
        <f t="shared" si="1"/>
        <v/>
      </c>
      <c r="I25" s="222" t="str">
        <f t="shared" si="2"/>
        <v/>
      </c>
      <c r="J25" s="67"/>
      <c r="K25" s="67"/>
      <c r="L25" s="362" t="s">
        <v>1238</v>
      </c>
      <c r="M25" s="294">
        <f t="shared" si="3"/>
        <v>0</v>
      </c>
      <c r="N25" s="176"/>
      <c r="O25" s="163"/>
      <c r="P25" s="163"/>
      <c r="Q25" s="175"/>
      <c r="R25" s="175"/>
      <c r="S25" s="130"/>
      <c r="T25" s="223" t="str">
        <f t="shared" si="4"/>
        <v/>
      </c>
      <c r="U25" s="222" t="str">
        <f t="shared" si="5"/>
        <v/>
      </c>
      <c r="V25" s="363" t="s">
        <v>1238</v>
      </c>
      <c r="W25" s="72"/>
    </row>
    <row r="26" spans="1:23" x14ac:dyDescent="0.2">
      <c r="A26" s="293">
        <f t="shared" si="0"/>
        <v>0</v>
      </c>
      <c r="B26" s="163"/>
      <c r="C26" s="163"/>
      <c r="D26" s="163"/>
      <c r="E26" s="175"/>
      <c r="F26" s="175"/>
      <c r="G26" s="130"/>
      <c r="H26" s="222" t="str">
        <f t="shared" si="1"/>
        <v/>
      </c>
      <c r="I26" s="222" t="str">
        <f t="shared" si="2"/>
        <v/>
      </c>
      <c r="J26" s="67"/>
      <c r="K26" s="67"/>
      <c r="L26" s="362" t="s">
        <v>1238</v>
      </c>
      <c r="M26" s="294">
        <f t="shared" si="3"/>
        <v>0</v>
      </c>
      <c r="N26" s="176"/>
      <c r="O26" s="163"/>
      <c r="P26" s="163"/>
      <c r="Q26" s="175"/>
      <c r="R26" s="175"/>
      <c r="S26" s="130"/>
      <c r="T26" s="223" t="str">
        <f t="shared" si="4"/>
        <v/>
      </c>
      <c r="U26" s="222" t="str">
        <f t="shared" si="5"/>
        <v/>
      </c>
      <c r="V26" s="363" t="s">
        <v>1238</v>
      </c>
      <c r="W26" s="72"/>
    </row>
    <row r="27" spans="1:23" x14ac:dyDescent="0.2">
      <c r="A27" s="293">
        <f t="shared" si="0"/>
        <v>0</v>
      </c>
      <c r="B27" s="163"/>
      <c r="C27" s="163"/>
      <c r="D27" s="163"/>
      <c r="E27" s="175"/>
      <c r="F27" s="175"/>
      <c r="G27" s="130"/>
      <c r="H27" s="222" t="str">
        <f t="shared" si="1"/>
        <v/>
      </c>
      <c r="I27" s="222" t="str">
        <f t="shared" si="2"/>
        <v/>
      </c>
      <c r="J27" s="67"/>
      <c r="K27" s="67"/>
      <c r="L27" s="362" t="s">
        <v>1238</v>
      </c>
      <c r="M27" s="294">
        <f t="shared" si="3"/>
        <v>0</v>
      </c>
      <c r="N27" s="176"/>
      <c r="O27" s="163"/>
      <c r="P27" s="163"/>
      <c r="Q27" s="175"/>
      <c r="R27" s="175"/>
      <c r="S27" s="130"/>
      <c r="T27" s="223" t="str">
        <f t="shared" si="4"/>
        <v/>
      </c>
      <c r="U27" s="222" t="str">
        <f t="shared" si="5"/>
        <v/>
      </c>
      <c r="V27" s="363" t="s">
        <v>1238</v>
      </c>
      <c r="W27" s="72"/>
    </row>
    <row r="28" spans="1:23" x14ac:dyDescent="0.2">
      <c r="A28" s="293">
        <f t="shared" si="0"/>
        <v>0</v>
      </c>
      <c r="B28" s="163"/>
      <c r="C28" s="163"/>
      <c r="D28" s="163"/>
      <c r="E28" s="175"/>
      <c r="F28" s="175"/>
      <c r="G28" s="130"/>
      <c r="H28" s="222" t="str">
        <f t="shared" si="1"/>
        <v/>
      </c>
      <c r="I28" s="222" t="str">
        <f t="shared" si="2"/>
        <v/>
      </c>
      <c r="J28" s="67"/>
      <c r="K28" s="67"/>
      <c r="L28" s="362" t="s">
        <v>1238</v>
      </c>
      <c r="M28" s="294">
        <f t="shared" si="3"/>
        <v>0</v>
      </c>
      <c r="N28" s="176"/>
      <c r="O28" s="163"/>
      <c r="P28" s="163"/>
      <c r="Q28" s="175"/>
      <c r="R28" s="175"/>
      <c r="S28" s="130"/>
      <c r="T28" s="223" t="str">
        <f t="shared" si="4"/>
        <v/>
      </c>
      <c r="U28" s="222" t="str">
        <f t="shared" si="5"/>
        <v/>
      </c>
      <c r="V28" s="363" t="s">
        <v>1238</v>
      </c>
      <c r="W28" s="72"/>
    </row>
    <row r="29" spans="1:23" x14ac:dyDescent="0.2">
      <c r="A29" s="293">
        <f t="shared" si="0"/>
        <v>0</v>
      </c>
      <c r="B29" s="163"/>
      <c r="C29" s="163"/>
      <c r="D29" s="163"/>
      <c r="E29" s="175"/>
      <c r="F29" s="175"/>
      <c r="G29" s="130"/>
      <c r="H29" s="222" t="str">
        <f t="shared" si="1"/>
        <v/>
      </c>
      <c r="I29" s="222" t="str">
        <f t="shared" si="2"/>
        <v/>
      </c>
      <c r="J29" s="67"/>
      <c r="K29" s="67"/>
      <c r="L29" s="362" t="s">
        <v>1238</v>
      </c>
      <c r="M29" s="294">
        <f t="shared" si="3"/>
        <v>0</v>
      </c>
      <c r="N29" s="176"/>
      <c r="O29" s="163"/>
      <c r="P29" s="163"/>
      <c r="Q29" s="175"/>
      <c r="R29" s="175"/>
      <c r="S29" s="130"/>
      <c r="T29" s="223" t="str">
        <f t="shared" si="4"/>
        <v/>
      </c>
      <c r="U29" s="222" t="str">
        <f t="shared" si="5"/>
        <v/>
      </c>
      <c r="V29" s="363" t="s">
        <v>1238</v>
      </c>
      <c r="W29" s="72"/>
    </row>
    <row r="30" spans="1:23" x14ac:dyDescent="0.2">
      <c r="A30" s="293">
        <f t="shared" si="0"/>
        <v>0</v>
      </c>
      <c r="B30" s="163"/>
      <c r="C30" s="163"/>
      <c r="D30" s="163"/>
      <c r="E30" s="175"/>
      <c r="F30" s="175"/>
      <c r="G30" s="130"/>
      <c r="H30" s="222" t="str">
        <f t="shared" si="1"/>
        <v/>
      </c>
      <c r="I30" s="222" t="str">
        <f t="shared" si="2"/>
        <v/>
      </c>
      <c r="J30" s="67"/>
      <c r="K30" s="67"/>
      <c r="L30" s="362" t="s">
        <v>1238</v>
      </c>
      <c r="M30" s="294">
        <f t="shared" si="3"/>
        <v>0</v>
      </c>
      <c r="N30" s="176"/>
      <c r="O30" s="163"/>
      <c r="P30" s="163"/>
      <c r="Q30" s="175"/>
      <c r="R30" s="175"/>
      <c r="S30" s="130"/>
      <c r="T30" s="223" t="str">
        <f t="shared" si="4"/>
        <v/>
      </c>
      <c r="U30" s="222" t="str">
        <f t="shared" si="5"/>
        <v/>
      </c>
      <c r="V30" s="363" t="s">
        <v>1238</v>
      </c>
      <c r="W30" s="72"/>
    </row>
    <row r="31" spans="1:23" x14ac:dyDescent="0.2">
      <c r="A31" s="293">
        <f t="shared" si="0"/>
        <v>0</v>
      </c>
      <c r="B31" s="163"/>
      <c r="C31" s="163"/>
      <c r="D31" s="163"/>
      <c r="E31" s="175"/>
      <c r="F31" s="175"/>
      <c r="G31" s="130"/>
      <c r="H31" s="222" t="str">
        <f t="shared" si="1"/>
        <v/>
      </c>
      <c r="I31" s="222" t="str">
        <f t="shared" si="2"/>
        <v/>
      </c>
      <c r="J31" s="67"/>
      <c r="K31" s="67"/>
      <c r="L31" s="362" t="s">
        <v>1238</v>
      </c>
      <c r="M31" s="294">
        <f t="shared" si="3"/>
        <v>0</v>
      </c>
      <c r="N31" s="176"/>
      <c r="O31" s="163"/>
      <c r="P31" s="163"/>
      <c r="Q31" s="175"/>
      <c r="R31" s="175"/>
      <c r="S31" s="130"/>
      <c r="T31" s="223" t="str">
        <f t="shared" si="4"/>
        <v/>
      </c>
      <c r="U31" s="222" t="str">
        <f t="shared" si="5"/>
        <v/>
      </c>
      <c r="V31" s="363" t="s">
        <v>1238</v>
      </c>
      <c r="W31" s="72"/>
    </row>
    <row r="32" spans="1:23" x14ac:dyDescent="0.2">
      <c r="A32" s="293">
        <f t="shared" si="0"/>
        <v>0</v>
      </c>
      <c r="B32" s="163"/>
      <c r="C32" s="163"/>
      <c r="D32" s="163"/>
      <c r="E32" s="175"/>
      <c r="F32" s="175"/>
      <c r="G32" s="130"/>
      <c r="H32" s="222" t="str">
        <f t="shared" si="1"/>
        <v/>
      </c>
      <c r="I32" s="222" t="str">
        <f t="shared" si="2"/>
        <v/>
      </c>
      <c r="J32" s="67"/>
      <c r="K32" s="67"/>
      <c r="L32" s="362" t="s">
        <v>1238</v>
      </c>
      <c r="M32" s="294">
        <f t="shared" si="3"/>
        <v>0</v>
      </c>
      <c r="N32" s="176"/>
      <c r="O32" s="163"/>
      <c r="P32" s="163"/>
      <c r="Q32" s="175"/>
      <c r="R32" s="175"/>
      <c r="S32" s="130"/>
      <c r="T32" s="223" t="str">
        <f t="shared" si="4"/>
        <v/>
      </c>
      <c r="U32" s="222" t="str">
        <f t="shared" si="5"/>
        <v/>
      </c>
      <c r="V32" s="363" t="s">
        <v>1238</v>
      </c>
      <c r="W32" s="72"/>
    </row>
    <row r="33" spans="1:23" x14ac:dyDescent="0.2">
      <c r="A33" s="293">
        <f t="shared" si="0"/>
        <v>0</v>
      </c>
      <c r="B33" s="163"/>
      <c r="C33" s="163"/>
      <c r="D33" s="163"/>
      <c r="E33" s="175"/>
      <c r="F33" s="175"/>
      <c r="G33" s="130"/>
      <c r="H33" s="222" t="str">
        <f t="shared" si="1"/>
        <v/>
      </c>
      <c r="I33" s="222" t="str">
        <f t="shared" si="2"/>
        <v/>
      </c>
      <c r="J33" s="67"/>
      <c r="K33" s="67"/>
      <c r="L33" s="362" t="s">
        <v>1238</v>
      </c>
      <c r="M33" s="294">
        <f t="shared" si="3"/>
        <v>0</v>
      </c>
      <c r="N33" s="176"/>
      <c r="O33" s="163"/>
      <c r="P33" s="163"/>
      <c r="Q33" s="175"/>
      <c r="R33" s="175"/>
      <c r="S33" s="130"/>
      <c r="T33" s="223" t="str">
        <f t="shared" si="4"/>
        <v/>
      </c>
      <c r="U33" s="222" t="str">
        <f t="shared" si="5"/>
        <v/>
      </c>
      <c r="V33" s="363" t="s">
        <v>1238</v>
      </c>
      <c r="W33" s="72"/>
    </row>
    <row r="34" spans="1:23" x14ac:dyDescent="0.2">
      <c r="A34" s="293">
        <f t="shared" si="0"/>
        <v>0</v>
      </c>
      <c r="B34" s="163"/>
      <c r="C34" s="163"/>
      <c r="D34" s="163"/>
      <c r="E34" s="175"/>
      <c r="F34" s="175"/>
      <c r="G34" s="130"/>
      <c r="H34" s="222" t="str">
        <f t="shared" si="1"/>
        <v/>
      </c>
      <c r="I34" s="222" t="str">
        <f t="shared" si="2"/>
        <v/>
      </c>
      <c r="J34" s="67"/>
      <c r="K34" s="67"/>
      <c r="L34" s="362" t="s">
        <v>1238</v>
      </c>
      <c r="M34" s="294">
        <f t="shared" si="3"/>
        <v>0</v>
      </c>
      <c r="N34" s="176"/>
      <c r="O34" s="163"/>
      <c r="P34" s="163"/>
      <c r="Q34" s="175"/>
      <c r="R34" s="175"/>
      <c r="S34" s="130"/>
      <c r="T34" s="223" t="str">
        <f t="shared" si="4"/>
        <v/>
      </c>
      <c r="U34" s="222" t="str">
        <f t="shared" si="5"/>
        <v/>
      </c>
      <c r="V34" s="363" t="s">
        <v>1238</v>
      </c>
      <c r="W34" s="72"/>
    </row>
    <row r="35" spans="1:23" x14ac:dyDescent="0.2">
      <c r="A35" s="293">
        <f t="shared" si="0"/>
        <v>0</v>
      </c>
      <c r="B35" s="163"/>
      <c r="C35" s="163"/>
      <c r="D35" s="163"/>
      <c r="E35" s="175"/>
      <c r="F35" s="175"/>
      <c r="G35" s="130"/>
      <c r="H35" s="222" t="str">
        <f t="shared" si="1"/>
        <v/>
      </c>
      <c r="I35" s="222" t="str">
        <f t="shared" si="2"/>
        <v/>
      </c>
      <c r="J35" s="67"/>
      <c r="K35" s="67"/>
      <c r="L35" s="362" t="s">
        <v>1238</v>
      </c>
      <c r="M35" s="294">
        <f t="shared" si="3"/>
        <v>0</v>
      </c>
      <c r="N35" s="176"/>
      <c r="O35" s="163"/>
      <c r="P35" s="163"/>
      <c r="Q35" s="175"/>
      <c r="R35" s="175"/>
      <c r="S35" s="130"/>
      <c r="T35" s="223" t="str">
        <f t="shared" si="4"/>
        <v/>
      </c>
      <c r="U35" s="222" t="str">
        <f t="shared" si="5"/>
        <v/>
      </c>
      <c r="V35" s="363" t="s">
        <v>1238</v>
      </c>
      <c r="W35" s="72"/>
    </row>
    <row r="36" spans="1:23" x14ac:dyDescent="0.2">
      <c r="A36" s="293">
        <f t="shared" si="0"/>
        <v>0</v>
      </c>
      <c r="B36" s="163"/>
      <c r="C36" s="163"/>
      <c r="D36" s="163"/>
      <c r="E36" s="175"/>
      <c r="F36" s="175"/>
      <c r="G36" s="130"/>
      <c r="H36" s="222" t="str">
        <f t="shared" si="1"/>
        <v/>
      </c>
      <c r="I36" s="222" t="str">
        <f t="shared" si="2"/>
        <v/>
      </c>
      <c r="J36" s="67"/>
      <c r="K36" s="67"/>
      <c r="L36" s="362" t="s">
        <v>1238</v>
      </c>
      <c r="M36" s="294">
        <f t="shared" si="3"/>
        <v>0</v>
      </c>
      <c r="N36" s="176"/>
      <c r="O36" s="163"/>
      <c r="P36" s="163"/>
      <c r="Q36" s="175"/>
      <c r="R36" s="175"/>
      <c r="S36" s="130"/>
      <c r="T36" s="223" t="str">
        <f t="shared" si="4"/>
        <v/>
      </c>
      <c r="U36" s="222" t="str">
        <f t="shared" si="5"/>
        <v/>
      </c>
      <c r="V36" s="363" t="s">
        <v>1238</v>
      </c>
      <c r="W36" s="72"/>
    </row>
    <row r="37" spans="1:23" x14ac:dyDescent="0.2">
      <c r="A37" s="293">
        <f t="shared" si="0"/>
        <v>0</v>
      </c>
      <c r="B37" s="163"/>
      <c r="C37" s="163"/>
      <c r="D37" s="163"/>
      <c r="E37" s="175"/>
      <c r="F37" s="175"/>
      <c r="G37" s="130"/>
      <c r="H37" s="222" t="str">
        <f t="shared" si="1"/>
        <v/>
      </c>
      <c r="I37" s="222" t="str">
        <f t="shared" si="2"/>
        <v/>
      </c>
      <c r="J37" s="67"/>
      <c r="K37" s="67"/>
      <c r="L37" s="362" t="s">
        <v>1238</v>
      </c>
      <c r="M37" s="294">
        <f t="shared" si="3"/>
        <v>0</v>
      </c>
      <c r="N37" s="176"/>
      <c r="O37" s="163"/>
      <c r="P37" s="163"/>
      <c r="Q37" s="175"/>
      <c r="R37" s="175"/>
      <c r="S37" s="130"/>
      <c r="T37" s="223" t="str">
        <f t="shared" si="4"/>
        <v/>
      </c>
      <c r="U37" s="222" t="str">
        <f t="shared" si="5"/>
        <v/>
      </c>
      <c r="V37" s="363" t="s">
        <v>1238</v>
      </c>
      <c r="W37" s="72"/>
    </row>
    <row r="38" spans="1:23" x14ac:dyDescent="0.2">
      <c r="A38" s="293">
        <f t="shared" si="0"/>
        <v>0</v>
      </c>
      <c r="B38" s="163"/>
      <c r="C38" s="163"/>
      <c r="D38" s="163"/>
      <c r="E38" s="175"/>
      <c r="F38" s="175"/>
      <c r="G38" s="130"/>
      <c r="H38" s="222" t="str">
        <f t="shared" si="1"/>
        <v/>
      </c>
      <c r="I38" s="222" t="str">
        <f t="shared" si="2"/>
        <v/>
      </c>
      <c r="J38" s="67"/>
      <c r="K38" s="67"/>
      <c r="L38" s="362" t="s">
        <v>1238</v>
      </c>
      <c r="M38" s="294">
        <f t="shared" si="3"/>
        <v>0</v>
      </c>
      <c r="N38" s="176"/>
      <c r="O38" s="163"/>
      <c r="P38" s="163"/>
      <c r="Q38" s="175"/>
      <c r="R38" s="175"/>
      <c r="S38" s="130"/>
      <c r="T38" s="223" t="str">
        <f t="shared" si="4"/>
        <v/>
      </c>
      <c r="U38" s="222" t="str">
        <f t="shared" si="5"/>
        <v/>
      </c>
      <c r="V38" s="363" t="s">
        <v>1238</v>
      </c>
      <c r="W38" s="72"/>
    </row>
    <row r="39" spans="1:23" x14ac:dyDescent="0.2">
      <c r="A39" s="293">
        <f t="shared" si="0"/>
        <v>0</v>
      </c>
      <c r="B39" s="163"/>
      <c r="C39" s="163"/>
      <c r="D39" s="163"/>
      <c r="E39" s="175"/>
      <c r="F39" s="175"/>
      <c r="G39" s="130"/>
      <c r="H39" s="222" t="str">
        <f t="shared" si="1"/>
        <v/>
      </c>
      <c r="I39" s="222" t="str">
        <f t="shared" si="2"/>
        <v/>
      </c>
      <c r="J39" s="67"/>
      <c r="K39" s="67"/>
      <c r="L39" s="362" t="s">
        <v>1238</v>
      </c>
      <c r="M39" s="294">
        <f t="shared" si="3"/>
        <v>0</v>
      </c>
      <c r="N39" s="176"/>
      <c r="O39" s="163"/>
      <c r="P39" s="163"/>
      <c r="Q39" s="175"/>
      <c r="R39" s="175"/>
      <c r="S39" s="130"/>
      <c r="T39" s="223" t="str">
        <f t="shared" si="4"/>
        <v/>
      </c>
      <c r="U39" s="222" t="str">
        <f t="shared" si="5"/>
        <v/>
      </c>
      <c r="V39" s="363" t="s">
        <v>1238</v>
      </c>
      <c r="W39" s="72"/>
    </row>
    <row r="40" spans="1:23" x14ac:dyDescent="0.2">
      <c r="A40" s="293">
        <f t="shared" si="0"/>
        <v>0</v>
      </c>
      <c r="B40" s="163"/>
      <c r="C40" s="163"/>
      <c r="D40" s="163"/>
      <c r="E40" s="175"/>
      <c r="F40" s="175"/>
      <c r="G40" s="130"/>
      <c r="H40" s="222" t="str">
        <f t="shared" si="1"/>
        <v/>
      </c>
      <c r="I40" s="222" t="str">
        <f t="shared" si="2"/>
        <v/>
      </c>
      <c r="J40" s="67"/>
      <c r="K40" s="67"/>
      <c r="L40" s="362" t="s">
        <v>1238</v>
      </c>
      <c r="M40" s="294">
        <f t="shared" si="3"/>
        <v>0</v>
      </c>
      <c r="N40" s="176"/>
      <c r="O40" s="163"/>
      <c r="P40" s="163"/>
      <c r="Q40" s="175"/>
      <c r="R40" s="175"/>
      <c r="S40" s="130"/>
      <c r="T40" s="223" t="str">
        <f t="shared" si="4"/>
        <v/>
      </c>
      <c r="U40" s="222" t="str">
        <f t="shared" si="5"/>
        <v/>
      </c>
      <c r="V40" s="363" t="s">
        <v>1238</v>
      </c>
      <c r="W40" s="72"/>
    </row>
    <row r="41" spans="1:23" x14ac:dyDescent="0.2">
      <c r="A41" s="293">
        <f t="shared" si="0"/>
        <v>0</v>
      </c>
      <c r="B41" s="163"/>
      <c r="C41" s="163"/>
      <c r="D41" s="163"/>
      <c r="E41" s="175"/>
      <c r="F41" s="175"/>
      <c r="G41" s="130"/>
      <c r="H41" s="222" t="str">
        <f t="shared" si="1"/>
        <v/>
      </c>
      <c r="I41" s="222" t="str">
        <f t="shared" si="2"/>
        <v/>
      </c>
      <c r="J41" s="67"/>
      <c r="K41" s="67"/>
      <c r="L41" s="362" t="s">
        <v>1238</v>
      </c>
      <c r="M41" s="294">
        <f t="shared" si="3"/>
        <v>0</v>
      </c>
      <c r="N41" s="176"/>
      <c r="O41" s="163"/>
      <c r="P41" s="163"/>
      <c r="Q41" s="175"/>
      <c r="R41" s="175"/>
      <c r="S41" s="130"/>
      <c r="T41" s="223" t="str">
        <f t="shared" si="4"/>
        <v/>
      </c>
      <c r="U41" s="222" t="str">
        <f t="shared" si="5"/>
        <v/>
      </c>
      <c r="V41" s="363" t="s">
        <v>1238</v>
      </c>
      <c r="W41" s="72"/>
    </row>
    <row r="42" spans="1:23" x14ac:dyDescent="0.2">
      <c r="A42" s="293">
        <f t="shared" si="0"/>
        <v>0</v>
      </c>
      <c r="B42" s="163"/>
      <c r="C42" s="163"/>
      <c r="D42" s="163"/>
      <c r="E42" s="175"/>
      <c r="F42" s="175"/>
      <c r="G42" s="130"/>
      <c r="H42" s="222" t="str">
        <f t="shared" si="1"/>
        <v/>
      </c>
      <c r="I42" s="222" t="str">
        <f t="shared" si="2"/>
        <v/>
      </c>
      <c r="J42" s="67"/>
      <c r="K42" s="67"/>
      <c r="L42" s="362" t="s">
        <v>1238</v>
      </c>
      <c r="M42" s="294">
        <f t="shared" si="3"/>
        <v>0</v>
      </c>
      <c r="N42" s="176"/>
      <c r="O42" s="163"/>
      <c r="P42" s="163"/>
      <c r="Q42" s="175"/>
      <c r="R42" s="175"/>
      <c r="S42" s="130"/>
      <c r="T42" s="223" t="str">
        <f t="shared" si="4"/>
        <v/>
      </c>
      <c r="U42" s="222" t="str">
        <f t="shared" si="5"/>
        <v/>
      </c>
      <c r="V42" s="363" t="s">
        <v>1238</v>
      </c>
      <c r="W42" s="72"/>
    </row>
    <row r="43" spans="1:23" x14ac:dyDescent="0.2">
      <c r="A43" s="293">
        <f t="shared" si="0"/>
        <v>0</v>
      </c>
      <c r="B43" s="163"/>
      <c r="C43" s="163"/>
      <c r="D43" s="163"/>
      <c r="E43" s="175"/>
      <c r="F43" s="175"/>
      <c r="G43" s="130"/>
      <c r="H43" s="222" t="str">
        <f t="shared" si="1"/>
        <v/>
      </c>
      <c r="I43" s="222" t="str">
        <f t="shared" si="2"/>
        <v/>
      </c>
      <c r="J43" s="67"/>
      <c r="K43" s="67"/>
      <c r="L43" s="362" t="s">
        <v>1238</v>
      </c>
      <c r="M43" s="294">
        <f t="shared" si="3"/>
        <v>0</v>
      </c>
      <c r="N43" s="176"/>
      <c r="O43" s="163"/>
      <c r="P43" s="163"/>
      <c r="Q43" s="175"/>
      <c r="R43" s="175"/>
      <c r="S43" s="130"/>
      <c r="T43" s="223" t="str">
        <f t="shared" si="4"/>
        <v/>
      </c>
      <c r="U43" s="222" t="str">
        <f t="shared" si="5"/>
        <v/>
      </c>
      <c r="V43" s="363" t="s">
        <v>1238</v>
      </c>
      <c r="W43" s="72"/>
    </row>
    <row r="44" spans="1:23" x14ac:dyDescent="0.2">
      <c r="A44" s="293">
        <f t="shared" si="0"/>
        <v>0</v>
      </c>
      <c r="B44" s="163"/>
      <c r="C44" s="163"/>
      <c r="D44" s="163"/>
      <c r="E44" s="175"/>
      <c r="F44" s="175"/>
      <c r="G44" s="130"/>
      <c r="H44" s="222" t="str">
        <f t="shared" si="1"/>
        <v/>
      </c>
      <c r="I44" s="222" t="str">
        <f t="shared" si="2"/>
        <v/>
      </c>
      <c r="J44" s="67"/>
      <c r="K44" s="67"/>
      <c r="L44" s="362" t="s">
        <v>1238</v>
      </c>
      <c r="M44" s="294">
        <f t="shared" si="3"/>
        <v>0</v>
      </c>
      <c r="N44" s="176"/>
      <c r="O44" s="163"/>
      <c r="P44" s="163"/>
      <c r="Q44" s="175"/>
      <c r="R44" s="175"/>
      <c r="S44" s="130"/>
      <c r="T44" s="223" t="str">
        <f t="shared" si="4"/>
        <v/>
      </c>
      <c r="U44" s="222" t="str">
        <f t="shared" si="5"/>
        <v/>
      </c>
      <c r="V44" s="363" t="s">
        <v>1238</v>
      </c>
      <c r="W44" s="72"/>
    </row>
    <row r="45" spans="1:23" x14ac:dyDescent="0.2">
      <c r="A45" s="293">
        <f t="shared" si="0"/>
        <v>0</v>
      </c>
      <c r="B45" s="163"/>
      <c r="C45" s="163"/>
      <c r="D45" s="163"/>
      <c r="E45" s="175"/>
      <c r="F45" s="175"/>
      <c r="G45" s="130"/>
      <c r="H45" s="222" t="str">
        <f t="shared" si="1"/>
        <v/>
      </c>
      <c r="I45" s="222" t="str">
        <f t="shared" si="2"/>
        <v/>
      </c>
      <c r="J45" s="67"/>
      <c r="K45" s="67"/>
      <c r="L45" s="362" t="s">
        <v>1238</v>
      </c>
      <c r="M45" s="294">
        <f t="shared" si="3"/>
        <v>0</v>
      </c>
      <c r="N45" s="176"/>
      <c r="O45" s="163"/>
      <c r="P45" s="163"/>
      <c r="Q45" s="175"/>
      <c r="R45" s="175"/>
      <c r="S45" s="130"/>
      <c r="T45" s="223" t="str">
        <f t="shared" si="4"/>
        <v/>
      </c>
      <c r="U45" s="222" t="str">
        <f t="shared" si="5"/>
        <v/>
      </c>
      <c r="V45" s="363" t="s">
        <v>1238</v>
      </c>
      <c r="W45" s="72"/>
    </row>
    <row r="46" spans="1:23" x14ac:dyDescent="0.2">
      <c r="A46" s="293">
        <f t="shared" si="0"/>
        <v>0</v>
      </c>
      <c r="B46" s="163"/>
      <c r="C46" s="163"/>
      <c r="D46" s="163"/>
      <c r="E46" s="175"/>
      <c r="F46" s="175"/>
      <c r="G46" s="130"/>
      <c r="H46" s="222" t="str">
        <f t="shared" si="1"/>
        <v/>
      </c>
      <c r="I46" s="222" t="str">
        <f t="shared" si="2"/>
        <v/>
      </c>
      <c r="J46" s="67"/>
      <c r="K46" s="67"/>
      <c r="L46" s="362" t="s">
        <v>1238</v>
      </c>
      <c r="M46" s="294">
        <f t="shared" si="3"/>
        <v>0</v>
      </c>
      <c r="N46" s="176"/>
      <c r="O46" s="163"/>
      <c r="P46" s="163"/>
      <c r="Q46" s="175"/>
      <c r="R46" s="175"/>
      <c r="S46" s="130"/>
      <c r="T46" s="223" t="str">
        <f t="shared" si="4"/>
        <v/>
      </c>
      <c r="U46" s="222" t="str">
        <f t="shared" si="5"/>
        <v/>
      </c>
      <c r="V46" s="363" t="s">
        <v>1238</v>
      </c>
      <c r="W46" s="72"/>
    </row>
    <row r="47" spans="1:23" x14ac:dyDescent="0.2">
      <c r="A47" s="293">
        <f t="shared" si="0"/>
        <v>0</v>
      </c>
      <c r="B47" s="163"/>
      <c r="C47" s="163"/>
      <c r="D47" s="163"/>
      <c r="E47" s="175"/>
      <c r="F47" s="175"/>
      <c r="G47" s="130"/>
      <c r="H47" s="222" t="str">
        <f t="shared" si="1"/>
        <v/>
      </c>
      <c r="I47" s="222" t="str">
        <f t="shared" si="2"/>
        <v/>
      </c>
      <c r="J47" s="67"/>
      <c r="K47" s="67"/>
      <c r="L47" s="362" t="s">
        <v>1238</v>
      </c>
      <c r="M47" s="294">
        <f t="shared" si="3"/>
        <v>0</v>
      </c>
      <c r="N47" s="176"/>
      <c r="O47" s="163"/>
      <c r="P47" s="163"/>
      <c r="Q47" s="175"/>
      <c r="R47" s="175"/>
      <c r="S47" s="130"/>
      <c r="T47" s="223" t="str">
        <f t="shared" si="4"/>
        <v/>
      </c>
      <c r="U47" s="222" t="str">
        <f t="shared" si="5"/>
        <v/>
      </c>
      <c r="V47" s="363" t="s">
        <v>1238</v>
      </c>
      <c r="W47" s="72"/>
    </row>
    <row r="48" spans="1:23" x14ac:dyDescent="0.2">
      <c r="A48" s="293">
        <f t="shared" si="0"/>
        <v>0</v>
      </c>
      <c r="B48" s="163"/>
      <c r="C48" s="163"/>
      <c r="D48" s="163"/>
      <c r="E48" s="175"/>
      <c r="F48" s="175"/>
      <c r="G48" s="130"/>
      <c r="H48" s="222" t="str">
        <f t="shared" si="1"/>
        <v/>
      </c>
      <c r="I48" s="222" t="str">
        <f t="shared" si="2"/>
        <v/>
      </c>
      <c r="J48" s="67"/>
      <c r="K48" s="67"/>
      <c r="L48" s="362" t="s">
        <v>1238</v>
      </c>
      <c r="M48" s="294">
        <f t="shared" si="3"/>
        <v>0</v>
      </c>
      <c r="N48" s="176"/>
      <c r="O48" s="163"/>
      <c r="P48" s="163"/>
      <c r="Q48" s="175"/>
      <c r="R48" s="175"/>
      <c r="S48" s="130"/>
      <c r="T48" s="223" t="str">
        <f t="shared" si="4"/>
        <v/>
      </c>
      <c r="U48" s="222" t="str">
        <f t="shared" si="5"/>
        <v/>
      </c>
      <c r="V48" s="363" t="s">
        <v>1238</v>
      </c>
      <c r="W48" s="72"/>
    </row>
    <row r="49" spans="1:23" x14ac:dyDescent="0.2">
      <c r="A49" s="293">
        <f t="shared" si="0"/>
        <v>0</v>
      </c>
      <c r="B49" s="163"/>
      <c r="C49" s="163"/>
      <c r="D49" s="163"/>
      <c r="E49" s="175"/>
      <c r="F49" s="175"/>
      <c r="G49" s="130"/>
      <c r="H49" s="222" t="str">
        <f t="shared" si="1"/>
        <v/>
      </c>
      <c r="I49" s="222" t="str">
        <f t="shared" si="2"/>
        <v/>
      </c>
      <c r="J49" s="67"/>
      <c r="K49" s="67"/>
      <c r="L49" s="362" t="s">
        <v>1238</v>
      </c>
      <c r="M49" s="294">
        <f t="shared" si="3"/>
        <v>0</v>
      </c>
      <c r="N49" s="176"/>
      <c r="O49" s="163"/>
      <c r="P49" s="163"/>
      <c r="Q49" s="175"/>
      <c r="R49" s="175"/>
      <c r="S49" s="130"/>
      <c r="T49" s="223" t="str">
        <f t="shared" si="4"/>
        <v/>
      </c>
      <c r="U49" s="222" t="str">
        <f t="shared" si="5"/>
        <v/>
      </c>
      <c r="V49" s="363" t="s">
        <v>1238</v>
      </c>
      <c r="W49" s="72"/>
    </row>
    <row r="50" spans="1:23" x14ac:dyDescent="0.2">
      <c r="A50" s="293">
        <f t="shared" si="0"/>
        <v>0</v>
      </c>
      <c r="B50" s="163"/>
      <c r="C50" s="163"/>
      <c r="D50" s="163"/>
      <c r="E50" s="175"/>
      <c r="F50" s="175"/>
      <c r="G50" s="130"/>
      <c r="H50" s="222" t="str">
        <f t="shared" si="1"/>
        <v/>
      </c>
      <c r="I50" s="222" t="str">
        <f t="shared" si="2"/>
        <v/>
      </c>
      <c r="J50" s="67"/>
      <c r="K50" s="67"/>
      <c r="L50" s="362" t="s">
        <v>1238</v>
      </c>
      <c r="M50" s="294">
        <f t="shared" si="3"/>
        <v>0</v>
      </c>
      <c r="N50" s="176"/>
      <c r="O50" s="163"/>
      <c r="P50" s="163"/>
      <c r="Q50" s="175"/>
      <c r="R50" s="175"/>
      <c r="S50" s="130"/>
      <c r="T50" s="223" t="str">
        <f t="shared" si="4"/>
        <v/>
      </c>
      <c r="U50" s="222" t="str">
        <f t="shared" si="5"/>
        <v/>
      </c>
      <c r="V50" s="363" t="s">
        <v>1238</v>
      </c>
      <c r="W50" s="72"/>
    </row>
    <row r="51" spans="1:23" x14ac:dyDescent="0.2">
      <c r="A51" s="293">
        <f t="shared" si="0"/>
        <v>0</v>
      </c>
      <c r="B51" s="163"/>
      <c r="C51" s="163"/>
      <c r="D51" s="163"/>
      <c r="E51" s="175"/>
      <c r="F51" s="175"/>
      <c r="G51" s="130"/>
      <c r="H51" s="222" t="str">
        <f t="shared" si="1"/>
        <v/>
      </c>
      <c r="I51" s="222" t="str">
        <f t="shared" si="2"/>
        <v/>
      </c>
      <c r="J51" s="67"/>
      <c r="K51" s="67"/>
      <c r="L51" s="362" t="s">
        <v>1238</v>
      </c>
      <c r="M51" s="294">
        <f t="shared" si="3"/>
        <v>0</v>
      </c>
      <c r="N51" s="176"/>
      <c r="O51" s="163"/>
      <c r="P51" s="163"/>
      <c r="Q51" s="175"/>
      <c r="R51" s="175"/>
      <c r="S51" s="130"/>
      <c r="T51" s="223" t="str">
        <f t="shared" si="4"/>
        <v/>
      </c>
      <c r="U51" s="222" t="str">
        <f t="shared" si="5"/>
        <v/>
      </c>
      <c r="V51" s="363" t="s">
        <v>1238</v>
      </c>
      <c r="W51" s="72"/>
    </row>
    <row r="52" spans="1:23" x14ac:dyDescent="0.2">
      <c r="A52" s="293">
        <f t="shared" si="0"/>
        <v>0</v>
      </c>
      <c r="B52" s="163"/>
      <c r="C52" s="163"/>
      <c r="D52" s="163"/>
      <c r="E52" s="175"/>
      <c r="F52" s="175"/>
      <c r="G52" s="130"/>
      <c r="H52" s="222" t="str">
        <f t="shared" si="1"/>
        <v/>
      </c>
      <c r="I52" s="222" t="str">
        <f t="shared" si="2"/>
        <v/>
      </c>
      <c r="J52" s="67"/>
      <c r="K52" s="67"/>
      <c r="L52" s="362" t="s">
        <v>1238</v>
      </c>
      <c r="M52" s="294">
        <f t="shared" si="3"/>
        <v>0</v>
      </c>
      <c r="N52" s="176"/>
      <c r="O52" s="163"/>
      <c r="P52" s="163"/>
      <c r="Q52" s="175"/>
      <c r="R52" s="175"/>
      <c r="S52" s="130"/>
      <c r="T52" s="223" t="str">
        <f t="shared" si="4"/>
        <v/>
      </c>
      <c r="U52" s="222" t="str">
        <f t="shared" si="5"/>
        <v/>
      </c>
      <c r="V52" s="363" t="s">
        <v>1238</v>
      </c>
      <c r="W52" s="72"/>
    </row>
    <row r="53" spans="1:23" x14ac:dyDescent="0.2">
      <c r="A53" s="293">
        <f t="shared" si="0"/>
        <v>0</v>
      </c>
      <c r="B53" s="163"/>
      <c r="C53" s="163"/>
      <c r="D53" s="163"/>
      <c r="E53" s="175"/>
      <c r="F53" s="175"/>
      <c r="G53" s="130"/>
      <c r="H53" s="222" t="str">
        <f t="shared" si="1"/>
        <v/>
      </c>
      <c r="I53" s="222" t="str">
        <f t="shared" si="2"/>
        <v/>
      </c>
      <c r="J53" s="67"/>
      <c r="K53" s="67"/>
      <c r="L53" s="362" t="s">
        <v>1238</v>
      </c>
      <c r="M53" s="294">
        <f t="shared" si="3"/>
        <v>0</v>
      </c>
      <c r="N53" s="176"/>
      <c r="O53" s="163"/>
      <c r="P53" s="163"/>
      <c r="Q53" s="175"/>
      <c r="R53" s="175"/>
      <c r="S53" s="130"/>
      <c r="T53" s="223" t="str">
        <f t="shared" si="4"/>
        <v/>
      </c>
      <c r="U53" s="222" t="str">
        <f t="shared" si="5"/>
        <v/>
      </c>
      <c r="V53" s="363" t="s">
        <v>1238</v>
      </c>
      <c r="W53" s="72"/>
    </row>
    <row r="54" spans="1:23" x14ac:dyDescent="0.2">
      <c r="A54" s="293">
        <f t="shared" si="0"/>
        <v>0</v>
      </c>
      <c r="B54" s="163"/>
      <c r="C54" s="163"/>
      <c r="D54" s="163"/>
      <c r="E54" s="175"/>
      <c r="F54" s="175"/>
      <c r="G54" s="130"/>
      <c r="H54" s="222" t="str">
        <f t="shared" si="1"/>
        <v/>
      </c>
      <c r="I54" s="222" t="str">
        <f t="shared" si="2"/>
        <v/>
      </c>
      <c r="J54" s="67"/>
      <c r="K54" s="67"/>
      <c r="L54" s="362" t="s">
        <v>1238</v>
      </c>
      <c r="M54" s="294">
        <f t="shared" si="3"/>
        <v>0</v>
      </c>
      <c r="N54" s="176"/>
      <c r="O54" s="163"/>
      <c r="P54" s="163"/>
      <c r="Q54" s="175"/>
      <c r="R54" s="175"/>
      <c r="S54" s="130"/>
      <c r="T54" s="223" t="str">
        <f t="shared" si="4"/>
        <v/>
      </c>
      <c r="U54" s="222" t="str">
        <f t="shared" si="5"/>
        <v/>
      </c>
      <c r="V54" s="363" t="s">
        <v>1238</v>
      </c>
      <c r="W54" s="72"/>
    </row>
    <row r="55" spans="1:23" x14ac:dyDescent="0.2">
      <c r="A55" s="293">
        <f t="shared" si="0"/>
        <v>0</v>
      </c>
      <c r="B55" s="163"/>
      <c r="C55" s="163"/>
      <c r="D55" s="163"/>
      <c r="E55" s="175"/>
      <c r="F55" s="175"/>
      <c r="G55" s="130"/>
      <c r="H55" s="222" t="str">
        <f t="shared" si="1"/>
        <v/>
      </c>
      <c r="I55" s="222" t="str">
        <f t="shared" si="2"/>
        <v/>
      </c>
      <c r="J55" s="67"/>
      <c r="K55" s="67"/>
      <c r="L55" s="362" t="s">
        <v>1238</v>
      </c>
      <c r="M55" s="294">
        <f t="shared" si="3"/>
        <v>0</v>
      </c>
      <c r="N55" s="176"/>
      <c r="O55" s="163"/>
      <c r="P55" s="163"/>
      <c r="Q55" s="175"/>
      <c r="R55" s="175"/>
      <c r="S55" s="130"/>
      <c r="T55" s="223" t="str">
        <f t="shared" si="4"/>
        <v/>
      </c>
      <c r="U55" s="222" t="str">
        <f t="shared" si="5"/>
        <v/>
      </c>
      <c r="V55" s="363" t="s">
        <v>1238</v>
      </c>
      <c r="W55" s="72"/>
    </row>
    <row r="56" spans="1:23" x14ac:dyDescent="0.2">
      <c r="A56" s="293">
        <f t="shared" si="0"/>
        <v>0</v>
      </c>
      <c r="B56" s="163"/>
      <c r="C56" s="163"/>
      <c r="D56" s="163"/>
      <c r="E56" s="175"/>
      <c r="F56" s="175"/>
      <c r="G56" s="130"/>
      <c r="H56" s="222" t="str">
        <f t="shared" si="1"/>
        <v/>
      </c>
      <c r="I56" s="222" t="str">
        <f t="shared" si="2"/>
        <v/>
      </c>
      <c r="J56" s="67"/>
      <c r="K56" s="67"/>
      <c r="L56" s="362" t="s">
        <v>1238</v>
      </c>
      <c r="M56" s="294">
        <f t="shared" si="3"/>
        <v>0</v>
      </c>
      <c r="N56" s="176"/>
      <c r="O56" s="163"/>
      <c r="P56" s="163"/>
      <c r="Q56" s="175"/>
      <c r="R56" s="175"/>
      <c r="S56" s="130"/>
      <c r="T56" s="223" t="str">
        <f t="shared" si="4"/>
        <v/>
      </c>
      <c r="U56" s="222" t="str">
        <f t="shared" si="5"/>
        <v/>
      </c>
      <c r="V56" s="363" t="s">
        <v>1238</v>
      </c>
      <c r="W56" s="72"/>
    </row>
    <row r="57" spans="1:23" x14ac:dyDescent="0.2">
      <c r="A57" s="293">
        <f t="shared" si="0"/>
        <v>0</v>
      </c>
      <c r="B57" s="163"/>
      <c r="C57" s="163"/>
      <c r="D57" s="163"/>
      <c r="E57" s="175"/>
      <c r="F57" s="175"/>
      <c r="G57" s="130"/>
      <c r="H57" s="222" t="str">
        <f t="shared" si="1"/>
        <v/>
      </c>
      <c r="I57" s="222" t="str">
        <f t="shared" si="2"/>
        <v/>
      </c>
      <c r="J57" s="67"/>
      <c r="K57" s="67"/>
      <c r="L57" s="362" t="s">
        <v>1238</v>
      </c>
      <c r="M57" s="294">
        <f t="shared" si="3"/>
        <v>0</v>
      </c>
      <c r="N57" s="176"/>
      <c r="O57" s="163"/>
      <c r="P57" s="163"/>
      <c r="Q57" s="175"/>
      <c r="R57" s="175"/>
      <c r="S57" s="130"/>
      <c r="T57" s="223" t="str">
        <f t="shared" si="4"/>
        <v/>
      </c>
      <c r="U57" s="222" t="str">
        <f t="shared" si="5"/>
        <v/>
      </c>
      <c r="V57" s="363" t="s">
        <v>1238</v>
      </c>
      <c r="W57" s="72"/>
    </row>
    <row r="58" spans="1:23" x14ac:dyDescent="0.2">
      <c r="A58" s="293">
        <f t="shared" si="0"/>
        <v>0</v>
      </c>
      <c r="B58" s="163"/>
      <c r="C58" s="163"/>
      <c r="D58" s="163"/>
      <c r="E58" s="175"/>
      <c r="F58" s="175"/>
      <c r="G58" s="130"/>
      <c r="H58" s="222" t="str">
        <f t="shared" si="1"/>
        <v/>
      </c>
      <c r="I58" s="222" t="str">
        <f t="shared" si="2"/>
        <v/>
      </c>
      <c r="J58" s="67"/>
      <c r="K58" s="67"/>
      <c r="L58" s="362" t="s">
        <v>1238</v>
      </c>
      <c r="M58" s="294">
        <f t="shared" si="3"/>
        <v>0</v>
      </c>
      <c r="N58" s="176"/>
      <c r="O58" s="163"/>
      <c r="P58" s="163"/>
      <c r="Q58" s="175"/>
      <c r="R58" s="175"/>
      <c r="S58" s="130"/>
      <c r="T58" s="223" t="str">
        <f t="shared" si="4"/>
        <v/>
      </c>
      <c r="U58" s="222" t="str">
        <f t="shared" si="5"/>
        <v/>
      </c>
      <c r="V58" s="363" t="s">
        <v>1238</v>
      </c>
      <c r="W58" s="72"/>
    </row>
    <row r="59" spans="1:23" x14ac:dyDescent="0.2">
      <c r="A59" s="293">
        <f t="shared" si="0"/>
        <v>0</v>
      </c>
      <c r="B59" s="163"/>
      <c r="C59" s="163"/>
      <c r="D59" s="163"/>
      <c r="E59" s="175"/>
      <c r="F59" s="175"/>
      <c r="G59" s="130"/>
      <c r="H59" s="222" t="str">
        <f t="shared" si="1"/>
        <v/>
      </c>
      <c r="I59" s="222" t="str">
        <f t="shared" si="2"/>
        <v/>
      </c>
      <c r="J59" s="67"/>
      <c r="K59" s="67"/>
      <c r="L59" s="362" t="s">
        <v>1238</v>
      </c>
      <c r="M59" s="294">
        <f t="shared" si="3"/>
        <v>0</v>
      </c>
      <c r="N59" s="176"/>
      <c r="O59" s="163"/>
      <c r="P59" s="163"/>
      <c r="Q59" s="175"/>
      <c r="R59" s="175"/>
      <c r="S59" s="130"/>
      <c r="T59" s="223" t="str">
        <f t="shared" si="4"/>
        <v/>
      </c>
      <c r="U59" s="222" t="str">
        <f t="shared" si="5"/>
        <v/>
      </c>
      <c r="V59" s="363" t="s">
        <v>1238</v>
      </c>
      <c r="W59" s="72"/>
    </row>
    <row r="60" spans="1:23" x14ac:dyDescent="0.2">
      <c r="A60" s="293">
        <f t="shared" si="0"/>
        <v>0</v>
      </c>
      <c r="B60" s="163"/>
      <c r="C60" s="163"/>
      <c r="D60" s="163"/>
      <c r="E60" s="175"/>
      <c r="F60" s="175"/>
      <c r="G60" s="130"/>
      <c r="H60" s="222" t="str">
        <f t="shared" si="1"/>
        <v/>
      </c>
      <c r="I60" s="222" t="str">
        <f t="shared" si="2"/>
        <v/>
      </c>
      <c r="J60" s="67"/>
      <c r="K60" s="67"/>
      <c r="L60" s="362" t="s">
        <v>1238</v>
      </c>
      <c r="M60" s="294">
        <f t="shared" si="3"/>
        <v>0</v>
      </c>
      <c r="N60" s="176"/>
      <c r="O60" s="163"/>
      <c r="P60" s="163"/>
      <c r="Q60" s="175"/>
      <c r="R60" s="175"/>
      <c r="S60" s="130"/>
      <c r="T60" s="223" t="str">
        <f t="shared" si="4"/>
        <v/>
      </c>
      <c r="U60" s="222" t="str">
        <f t="shared" si="5"/>
        <v/>
      </c>
      <c r="V60" s="363" t="s">
        <v>1238</v>
      </c>
      <c r="W60" s="72"/>
    </row>
    <row r="61" spans="1:23" x14ac:dyDescent="0.2">
      <c r="A61" s="293">
        <f t="shared" si="0"/>
        <v>0</v>
      </c>
      <c r="B61" s="163"/>
      <c r="C61" s="163"/>
      <c r="D61" s="163"/>
      <c r="E61" s="175"/>
      <c r="F61" s="175"/>
      <c r="G61" s="130"/>
      <c r="H61" s="222" t="str">
        <f t="shared" si="1"/>
        <v/>
      </c>
      <c r="I61" s="222" t="str">
        <f t="shared" si="2"/>
        <v/>
      </c>
      <c r="J61" s="67"/>
      <c r="K61" s="67"/>
      <c r="L61" s="362" t="s">
        <v>1238</v>
      </c>
      <c r="M61" s="294">
        <f t="shared" si="3"/>
        <v>0</v>
      </c>
      <c r="N61" s="176"/>
      <c r="O61" s="163"/>
      <c r="P61" s="163"/>
      <c r="Q61" s="175"/>
      <c r="R61" s="175"/>
      <c r="S61" s="130"/>
      <c r="T61" s="223" t="str">
        <f t="shared" si="4"/>
        <v/>
      </c>
      <c r="U61" s="222" t="str">
        <f t="shared" si="5"/>
        <v/>
      </c>
      <c r="V61" s="363" t="s">
        <v>1238</v>
      </c>
      <c r="W61" s="72"/>
    </row>
    <row r="62" spans="1:23" x14ac:dyDescent="0.2">
      <c r="A62" s="293">
        <f t="shared" si="0"/>
        <v>0</v>
      </c>
      <c r="B62" s="163"/>
      <c r="C62" s="163"/>
      <c r="D62" s="163"/>
      <c r="E62" s="175"/>
      <c r="F62" s="175"/>
      <c r="G62" s="130"/>
      <c r="H62" s="222" t="str">
        <f t="shared" si="1"/>
        <v/>
      </c>
      <c r="I62" s="222" t="str">
        <f t="shared" si="2"/>
        <v/>
      </c>
      <c r="J62" s="67"/>
      <c r="K62" s="67"/>
      <c r="L62" s="362" t="s">
        <v>1238</v>
      </c>
      <c r="M62" s="294">
        <f t="shared" si="3"/>
        <v>0</v>
      </c>
      <c r="N62" s="176"/>
      <c r="O62" s="163"/>
      <c r="P62" s="163"/>
      <c r="Q62" s="175"/>
      <c r="R62" s="175"/>
      <c r="S62" s="130"/>
      <c r="T62" s="223" t="str">
        <f t="shared" si="4"/>
        <v/>
      </c>
      <c r="U62" s="222" t="str">
        <f t="shared" si="5"/>
        <v/>
      </c>
      <c r="V62" s="363" t="s">
        <v>1238</v>
      </c>
      <c r="W62" s="72"/>
    </row>
    <row r="63" spans="1:23" x14ac:dyDescent="0.2">
      <c r="A63" s="293">
        <f t="shared" si="0"/>
        <v>0</v>
      </c>
      <c r="B63" s="163"/>
      <c r="C63" s="163"/>
      <c r="D63" s="163"/>
      <c r="E63" s="175"/>
      <c r="F63" s="175"/>
      <c r="G63" s="130"/>
      <c r="H63" s="222" t="str">
        <f t="shared" si="1"/>
        <v/>
      </c>
      <c r="I63" s="222" t="str">
        <f t="shared" si="2"/>
        <v/>
      </c>
      <c r="J63" s="67"/>
      <c r="K63" s="67"/>
      <c r="L63" s="362" t="s">
        <v>1238</v>
      </c>
      <c r="M63" s="294">
        <f t="shared" si="3"/>
        <v>0</v>
      </c>
      <c r="N63" s="176"/>
      <c r="O63" s="163"/>
      <c r="P63" s="163"/>
      <c r="Q63" s="175"/>
      <c r="R63" s="175"/>
      <c r="S63" s="130"/>
      <c r="T63" s="223" t="str">
        <f t="shared" si="4"/>
        <v/>
      </c>
      <c r="U63" s="222" t="str">
        <f t="shared" si="5"/>
        <v/>
      </c>
      <c r="V63" s="363" t="s">
        <v>1238</v>
      </c>
      <c r="W63" s="72"/>
    </row>
    <row r="64" spans="1:23" x14ac:dyDescent="0.2">
      <c r="A64" s="293">
        <f t="shared" si="0"/>
        <v>0</v>
      </c>
      <c r="B64" s="163"/>
      <c r="C64" s="163"/>
      <c r="D64" s="163"/>
      <c r="E64" s="175"/>
      <c r="F64" s="175"/>
      <c r="G64" s="130"/>
      <c r="H64" s="222" t="str">
        <f t="shared" si="1"/>
        <v/>
      </c>
      <c r="I64" s="222" t="str">
        <f t="shared" si="2"/>
        <v/>
      </c>
      <c r="J64" s="67"/>
      <c r="K64" s="67"/>
      <c r="L64" s="362" t="s">
        <v>1238</v>
      </c>
      <c r="M64" s="294">
        <f t="shared" si="3"/>
        <v>0</v>
      </c>
      <c r="N64" s="176"/>
      <c r="O64" s="163"/>
      <c r="P64" s="163"/>
      <c r="Q64" s="175"/>
      <c r="R64" s="175"/>
      <c r="S64" s="130"/>
      <c r="T64" s="223" t="str">
        <f t="shared" si="4"/>
        <v/>
      </c>
      <c r="U64" s="222" t="str">
        <f t="shared" si="5"/>
        <v/>
      </c>
      <c r="V64" s="363" t="s">
        <v>1238</v>
      </c>
      <c r="W64" s="72"/>
    </row>
    <row r="65" spans="1:23" x14ac:dyDescent="0.2">
      <c r="A65" s="293">
        <f t="shared" si="0"/>
        <v>0</v>
      </c>
      <c r="B65" s="163"/>
      <c r="C65" s="163"/>
      <c r="D65" s="163"/>
      <c r="E65" s="175"/>
      <c r="F65" s="175"/>
      <c r="G65" s="130"/>
      <c r="H65" s="222" t="str">
        <f t="shared" si="1"/>
        <v/>
      </c>
      <c r="I65" s="222" t="str">
        <f t="shared" si="2"/>
        <v/>
      </c>
      <c r="J65" s="67"/>
      <c r="K65" s="67"/>
      <c r="L65" s="362" t="s">
        <v>1238</v>
      </c>
      <c r="M65" s="294">
        <f t="shared" si="3"/>
        <v>0</v>
      </c>
      <c r="N65" s="176"/>
      <c r="O65" s="163"/>
      <c r="P65" s="163"/>
      <c r="Q65" s="175"/>
      <c r="R65" s="175"/>
      <c r="S65" s="130"/>
      <c r="T65" s="223" t="str">
        <f t="shared" si="4"/>
        <v/>
      </c>
      <c r="U65" s="222" t="str">
        <f t="shared" si="5"/>
        <v/>
      </c>
      <c r="V65" s="363" t="s">
        <v>1238</v>
      </c>
      <c r="W65" s="72"/>
    </row>
    <row r="66" spans="1:23" x14ac:dyDescent="0.2">
      <c r="A66" s="293">
        <f t="shared" si="0"/>
        <v>0</v>
      </c>
      <c r="B66" s="163"/>
      <c r="C66" s="163"/>
      <c r="D66" s="163"/>
      <c r="E66" s="175"/>
      <c r="F66" s="175"/>
      <c r="G66" s="130"/>
      <c r="H66" s="222" t="str">
        <f t="shared" si="1"/>
        <v/>
      </c>
      <c r="I66" s="222" t="str">
        <f t="shared" si="2"/>
        <v/>
      </c>
      <c r="J66" s="67"/>
      <c r="K66" s="67"/>
      <c r="L66" s="362" t="s">
        <v>1238</v>
      </c>
      <c r="M66" s="294">
        <f t="shared" si="3"/>
        <v>0</v>
      </c>
      <c r="N66" s="176"/>
      <c r="O66" s="163"/>
      <c r="P66" s="163"/>
      <c r="Q66" s="175"/>
      <c r="R66" s="175"/>
      <c r="S66" s="130"/>
      <c r="T66" s="223" t="str">
        <f t="shared" si="4"/>
        <v/>
      </c>
      <c r="U66" s="222" t="str">
        <f t="shared" si="5"/>
        <v/>
      </c>
      <c r="V66" s="363" t="s">
        <v>1238</v>
      </c>
      <c r="W66" s="72"/>
    </row>
    <row r="67" spans="1:23" x14ac:dyDescent="0.2">
      <c r="A67" s="293">
        <f t="shared" si="0"/>
        <v>0</v>
      </c>
      <c r="B67" s="163"/>
      <c r="C67" s="163"/>
      <c r="D67" s="163"/>
      <c r="E67" s="175"/>
      <c r="F67" s="175"/>
      <c r="G67" s="130"/>
      <c r="H67" s="222" t="str">
        <f t="shared" si="1"/>
        <v/>
      </c>
      <c r="I67" s="222" t="str">
        <f t="shared" si="2"/>
        <v/>
      </c>
      <c r="J67" s="67"/>
      <c r="K67" s="67"/>
      <c r="L67" s="362" t="s">
        <v>1238</v>
      </c>
      <c r="M67" s="294">
        <f t="shared" si="3"/>
        <v>0</v>
      </c>
      <c r="N67" s="176"/>
      <c r="O67" s="163"/>
      <c r="P67" s="163"/>
      <c r="Q67" s="175"/>
      <c r="R67" s="175"/>
      <c r="S67" s="130"/>
      <c r="T67" s="223" t="str">
        <f t="shared" si="4"/>
        <v/>
      </c>
      <c r="U67" s="222" t="str">
        <f t="shared" si="5"/>
        <v/>
      </c>
      <c r="V67" s="363" t="s">
        <v>1238</v>
      </c>
      <c r="W67" s="72"/>
    </row>
    <row r="68" spans="1:23" x14ac:dyDescent="0.2">
      <c r="A68" s="293">
        <f t="shared" si="0"/>
        <v>0</v>
      </c>
      <c r="B68" s="163"/>
      <c r="C68" s="163"/>
      <c r="D68" s="163"/>
      <c r="E68" s="175"/>
      <c r="F68" s="175"/>
      <c r="G68" s="130"/>
      <c r="H68" s="222" t="str">
        <f t="shared" si="1"/>
        <v/>
      </c>
      <c r="I68" s="222" t="str">
        <f t="shared" si="2"/>
        <v/>
      </c>
      <c r="J68" s="67"/>
      <c r="K68" s="67"/>
      <c r="L68" s="362" t="s">
        <v>1238</v>
      </c>
      <c r="M68" s="294">
        <f t="shared" si="3"/>
        <v>0</v>
      </c>
      <c r="N68" s="176"/>
      <c r="O68" s="163"/>
      <c r="P68" s="163"/>
      <c r="Q68" s="175"/>
      <c r="R68" s="175"/>
      <c r="S68" s="130"/>
      <c r="T68" s="223" t="str">
        <f t="shared" si="4"/>
        <v/>
      </c>
      <c r="U68" s="222" t="str">
        <f t="shared" si="5"/>
        <v/>
      </c>
      <c r="V68" s="363" t="s">
        <v>1238</v>
      </c>
      <c r="W68" s="72"/>
    </row>
    <row r="69" spans="1:23" x14ac:dyDescent="0.2">
      <c r="A69" s="293">
        <f t="shared" si="0"/>
        <v>0</v>
      </c>
      <c r="B69" s="163"/>
      <c r="C69" s="163"/>
      <c r="D69" s="163"/>
      <c r="E69" s="175"/>
      <c r="F69" s="175"/>
      <c r="G69" s="130"/>
      <c r="H69" s="222" t="str">
        <f t="shared" si="1"/>
        <v/>
      </c>
      <c r="I69" s="222" t="str">
        <f t="shared" si="2"/>
        <v/>
      </c>
      <c r="J69" s="67"/>
      <c r="K69" s="67"/>
      <c r="L69" s="362" t="s">
        <v>1238</v>
      </c>
      <c r="M69" s="294">
        <f t="shared" si="3"/>
        <v>0</v>
      </c>
      <c r="N69" s="176"/>
      <c r="O69" s="163"/>
      <c r="P69" s="163"/>
      <c r="Q69" s="175"/>
      <c r="R69" s="175"/>
      <c r="S69" s="130"/>
      <c r="T69" s="223" t="str">
        <f t="shared" si="4"/>
        <v/>
      </c>
      <c r="U69" s="222" t="str">
        <f t="shared" si="5"/>
        <v/>
      </c>
      <c r="V69" s="363" t="s">
        <v>1238</v>
      </c>
      <c r="W69" s="72"/>
    </row>
    <row r="70" spans="1:23" x14ac:dyDescent="0.2">
      <c r="A70" s="293">
        <f t="shared" si="0"/>
        <v>0</v>
      </c>
      <c r="B70" s="163"/>
      <c r="C70" s="163"/>
      <c r="D70" s="163"/>
      <c r="E70" s="175"/>
      <c r="F70" s="175"/>
      <c r="G70" s="130"/>
      <c r="H70" s="222" t="str">
        <f t="shared" si="1"/>
        <v/>
      </c>
      <c r="I70" s="222" t="str">
        <f t="shared" si="2"/>
        <v/>
      </c>
      <c r="J70" s="67"/>
      <c r="K70" s="67"/>
      <c r="L70" s="362" t="s">
        <v>1238</v>
      </c>
      <c r="M70" s="294">
        <f t="shared" si="3"/>
        <v>0</v>
      </c>
      <c r="N70" s="176"/>
      <c r="O70" s="163"/>
      <c r="P70" s="163"/>
      <c r="Q70" s="175"/>
      <c r="R70" s="175"/>
      <c r="S70" s="130"/>
      <c r="T70" s="223" t="str">
        <f t="shared" si="4"/>
        <v/>
      </c>
      <c r="U70" s="222" t="str">
        <f t="shared" si="5"/>
        <v/>
      </c>
      <c r="V70" s="363" t="s">
        <v>1238</v>
      </c>
      <c r="W70" s="72"/>
    </row>
    <row r="71" spans="1:23" x14ac:dyDescent="0.2">
      <c r="A71" s="293">
        <f t="shared" si="0"/>
        <v>0</v>
      </c>
      <c r="B71" s="163"/>
      <c r="C71" s="163"/>
      <c r="D71" s="163"/>
      <c r="E71" s="175"/>
      <c r="F71" s="175"/>
      <c r="G71" s="130"/>
      <c r="H71" s="222" t="str">
        <f t="shared" si="1"/>
        <v/>
      </c>
      <c r="I71" s="222" t="str">
        <f t="shared" si="2"/>
        <v/>
      </c>
      <c r="J71" s="67"/>
      <c r="K71" s="67"/>
      <c r="L71" s="362" t="s">
        <v>1238</v>
      </c>
      <c r="M71" s="294">
        <f t="shared" si="3"/>
        <v>0</v>
      </c>
      <c r="N71" s="176"/>
      <c r="O71" s="163"/>
      <c r="P71" s="163"/>
      <c r="Q71" s="175"/>
      <c r="R71" s="175"/>
      <c r="S71" s="130"/>
      <c r="T71" s="223" t="str">
        <f t="shared" si="4"/>
        <v/>
      </c>
      <c r="U71" s="222" t="str">
        <f t="shared" si="5"/>
        <v/>
      </c>
      <c r="V71" s="363" t="s">
        <v>1238</v>
      </c>
      <c r="W71" s="72"/>
    </row>
    <row r="72" spans="1:23" x14ac:dyDescent="0.2">
      <c r="A72" s="293">
        <f t="shared" si="0"/>
        <v>0</v>
      </c>
      <c r="B72" s="163"/>
      <c r="C72" s="163"/>
      <c r="D72" s="163"/>
      <c r="E72" s="175"/>
      <c r="F72" s="175"/>
      <c r="G72" s="130"/>
      <c r="H72" s="222" t="str">
        <f t="shared" si="1"/>
        <v/>
      </c>
      <c r="I72" s="222" t="str">
        <f t="shared" si="2"/>
        <v/>
      </c>
      <c r="J72" s="67"/>
      <c r="K72" s="67"/>
      <c r="L72" s="362" t="s">
        <v>1238</v>
      </c>
      <c r="M72" s="294">
        <f t="shared" si="3"/>
        <v>0</v>
      </c>
      <c r="N72" s="176"/>
      <c r="O72" s="163"/>
      <c r="P72" s="163"/>
      <c r="Q72" s="175"/>
      <c r="R72" s="175"/>
      <c r="S72" s="130"/>
      <c r="T72" s="223" t="str">
        <f t="shared" si="4"/>
        <v/>
      </c>
      <c r="U72" s="222" t="str">
        <f t="shared" si="5"/>
        <v/>
      </c>
      <c r="V72" s="363" t="s">
        <v>1238</v>
      </c>
      <c r="W72" s="72"/>
    </row>
    <row r="73" spans="1:23" x14ac:dyDescent="0.2">
      <c r="A73" s="293">
        <f t="shared" si="0"/>
        <v>0</v>
      </c>
      <c r="B73" s="163"/>
      <c r="C73" s="163"/>
      <c r="D73" s="163"/>
      <c r="E73" s="175"/>
      <c r="F73" s="175"/>
      <c r="G73" s="130"/>
      <c r="H73" s="222" t="str">
        <f t="shared" si="1"/>
        <v/>
      </c>
      <c r="I73" s="222" t="str">
        <f t="shared" si="2"/>
        <v/>
      </c>
      <c r="J73" s="67"/>
      <c r="K73" s="67"/>
      <c r="L73" s="362" t="s">
        <v>1238</v>
      </c>
      <c r="M73" s="294">
        <f t="shared" si="3"/>
        <v>0</v>
      </c>
      <c r="N73" s="176"/>
      <c r="O73" s="163"/>
      <c r="P73" s="163"/>
      <c r="Q73" s="175"/>
      <c r="R73" s="175"/>
      <c r="S73" s="130"/>
      <c r="T73" s="223" t="str">
        <f t="shared" si="4"/>
        <v/>
      </c>
      <c r="U73" s="222" t="str">
        <f t="shared" si="5"/>
        <v/>
      </c>
      <c r="V73" s="363" t="s">
        <v>1238</v>
      </c>
      <c r="W73" s="72"/>
    </row>
    <row r="74" spans="1:23" x14ac:dyDescent="0.2">
      <c r="A74" s="293">
        <f t="shared" si="0"/>
        <v>0</v>
      </c>
      <c r="B74" s="163"/>
      <c r="C74" s="163"/>
      <c r="D74" s="163"/>
      <c r="E74" s="175"/>
      <c r="F74" s="175"/>
      <c r="G74" s="130"/>
      <c r="H74" s="222" t="str">
        <f t="shared" si="1"/>
        <v/>
      </c>
      <c r="I74" s="222" t="str">
        <f t="shared" si="2"/>
        <v/>
      </c>
      <c r="J74" s="67"/>
      <c r="K74" s="67"/>
      <c r="L74" s="362" t="s">
        <v>1238</v>
      </c>
      <c r="M74" s="294">
        <f t="shared" si="3"/>
        <v>0</v>
      </c>
      <c r="N74" s="176"/>
      <c r="O74" s="163"/>
      <c r="P74" s="163"/>
      <c r="Q74" s="175"/>
      <c r="R74" s="175"/>
      <c r="S74" s="130"/>
      <c r="T74" s="223" t="str">
        <f t="shared" si="4"/>
        <v/>
      </c>
      <c r="U74" s="222" t="str">
        <f t="shared" si="5"/>
        <v/>
      </c>
      <c r="V74" s="363" t="s">
        <v>1238</v>
      </c>
      <c r="W74" s="72"/>
    </row>
    <row r="75" spans="1:23" x14ac:dyDescent="0.2">
      <c r="A75" s="293">
        <f t="shared" si="0"/>
        <v>0</v>
      </c>
      <c r="B75" s="163"/>
      <c r="C75" s="163"/>
      <c r="D75" s="163"/>
      <c r="E75" s="175"/>
      <c r="F75" s="175"/>
      <c r="G75" s="130"/>
      <c r="H75" s="222" t="str">
        <f t="shared" si="1"/>
        <v/>
      </c>
      <c r="I75" s="222" t="str">
        <f t="shared" si="2"/>
        <v/>
      </c>
      <c r="J75" s="67"/>
      <c r="K75" s="67"/>
      <c r="L75" s="362" t="s">
        <v>1238</v>
      </c>
      <c r="M75" s="294">
        <f t="shared" si="3"/>
        <v>0</v>
      </c>
      <c r="N75" s="176"/>
      <c r="O75" s="163"/>
      <c r="P75" s="163"/>
      <c r="Q75" s="175"/>
      <c r="R75" s="175"/>
      <c r="S75" s="130"/>
      <c r="T75" s="223" t="str">
        <f t="shared" si="4"/>
        <v/>
      </c>
      <c r="U75" s="222" t="str">
        <f t="shared" si="5"/>
        <v/>
      </c>
      <c r="V75" s="363" t="s">
        <v>1238</v>
      </c>
      <c r="W75" s="72"/>
    </row>
    <row r="76" spans="1:23" x14ac:dyDescent="0.2">
      <c r="A76" s="293">
        <f t="shared" si="0"/>
        <v>0</v>
      </c>
      <c r="B76" s="163"/>
      <c r="C76" s="163"/>
      <c r="D76" s="163"/>
      <c r="E76" s="175"/>
      <c r="F76" s="175"/>
      <c r="G76" s="130"/>
      <c r="H76" s="222" t="str">
        <f t="shared" si="1"/>
        <v/>
      </c>
      <c r="I76" s="222" t="str">
        <f t="shared" si="2"/>
        <v/>
      </c>
      <c r="J76" s="67"/>
      <c r="K76" s="67"/>
      <c r="L76" s="362" t="s">
        <v>1238</v>
      </c>
      <c r="M76" s="294">
        <f t="shared" si="3"/>
        <v>0</v>
      </c>
      <c r="N76" s="176"/>
      <c r="O76" s="163"/>
      <c r="P76" s="163"/>
      <c r="Q76" s="175"/>
      <c r="R76" s="175"/>
      <c r="S76" s="130"/>
      <c r="T76" s="223" t="str">
        <f t="shared" si="4"/>
        <v/>
      </c>
      <c r="U76" s="222" t="str">
        <f t="shared" si="5"/>
        <v/>
      </c>
      <c r="V76" s="363" t="s">
        <v>1238</v>
      </c>
      <c r="W76" s="72"/>
    </row>
    <row r="77" spans="1:23" x14ac:dyDescent="0.2">
      <c r="A77" s="293">
        <f t="shared" si="0"/>
        <v>0</v>
      </c>
      <c r="B77" s="163"/>
      <c r="C77" s="163"/>
      <c r="D77" s="163"/>
      <c r="E77" s="175"/>
      <c r="F77" s="175"/>
      <c r="G77" s="130"/>
      <c r="H77" s="222" t="str">
        <f t="shared" si="1"/>
        <v/>
      </c>
      <c r="I77" s="222" t="str">
        <f t="shared" si="2"/>
        <v/>
      </c>
      <c r="J77" s="67"/>
      <c r="K77" s="67"/>
      <c r="L77" s="362" t="s">
        <v>1238</v>
      </c>
      <c r="M77" s="294">
        <f t="shared" si="3"/>
        <v>0</v>
      </c>
      <c r="N77" s="176"/>
      <c r="O77" s="163"/>
      <c r="P77" s="163"/>
      <c r="Q77" s="175"/>
      <c r="R77" s="175"/>
      <c r="S77" s="130"/>
      <c r="T77" s="223" t="str">
        <f t="shared" si="4"/>
        <v/>
      </c>
      <c r="U77" s="222" t="str">
        <f t="shared" si="5"/>
        <v/>
      </c>
      <c r="V77" s="363" t="s">
        <v>1238</v>
      </c>
      <c r="W77" s="72"/>
    </row>
    <row r="78" spans="1:23" x14ac:dyDescent="0.2">
      <c r="A78" s="293">
        <f t="shared" si="0"/>
        <v>0</v>
      </c>
      <c r="B78" s="163"/>
      <c r="C78" s="163"/>
      <c r="D78" s="163"/>
      <c r="E78" s="175"/>
      <c r="F78" s="175"/>
      <c r="G78" s="130"/>
      <c r="H78" s="222" t="str">
        <f t="shared" si="1"/>
        <v/>
      </c>
      <c r="I78" s="222" t="str">
        <f t="shared" si="2"/>
        <v/>
      </c>
      <c r="J78" s="67"/>
      <c r="K78" s="67"/>
      <c r="L78" s="362" t="s">
        <v>1238</v>
      </c>
      <c r="M78" s="294">
        <f t="shared" si="3"/>
        <v>0</v>
      </c>
      <c r="N78" s="176"/>
      <c r="O78" s="163"/>
      <c r="P78" s="163"/>
      <c r="Q78" s="175"/>
      <c r="R78" s="175"/>
      <c r="S78" s="130"/>
      <c r="T78" s="223" t="str">
        <f t="shared" si="4"/>
        <v/>
      </c>
      <c r="U78" s="222" t="str">
        <f t="shared" si="5"/>
        <v/>
      </c>
      <c r="V78" s="363" t="s">
        <v>1238</v>
      </c>
      <c r="W78" s="72"/>
    </row>
    <row r="79" spans="1:23" x14ac:dyDescent="0.2">
      <c r="A79" s="293">
        <f t="shared" si="0"/>
        <v>0</v>
      </c>
      <c r="B79" s="163"/>
      <c r="C79" s="163"/>
      <c r="D79" s="163"/>
      <c r="E79" s="175"/>
      <c r="F79" s="175"/>
      <c r="G79" s="130"/>
      <c r="H79" s="222" t="str">
        <f t="shared" si="1"/>
        <v/>
      </c>
      <c r="I79" s="222" t="str">
        <f t="shared" si="2"/>
        <v/>
      </c>
      <c r="J79" s="67"/>
      <c r="K79" s="67"/>
      <c r="L79" s="362" t="s">
        <v>1238</v>
      </c>
      <c r="M79" s="294">
        <f t="shared" si="3"/>
        <v>0</v>
      </c>
      <c r="N79" s="176"/>
      <c r="O79" s="163"/>
      <c r="P79" s="163"/>
      <c r="Q79" s="175"/>
      <c r="R79" s="175"/>
      <c r="S79" s="130"/>
      <c r="T79" s="223" t="str">
        <f t="shared" si="4"/>
        <v/>
      </c>
      <c r="U79" s="222" t="str">
        <f t="shared" si="5"/>
        <v/>
      </c>
      <c r="V79" s="363" t="s">
        <v>1238</v>
      </c>
      <c r="W79" s="72"/>
    </row>
    <row r="80" spans="1:23" x14ac:dyDescent="0.2">
      <c r="A80" s="293">
        <f t="shared" si="0"/>
        <v>0</v>
      </c>
      <c r="B80" s="163"/>
      <c r="C80" s="163"/>
      <c r="D80" s="163"/>
      <c r="E80" s="175"/>
      <c r="F80" s="175"/>
      <c r="G80" s="130"/>
      <c r="H80" s="222" t="str">
        <f t="shared" si="1"/>
        <v/>
      </c>
      <c r="I80" s="222" t="str">
        <f t="shared" si="2"/>
        <v/>
      </c>
      <c r="J80" s="67"/>
      <c r="K80" s="67"/>
      <c r="L80" s="362" t="s">
        <v>1238</v>
      </c>
      <c r="M80" s="294">
        <f t="shared" si="3"/>
        <v>0</v>
      </c>
      <c r="N80" s="176"/>
      <c r="O80" s="163"/>
      <c r="P80" s="163"/>
      <c r="Q80" s="175"/>
      <c r="R80" s="175"/>
      <c r="S80" s="130"/>
      <c r="T80" s="223" t="str">
        <f t="shared" si="4"/>
        <v/>
      </c>
      <c r="U80" s="222" t="str">
        <f t="shared" si="5"/>
        <v/>
      </c>
      <c r="V80" s="363" t="s">
        <v>1238</v>
      </c>
      <c r="W80" s="72"/>
    </row>
    <row r="81" spans="1:23" x14ac:dyDescent="0.2">
      <c r="A81" s="293">
        <f t="shared" si="0"/>
        <v>0</v>
      </c>
      <c r="B81" s="163"/>
      <c r="C81" s="163"/>
      <c r="D81" s="163"/>
      <c r="E81" s="175"/>
      <c r="F81" s="175"/>
      <c r="G81" s="130"/>
      <c r="H81" s="222" t="str">
        <f t="shared" si="1"/>
        <v/>
      </c>
      <c r="I81" s="222" t="str">
        <f t="shared" si="2"/>
        <v/>
      </c>
      <c r="J81" s="67"/>
      <c r="K81" s="67"/>
      <c r="L81" s="362" t="s">
        <v>1238</v>
      </c>
      <c r="M81" s="294">
        <f t="shared" si="3"/>
        <v>0</v>
      </c>
      <c r="N81" s="176"/>
      <c r="O81" s="163"/>
      <c r="P81" s="163"/>
      <c r="Q81" s="175"/>
      <c r="R81" s="175"/>
      <c r="S81" s="130"/>
      <c r="T81" s="223" t="str">
        <f t="shared" si="4"/>
        <v/>
      </c>
      <c r="U81" s="222" t="str">
        <f t="shared" si="5"/>
        <v/>
      </c>
      <c r="V81" s="363" t="s">
        <v>1238</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2" t="s">
        <v>1238</v>
      </c>
      <c r="M82" s="294">
        <f t="shared" ref="M82:M116" si="9">IF(N82&lt;&gt;"",ROW(A66),0)</f>
        <v>0</v>
      </c>
      <c r="N82" s="176"/>
      <c r="O82" s="163"/>
      <c r="P82" s="163"/>
      <c r="Q82" s="175"/>
      <c r="R82" s="175"/>
      <c r="S82" s="130"/>
      <c r="T82" s="223" t="str">
        <f t="shared" ref="T82:T116" si="10">IF(ROW(A66)&lt;=$M$16,R82*Q82,"")</f>
        <v/>
      </c>
      <c r="U82" s="222" t="str">
        <f t="shared" ref="U82:U116" si="11">IFERROR(T82/52,"")</f>
        <v/>
      </c>
      <c r="V82" s="363" t="s">
        <v>1238</v>
      </c>
      <c r="W82" s="72"/>
    </row>
    <row r="83" spans="1:23" x14ac:dyDescent="0.2">
      <c r="A83" s="293">
        <f t="shared" si="6"/>
        <v>0</v>
      </c>
      <c r="B83" s="163"/>
      <c r="C83" s="163"/>
      <c r="D83" s="163"/>
      <c r="E83" s="175"/>
      <c r="F83" s="175"/>
      <c r="G83" s="130"/>
      <c r="H83" s="222" t="str">
        <f t="shared" si="7"/>
        <v/>
      </c>
      <c r="I83" s="222" t="str">
        <f t="shared" si="8"/>
        <v/>
      </c>
      <c r="J83" s="67"/>
      <c r="K83" s="67"/>
      <c r="L83" s="362" t="s">
        <v>1238</v>
      </c>
      <c r="M83" s="294">
        <f t="shared" si="9"/>
        <v>0</v>
      </c>
      <c r="N83" s="176"/>
      <c r="O83" s="163"/>
      <c r="P83" s="163"/>
      <c r="Q83" s="175"/>
      <c r="R83" s="175"/>
      <c r="S83" s="130"/>
      <c r="T83" s="223" t="str">
        <f t="shared" si="10"/>
        <v/>
      </c>
      <c r="U83" s="222" t="str">
        <f t="shared" si="11"/>
        <v/>
      </c>
      <c r="V83" s="363" t="s">
        <v>1238</v>
      </c>
      <c r="W83" s="72"/>
    </row>
    <row r="84" spans="1:23" x14ac:dyDescent="0.2">
      <c r="A84" s="293">
        <f t="shared" si="6"/>
        <v>0</v>
      </c>
      <c r="B84" s="163"/>
      <c r="C84" s="163"/>
      <c r="D84" s="163"/>
      <c r="E84" s="175"/>
      <c r="F84" s="175"/>
      <c r="G84" s="130"/>
      <c r="H84" s="222" t="str">
        <f t="shared" si="7"/>
        <v/>
      </c>
      <c r="I84" s="222" t="str">
        <f t="shared" si="8"/>
        <v/>
      </c>
      <c r="J84" s="67"/>
      <c r="K84" s="67"/>
      <c r="L84" s="362" t="s">
        <v>1238</v>
      </c>
      <c r="M84" s="294">
        <f t="shared" si="9"/>
        <v>0</v>
      </c>
      <c r="N84" s="176"/>
      <c r="O84" s="163"/>
      <c r="P84" s="163"/>
      <c r="Q84" s="175"/>
      <c r="R84" s="175"/>
      <c r="S84" s="130"/>
      <c r="T84" s="223" t="str">
        <f t="shared" si="10"/>
        <v/>
      </c>
      <c r="U84" s="222" t="str">
        <f t="shared" si="11"/>
        <v/>
      </c>
      <c r="V84" s="363" t="s">
        <v>1238</v>
      </c>
      <c r="W84" s="72"/>
    </row>
    <row r="85" spans="1:23" x14ac:dyDescent="0.2">
      <c r="A85" s="293">
        <f t="shared" si="6"/>
        <v>0</v>
      </c>
      <c r="B85" s="163"/>
      <c r="C85" s="163"/>
      <c r="D85" s="163"/>
      <c r="E85" s="175"/>
      <c r="F85" s="175"/>
      <c r="G85" s="130"/>
      <c r="H85" s="222" t="str">
        <f t="shared" si="7"/>
        <v/>
      </c>
      <c r="I85" s="222" t="str">
        <f t="shared" si="8"/>
        <v/>
      </c>
      <c r="J85" s="67"/>
      <c r="K85" s="67"/>
      <c r="L85" s="362" t="s">
        <v>1238</v>
      </c>
      <c r="M85" s="294">
        <f t="shared" si="9"/>
        <v>0</v>
      </c>
      <c r="N85" s="176"/>
      <c r="O85" s="163"/>
      <c r="P85" s="163"/>
      <c r="Q85" s="175"/>
      <c r="R85" s="175"/>
      <c r="S85" s="130"/>
      <c r="T85" s="223" t="str">
        <f t="shared" si="10"/>
        <v/>
      </c>
      <c r="U85" s="222" t="str">
        <f t="shared" si="11"/>
        <v/>
      </c>
      <c r="V85" s="363" t="s">
        <v>1238</v>
      </c>
      <c r="W85" s="72"/>
    </row>
    <row r="86" spans="1:23" x14ac:dyDescent="0.2">
      <c r="A86" s="293">
        <f t="shared" si="6"/>
        <v>0</v>
      </c>
      <c r="B86" s="163"/>
      <c r="C86" s="163"/>
      <c r="D86" s="163"/>
      <c r="E86" s="175"/>
      <c r="F86" s="175"/>
      <c r="G86" s="130"/>
      <c r="H86" s="222" t="str">
        <f t="shared" si="7"/>
        <v/>
      </c>
      <c r="I86" s="222" t="str">
        <f t="shared" si="8"/>
        <v/>
      </c>
      <c r="J86" s="67"/>
      <c r="K86" s="67"/>
      <c r="L86" s="362" t="s">
        <v>1238</v>
      </c>
      <c r="M86" s="294">
        <f t="shared" si="9"/>
        <v>0</v>
      </c>
      <c r="N86" s="176"/>
      <c r="O86" s="163"/>
      <c r="P86" s="163"/>
      <c r="Q86" s="175"/>
      <c r="R86" s="175"/>
      <c r="S86" s="130"/>
      <c r="T86" s="223" t="str">
        <f t="shared" si="10"/>
        <v/>
      </c>
      <c r="U86" s="222" t="str">
        <f t="shared" si="11"/>
        <v/>
      </c>
      <c r="V86" s="363" t="s">
        <v>1238</v>
      </c>
      <c r="W86" s="72"/>
    </row>
    <row r="87" spans="1:23" x14ac:dyDescent="0.2">
      <c r="A87" s="293">
        <f t="shared" si="6"/>
        <v>0</v>
      </c>
      <c r="B87" s="163"/>
      <c r="C87" s="163"/>
      <c r="D87" s="163"/>
      <c r="E87" s="175"/>
      <c r="F87" s="175"/>
      <c r="G87" s="130"/>
      <c r="H87" s="222" t="str">
        <f t="shared" si="7"/>
        <v/>
      </c>
      <c r="I87" s="222" t="str">
        <f t="shared" si="8"/>
        <v/>
      </c>
      <c r="J87" s="67"/>
      <c r="K87" s="67"/>
      <c r="L87" s="362" t="s">
        <v>1238</v>
      </c>
      <c r="M87" s="294">
        <f t="shared" si="9"/>
        <v>0</v>
      </c>
      <c r="N87" s="176"/>
      <c r="O87" s="163"/>
      <c r="P87" s="163"/>
      <c r="Q87" s="175"/>
      <c r="R87" s="175"/>
      <c r="S87" s="130"/>
      <c r="T87" s="223" t="str">
        <f t="shared" si="10"/>
        <v/>
      </c>
      <c r="U87" s="222" t="str">
        <f t="shared" si="11"/>
        <v/>
      </c>
      <c r="V87" s="363" t="s">
        <v>1238</v>
      </c>
      <c r="W87" s="72"/>
    </row>
    <row r="88" spans="1:23" x14ac:dyDescent="0.2">
      <c r="A88" s="293">
        <f t="shared" si="6"/>
        <v>0</v>
      </c>
      <c r="B88" s="163"/>
      <c r="C88" s="163"/>
      <c r="D88" s="163"/>
      <c r="E88" s="175"/>
      <c r="F88" s="175"/>
      <c r="G88" s="130"/>
      <c r="H88" s="222" t="str">
        <f t="shared" si="7"/>
        <v/>
      </c>
      <c r="I88" s="222" t="str">
        <f t="shared" si="8"/>
        <v/>
      </c>
      <c r="J88" s="67"/>
      <c r="K88" s="67"/>
      <c r="L88" s="362" t="s">
        <v>1238</v>
      </c>
      <c r="M88" s="294">
        <f t="shared" si="9"/>
        <v>0</v>
      </c>
      <c r="N88" s="176"/>
      <c r="O88" s="163"/>
      <c r="P88" s="163"/>
      <c r="Q88" s="175"/>
      <c r="R88" s="175"/>
      <c r="S88" s="130"/>
      <c r="T88" s="223" t="str">
        <f t="shared" si="10"/>
        <v/>
      </c>
      <c r="U88" s="222" t="str">
        <f t="shared" si="11"/>
        <v/>
      </c>
      <c r="V88" s="363" t="s">
        <v>1238</v>
      </c>
      <c r="W88" s="72"/>
    </row>
    <row r="89" spans="1:23" x14ac:dyDescent="0.2">
      <c r="A89" s="293">
        <f t="shared" si="6"/>
        <v>0</v>
      </c>
      <c r="B89" s="163"/>
      <c r="C89" s="163"/>
      <c r="D89" s="163"/>
      <c r="E89" s="175"/>
      <c r="F89" s="175"/>
      <c r="G89" s="130"/>
      <c r="H89" s="222" t="str">
        <f t="shared" si="7"/>
        <v/>
      </c>
      <c r="I89" s="222" t="str">
        <f t="shared" si="8"/>
        <v/>
      </c>
      <c r="J89" s="67"/>
      <c r="K89" s="67"/>
      <c r="L89" s="362" t="s">
        <v>1238</v>
      </c>
      <c r="M89" s="294">
        <f t="shared" si="9"/>
        <v>0</v>
      </c>
      <c r="N89" s="176"/>
      <c r="O89" s="163"/>
      <c r="P89" s="163"/>
      <c r="Q89" s="175"/>
      <c r="R89" s="175"/>
      <c r="S89" s="130"/>
      <c r="T89" s="223" t="str">
        <f t="shared" si="10"/>
        <v/>
      </c>
      <c r="U89" s="222" t="str">
        <f t="shared" si="11"/>
        <v/>
      </c>
      <c r="V89" s="363" t="s">
        <v>1238</v>
      </c>
      <c r="W89" s="72"/>
    </row>
    <row r="90" spans="1:23" x14ac:dyDescent="0.2">
      <c r="A90" s="293">
        <f t="shared" si="6"/>
        <v>0</v>
      </c>
      <c r="B90" s="163"/>
      <c r="C90" s="163"/>
      <c r="D90" s="163"/>
      <c r="E90" s="175"/>
      <c r="F90" s="175"/>
      <c r="G90" s="130"/>
      <c r="H90" s="222" t="str">
        <f t="shared" si="7"/>
        <v/>
      </c>
      <c r="I90" s="222" t="str">
        <f t="shared" si="8"/>
        <v/>
      </c>
      <c r="J90" s="67"/>
      <c r="K90" s="67"/>
      <c r="L90" s="362" t="s">
        <v>1238</v>
      </c>
      <c r="M90" s="294">
        <f t="shared" si="9"/>
        <v>0</v>
      </c>
      <c r="N90" s="176"/>
      <c r="O90" s="163"/>
      <c r="P90" s="163"/>
      <c r="Q90" s="175"/>
      <c r="R90" s="175"/>
      <c r="S90" s="130"/>
      <c r="T90" s="223" t="str">
        <f t="shared" si="10"/>
        <v/>
      </c>
      <c r="U90" s="222" t="str">
        <f t="shared" si="11"/>
        <v/>
      </c>
      <c r="V90" s="363" t="s">
        <v>1238</v>
      </c>
      <c r="W90" s="72"/>
    </row>
    <row r="91" spans="1:23" x14ac:dyDescent="0.2">
      <c r="A91" s="293">
        <f t="shared" si="6"/>
        <v>0</v>
      </c>
      <c r="B91" s="163"/>
      <c r="C91" s="163"/>
      <c r="D91" s="163"/>
      <c r="E91" s="175"/>
      <c r="F91" s="175"/>
      <c r="G91" s="130"/>
      <c r="H91" s="222" t="str">
        <f t="shared" si="7"/>
        <v/>
      </c>
      <c r="I91" s="222" t="str">
        <f t="shared" si="8"/>
        <v/>
      </c>
      <c r="J91" s="67"/>
      <c r="K91" s="67"/>
      <c r="L91" s="362" t="s">
        <v>1238</v>
      </c>
      <c r="M91" s="294">
        <f t="shared" si="9"/>
        <v>0</v>
      </c>
      <c r="N91" s="176"/>
      <c r="O91" s="163"/>
      <c r="P91" s="163"/>
      <c r="Q91" s="175"/>
      <c r="R91" s="175"/>
      <c r="S91" s="130"/>
      <c r="T91" s="223" t="str">
        <f t="shared" si="10"/>
        <v/>
      </c>
      <c r="U91" s="222" t="str">
        <f t="shared" si="11"/>
        <v/>
      </c>
      <c r="V91" s="363" t="s">
        <v>1238</v>
      </c>
      <c r="W91" s="72"/>
    </row>
    <row r="92" spans="1:23" x14ac:dyDescent="0.2">
      <c r="A92" s="293">
        <f t="shared" si="6"/>
        <v>0</v>
      </c>
      <c r="B92" s="163"/>
      <c r="C92" s="163"/>
      <c r="D92" s="163"/>
      <c r="E92" s="175"/>
      <c r="F92" s="175"/>
      <c r="G92" s="130"/>
      <c r="H92" s="222" t="str">
        <f t="shared" si="7"/>
        <v/>
      </c>
      <c r="I92" s="222" t="str">
        <f t="shared" si="8"/>
        <v/>
      </c>
      <c r="J92" s="67"/>
      <c r="K92" s="67"/>
      <c r="L92" s="362" t="s">
        <v>1238</v>
      </c>
      <c r="M92" s="294">
        <f t="shared" si="9"/>
        <v>0</v>
      </c>
      <c r="N92" s="176"/>
      <c r="O92" s="163"/>
      <c r="P92" s="163"/>
      <c r="Q92" s="175"/>
      <c r="R92" s="175"/>
      <c r="S92" s="130"/>
      <c r="T92" s="223" t="str">
        <f t="shared" si="10"/>
        <v/>
      </c>
      <c r="U92" s="222" t="str">
        <f t="shared" si="11"/>
        <v/>
      </c>
      <c r="V92" s="363" t="s">
        <v>1238</v>
      </c>
      <c r="W92" s="72"/>
    </row>
    <row r="93" spans="1:23" x14ac:dyDescent="0.2">
      <c r="A93" s="293">
        <f t="shared" si="6"/>
        <v>0</v>
      </c>
      <c r="B93" s="163"/>
      <c r="C93" s="163"/>
      <c r="D93" s="163"/>
      <c r="E93" s="175"/>
      <c r="F93" s="175"/>
      <c r="G93" s="130"/>
      <c r="H93" s="222" t="str">
        <f t="shared" si="7"/>
        <v/>
      </c>
      <c r="I93" s="222" t="str">
        <f t="shared" si="8"/>
        <v/>
      </c>
      <c r="J93" s="67"/>
      <c r="K93" s="67"/>
      <c r="L93" s="362" t="s">
        <v>1238</v>
      </c>
      <c r="M93" s="294">
        <f t="shared" si="9"/>
        <v>0</v>
      </c>
      <c r="N93" s="176"/>
      <c r="O93" s="163"/>
      <c r="P93" s="163"/>
      <c r="Q93" s="175"/>
      <c r="R93" s="175"/>
      <c r="S93" s="130"/>
      <c r="T93" s="223" t="str">
        <f t="shared" si="10"/>
        <v/>
      </c>
      <c r="U93" s="222" t="str">
        <f t="shared" si="11"/>
        <v/>
      </c>
      <c r="V93" s="363" t="s">
        <v>1238</v>
      </c>
      <c r="W93" s="72"/>
    </row>
    <row r="94" spans="1:23" x14ac:dyDescent="0.2">
      <c r="A94" s="293">
        <f t="shared" si="6"/>
        <v>0</v>
      </c>
      <c r="B94" s="163"/>
      <c r="C94" s="163"/>
      <c r="D94" s="163"/>
      <c r="E94" s="175"/>
      <c r="F94" s="175"/>
      <c r="G94" s="130"/>
      <c r="H94" s="222" t="str">
        <f t="shared" si="7"/>
        <v/>
      </c>
      <c r="I94" s="222" t="str">
        <f t="shared" si="8"/>
        <v/>
      </c>
      <c r="J94" s="67"/>
      <c r="K94" s="67"/>
      <c r="L94" s="362" t="s">
        <v>1238</v>
      </c>
      <c r="M94" s="294">
        <f t="shared" si="9"/>
        <v>0</v>
      </c>
      <c r="N94" s="176"/>
      <c r="O94" s="163"/>
      <c r="P94" s="163"/>
      <c r="Q94" s="175"/>
      <c r="R94" s="175"/>
      <c r="S94" s="130"/>
      <c r="T94" s="223" t="str">
        <f t="shared" si="10"/>
        <v/>
      </c>
      <c r="U94" s="222" t="str">
        <f t="shared" si="11"/>
        <v/>
      </c>
      <c r="V94" s="363" t="s">
        <v>1238</v>
      </c>
      <c r="W94" s="72"/>
    </row>
    <row r="95" spans="1:23" x14ac:dyDescent="0.2">
      <c r="A95" s="293">
        <f t="shared" si="6"/>
        <v>0</v>
      </c>
      <c r="B95" s="163"/>
      <c r="C95" s="163"/>
      <c r="D95" s="163"/>
      <c r="E95" s="175"/>
      <c r="F95" s="175"/>
      <c r="G95" s="130"/>
      <c r="H95" s="222" t="str">
        <f t="shared" si="7"/>
        <v/>
      </c>
      <c r="I95" s="222" t="str">
        <f t="shared" si="8"/>
        <v/>
      </c>
      <c r="J95" s="67"/>
      <c r="K95" s="67"/>
      <c r="L95" s="362" t="s">
        <v>1238</v>
      </c>
      <c r="M95" s="294">
        <f t="shared" si="9"/>
        <v>0</v>
      </c>
      <c r="N95" s="176"/>
      <c r="O95" s="163"/>
      <c r="P95" s="163"/>
      <c r="Q95" s="175"/>
      <c r="R95" s="175"/>
      <c r="S95" s="130"/>
      <c r="T95" s="223" t="str">
        <f t="shared" si="10"/>
        <v/>
      </c>
      <c r="U95" s="222" t="str">
        <f t="shared" si="11"/>
        <v/>
      </c>
      <c r="V95" s="363" t="s">
        <v>1238</v>
      </c>
      <c r="W95" s="72"/>
    </row>
    <row r="96" spans="1:23" x14ac:dyDescent="0.2">
      <c r="A96" s="293">
        <f t="shared" si="6"/>
        <v>0</v>
      </c>
      <c r="B96" s="163"/>
      <c r="C96" s="163"/>
      <c r="D96" s="163"/>
      <c r="E96" s="175"/>
      <c r="F96" s="175"/>
      <c r="G96" s="130"/>
      <c r="H96" s="222" t="str">
        <f t="shared" si="7"/>
        <v/>
      </c>
      <c r="I96" s="222" t="str">
        <f t="shared" si="8"/>
        <v/>
      </c>
      <c r="J96" s="67"/>
      <c r="K96" s="67"/>
      <c r="L96" s="362" t="s">
        <v>1238</v>
      </c>
      <c r="M96" s="294">
        <f t="shared" si="9"/>
        <v>0</v>
      </c>
      <c r="N96" s="176"/>
      <c r="O96" s="163"/>
      <c r="P96" s="163"/>
      <c r="Q96" s="175"/>
      <c r="R96" s="175"/>
      <c r="S96" s="130"/>
      <c r="T96" s="223" t="str">
        <f t="shared" si="10"/>
        <v/>
      </c>
      <c r="U96" s="222" t="str">
        <f t="shared" si="11"/>
        <v/>
      </c>
      <c r="V96" s="363" t="s">
        <v>1238</v>
      </c>
      <c r="W96" s="72"/>
    </row>
    <row r="97" spans="1:23" x14ac:dyDescent="0.2">
      <c r="A97" s="293">
        <f t="shared" si="6"/>
        <v>0</v>
      </c>
      <c r="B97" s="163"/>
      <c r="C97" s="163"/>
      <c r="D97" s="163"/>
      <c r="E97" s="175"/>
      <c r="F97" s="175"/>
      <c r="G97" s="130"/>
      <c r="H97" s="222" t="str">
        <f t="shared" si="7"/>
        <v/>
      </c>
      <c r="I97" s="222" t="str">
        <f t="shared" si="8"/>
        <v/>
      </c>
      <c r="J97" s="67"/>
      <c r="K97" s="67"/>
      <c r="L97" s="362" t="s">
        <v>1238</v>
      </c>
      <c r="M97" s="294">
        <f t="shared" si="9"/>
        <v>0</v>
      </c>
      <c r="N97" s="176"/>
      <c r="O97" s="163"/>
      <c r="P97" s="163"/>
      <c r="Q97" s="175"/>
      <c r="R97" s="175"/>
      <c r="S97" s="130"/>
      <c r="T97" s="223" t="str">
        <f t="shared" si="10"/>
        <v/>
      </c>
      <c r="U97" s="222" t="str">
        <f t="shared" si="11"/>
        <v/>
      </c>
      <c r="V97" s="363" t="s">
        <v>1238</v>
      </c>
      <c r="W97" s="72"/>
    </row>
    <row r="98" spans="1:23" x14ac:dyDescent="0.2">
      <c r="A98" s="293">
        <f t="shared" si="6"/>
        <v>0</v>
      </c>
      <c r="B98" s="163"/>
      <c r="C98" s="163"/>
      <c r="D98" s="163"/>
      <c r="E98" s="175"/>
      <c r="F98" s="175"/>
      <c r="G98" s="130"/>
      <c r="H98" s="222" t="str">
        <f t="shared" si="7"/>
        <v/>
      </c>
      <c r="I98" s="222" t="str">
        <f t="shared" si="8"/>
        <v/>
      </c>
      <c r="J98" s="67"/>
      <c r="K98" s="67"/>
      <c r="L98" s="362" t="s">
        <v>1238</v>
      </c>
      <c r="M98" s="294">
        <f t="shared" si="9"/>
        <v>0</v>
      </c>
      <c r="N98" s="176"/>
      <c r="O98" s="163"/>
      <c r="P98" s="163"/>
      <c r="Q98" s="175"/>
      <c r="R98" s="175"/>
      <c r="S98" s="130"/>
      <c r="T98" s="223" t="str">
        <f t="shared" si="10"/>
        <v/>
      </c>
      <c r="U98" s="222" t="str">
        <f t="shared" si="11"/>
        <v/>
      </c>
      <c r="V98" s="363" t="s">
        <v>1238</v>
      </c>
      <c r="W98" s="72"/>
    </row>
    <row r="99" spans="1:23" x14ac:dyDescent="0.2">
      <c r="A99" s="293">
        <f t="shared" si="6"/>
        <v>0</v>
      </c>
      <c r="B99" s="163"/>
      <c r="C99" s="163"/>
      <c r="D99" s="163"/>
      <c r="E99" s="175"/>
      <c r="F99" s="175"/>
      <c r="G99" s="130"/>
      <c r="H99" s="222" t="str">
        <f t="shared" si="7"/>
        <v/>
      </c>
      <c r="I99" s="222" t="str">
        <f t="shared" si="8"/>
        <v/>
      </c>
      <c r="J99" s="67"/>
      <c r="K99" s="67"/>
      <c r="L99" s="362" t="s">
        <v>1238</v>
      </c>
      <c r="M99" s="294">
        <f t="shared" si="9"/>
        <v>0</v>
      </c>
      <c r="N99" s="176"/>
      <c r="O99" s="163"/>
      <c r="P99" s="163"/>
      <c r="Q99" s="175"/>
      <c r="R99" s="175"/>
      <c r="S99" s="130"/>
      <c r="T99" s="223" t="str">
        <f t="shared" si="10"/>
        <v/>
      </c>
      <c r="U99" s="222" t="str">
        <f t="shared" si="11"/>
        <v/>
      </c>
      <c r="V99" s="363" t="s">
        <v>1238</v>
      </c>
      <c r="W99" s="72"/>
    </row>
    <row r="100" spans="1:23" x14ac:dyDescent="0.2">
      <c r="A100" s="293">
        <f t="shared" si="6"/>
        <v>0</v>
      </c>
      <c r="B100" s="163"/>
      <c r="C100" s="163"/>
      <c r="D100" s="163"/>
      <c r="E100" s="175"/>
      <c r="F100" s="175"/>
      <c r="G100" s="130"/>
      <c r="H100" s="222" t="str">
        <f t="shared" si="7"/>
        <v/>
      </c>
      <c r="I100" s="222" t="str">
        <f t="shared" si="8"/>
        <v/>
      </c>
      <c r="J100" s="67"/>
      <c r="K100" s="67"/>
      <c r="L100" s="362" t="s">
        <v>1238</v>
      </c>
      <c r="M100" s="294">
        <f t="shared" si="9"/>
        <v>0</v>
      </c>
      <c r="N100" s="176"/>
      <c r="O100" s="163"/>
      <c r="P100" s="163"/>
      <c r="Q100" s="175"/>
      <c r="R100" s="175"/>
      <c r="S100" s="130"/>
      <c r="T100" s="223" t="str">
        <f t="shared" si="10"/>
        <v/>
      </c>
      <c r="U100" s="222" t="str">
        <f t="shared" si="11"/>
        <v/>
      </c>
      <c r="V100" s="363" t="s">
        <v>1238</v>
      </c>
      <c r="W100" s="72"/>
    </row>
    <row r="101" spans="1:23" x14ac:dyDescent="0.2">
      <c r="A101" s="293">
        <f t="shared" si="6"/>
        <v>0</v>
      </c>
      <c r="B101" s="163"/>
      <c r="C101" s="163"/>
      <c r="D101" s="163"/>
      <c r="E101" s="175"/>
      <c r="F101" s="175"/>
      <c r="G101" s="130"/>
      <c r="H101" s="222" t="str">
        <f t="shared" si="7"/>
        <v/>
      </c>
      <c r="I101" s="222" t="str">
        <f t="shared" si="8"/>
        <v/>
      </c>
      <c r="J101" s="67"/>
      <c r="K101" s="67"/>
      <c r="L101" s="362" t="s">
        <v>1238</v>
      </c>
      <c r="M101" s="294">
        <f t="shared" si="9"/>
        <v>0</v>
      </c>
      <c r="N101" s="176"/>
      <c r="O101" s="163"/>
      <c r="P101" s="163"/>
      <c r="Q101" s="175"/>
      <c r="R101" s="175"/>
      <c r="S101" s="130"/>
      <c r="T101" s="223" t="str">
        <f t="shared" si="10"/>
        <v/>
      </c>
      <c r="U101" s="222" t="str">
        <f t="shared" si="11"/>
        <v/>
      </c>
      <c r="V101" s="363" t="s">
        <v>1238</v>
      </c>
      <c r="W101" s="72"/>
    </row>
    <row r="102" spans="1:23" x14ac:dyDescent="0.2">
      <c r="A102" s="293">
        <f t="shared" si="6"/>
        <v>0</v>
      </c>
      <c r="B102" s="163"/>
      <c r="C102" s="163"/>
      <c r="D102" s="163"/>
      <c r="E102" s="175"/>
      <c r="F102" s="175"/>
      <c r="G102" s="130"/>
      <c r="H102" s="222" t="str">
        <f t="shared" si="7"/>
        <v/>
      </c>
      <c r="I102" s="222" t="str">
        <f t="shared" si="8"/>
        <v/>
      </c>
      <c r="J102" s="67"/>
      <c r="K102" s="67"/>
      <c r="L102" s="362" t="s">
        <v>1238</v>
      </c>
      <c r="M102" s="294">
        <f t="shared" si="9"/>
        <v>0</v>
      </c>
      <c r="N102" s="176"/>
      <c r="O102" s="163"/>
      <c r="P102" s="163"/>
      <c r="Q102" s="175"/>
      <c r="R102" s="175"/>
      <c r="S102" s="130"/>
      <c r="T102" s="223" t="str">
        <f t="shared" si="10"/>
        <v/>
      </c>
      <c r="U102" s="222" t="str">
        <f t="shared" si="11"/>
        <v/>
      </c>
      <c r="V102" s="363" t="s">
        <v>1238</v>
      </c>
      <c r="W102" s="72"/>
    </row>
    <row r="103" spans="1:23" x14ac:dyDescent="0.2">
      <c r="A103" s="293">
        <f t="shared" si="6"/>
        <v>0</v>
      </c>
      <c r="B103" s="163"/>
      <c r="C103" s="163"/>
      <c r="D103" s="163"/>
      <c r="E103" s="175"/>
      <c r="F103" s="175"/>
      <c r="G103" s="130"/>
      <c r="H103" s="222" t="str">
        <f t="shared" si="7"/>
        <v/>
      </c>
      <c r="I103" s="222" t="str">
        <f t="shared" si="8"/>
        <v/>
      </c>
      <c r="J103" s="67"/>
      <c r="K103" s="67"/>
      <c r="L103" s="362" t="s">
        <v>1238</v>
      </c>
      <c r="M103" s="294">
        <f t="shared" si="9"/>
        <v>0</v>
      </c>
      <c r="N103" s="176"/>
      <c r="O103" s="163"/>
      <c r="P103" s="163"/>
      <c r="Q103" s="175"/>
      <c r="R103" s="175"/>
      <c r="S103" s="130"/>
      <c r="T103" s="223" t="str">
        <f t="shared" si="10"/>
        <v/>
      </c>
      <c r="U103" s="222" t="str">
        <f t="shared" si="11"/>
        <v/>
      </c>
      <c r="V103" s="363" t="s">
        <v>1238</v>
      </c>
      <c r="W103" s="72"/>
    </row>
    <row r="104" spans="1:23" x14ac:dyDescent="0.2">
      <c r="A104" s="293">
        <f t="shared" si="6"/>
        <v>0</v>
      </c>
      <c r="B104" s="163"/>
      <c r="C104" s="163"/>
      <c r="D104" s="163"/>
      <c r="E104" s="175"/>
      <c r="F104" s="175"/>
      <c r="G104" s="130"/>
      <c r="H104" s="222" t="str">
        <f t="shared" si="7"/>
        <v/>
      </c>
      <c r="I104" s="222" t="str">
        <f t="shared" si="8"/>
        <v/>
      </c>
      <c r="J104" s="67"/>
      <c r="K104" s="67"/>
      <c r="L104" s="362" t="s">
        <v>1238</v>
      </c>
      <c r="M104" s="294">
        <f t="shared" si="9"/>
        <v>0</v>
      </c>
      <c r="N104" s="176"/>
      <c r="O104" s="163"/>
      <c r="P104" s="163"/>
      <c r="Q104" s="175"/>
      <c r="R104" s="175"/>
      <c r="S104" s="130"/>
      <c r="T104" s="223" t="str">
        <f t="shared" si="10"/>
        <v/>
      </c>
      <c r="U104" s="222" t="str">
        <f t="shared" si="11"/>
        <v/>
      </c>
      <c r="V104" s="363" t="s">
        <v>1238</v>
      </c>
      <c r="W104" s="72"/>
    </row>
    <row r="105" spans="1:23" x14ac:dyDescent="0.2">
      <c r="A105" s="293">
        <f t="shared" si="6"/>
        <v>0</v>
      </c>
      <c r="B105" s="163"/>
      <c r="C105" s="163"/>
      <c r="D105" s="163"/>
      <c r="E105" s="175"/>
      <c r="F105" s="175"/>
      <c r="G105" s="130"/>
      <c r="H105" s="222" t="str">
        <f t="shared" si="7"/>
        <v/>
      </c>
      <c r="I105" s="222" t="str">
        <f t="shared" si="8"/>
        <v/>
      </c>
      <c r="J105" s="67"/>
      <c r="K105" s="67"/>
      <c r="L105" s="362" t="s">
        <v>1238</v>
      </c>
      <c r="M105" s="294">
        <f t="shared" si="9"/>
        <v>0</v>
      </c>
      <c r="N105" s="176"/>
      <c r="O105" s="163"/>
      <c r="P105" s="163"/>
      <c r="Q105" s="175"/>
      <c r="R105" s="175"/>
      <c r="S105" s="130"/>
      <c r="T105" s="223" t="str">
        <f t="shared" si="10"/>
        <v/>
      </c>
      <c r="U105" s="222" t="str">
        <f t="shared" si="11"/>
        <v/>
      </c>
      <c r="V105" s="363" t="s">
        <v>1238</v>
      </c>
      <c r="W105" s="72"/>
    </row>
    <row r="106" spans="1:23" x14ac:dyDescent="0.2">
      <c r="A106" s="293">
        <f t="shared" si="6"/>
        <v>0</v>
      </c>
      <c r="B106" s="163"/>
      <c r="C106" s="163"/>
      <c r="D106" s="163"/>
      <c r="E106" s="175"/>
      <c r="F106" s="175"/>
      <c r="G106" s="130"/>
      <c r="H106" s="222" t="str">
        <f t="shared" si="7"/>
        <v/>
      </c>
      <c r="I106" s="222" t="str">
        <f t="shared" si="8"/>
        <v/>
      </c>
      <c r="J106" s="67"/>
      <c r="K106" s="67"/>
      <c r="L106" s="362" t="s">
        <v>1238</v>
      </c>
      <c r="M106" s="294">
        <f t="shared" si="9"/>
        <v>0</v>
      </c>
      <c r="N106" s="176"/>
      <c r="O106" s="163"/>
      <c r="P106" s="163"/>
      <c r="Q106" s="175"/>
      <c r="R106" s="175"/>
      <c r="S106" s="130"/>
      <c r="T106" s="223" t="str">
        <f t="shared" si="10"/>
        <v/>
      </c>
      <c r="U106" s="222" t="str">
        <f t="shared" si="11"/>
        <v/>
      </c>
      <c r="V106" s="363" t="s">
        <v>1238</v>
      </c>
      <c r="W106" s="72"/>
    </row>
    <row r="107" spans="1:23" x14ac:dyDescent="0.2">
      <c r="A107" s="293">
        <f t="shared" si="6"/>
        <v>0</v>
      </c>
      <c r="B107" s="163"/>
      <c r="C107" s="163"/>
      <c r="D107" s="163"/>
      <c r="E107" s="175"/>
      <c r="F107" s="175"/>
      <c r="G107" s="130"/>
      <c r="H107" s="222" t="str">
        <f t="shared" si="7"/>
        <v/>
      </c>
      <c r="I107" s="222" t="str">
        <f t="shared" si="8"/>
        <v/>
      </c>
      <c r="J107" s="67"/>
      <c r="K107" s="67"/>
      <c r="L107" s="362" t="s">
        <v>1238</v>
      </c>
      <c r="M107" s="294">
        <f t="shared" si="9"/>
        <v>0</v>
      </c>
      <c r="N107" s="176"/>
      <c r="O107" s="163"/>
      <c r="P107" s="163"/>
      <c r="Q107" s="175"/>
      <c r="R107" s="175"/>
      <c r="S107" s="130"/>
      <c r="T107" s="223" t="str">
        <f t="shared" si="10"/>
        <v/>
      </c>
      <c r="U107" s="222" t="str">
        <f t="shared" si="11"/>
        <v/>
      </c>
      <c r="V107" s="363" t="s">
        <v>1238</v>
      </c>
      <c r="W107" s="72"/>
    </row>
    <row r="108" spans="1:23" x14ac:dyDescent="0.2">
      <c r="A108" s="293">
        <f t="shared" si="6"/>
        <v>0</v>
      </c>
      <c r="B108" s="163"/>
      <c r="C108" s="163"/>
      <c r="D108" s="163"/>
      <c r="E108" s="175"/>
      <c r="F108" s="175"/>
      <c r="G108" s="130"/>
      <c r="H108" s="222" t="str">
        <f t="shared" si="7"/>
        <v/>
      </c>
      <c r="I108" s="222" t="str">
        <f t="shared" si="8"/>
        <v/>
      </c>
      <c r="J108" s="67"/>
      <c r="K108" s="67"/>
      <c r="L108" s="362" t="s">
        <v>1238</v>
      </c>
      <c r="M108" s="294">
        <f t="shared" si="9"/>
        <v>0</v>
      </c>
      <c r="N108" s="176"/>
      <c r="O108" s="163"/>
      <c r="P108" s="163"/>
      <c r="Q108" s="175"/>
      <c r="R108" s="175"/>
      <c r="S108" s="130"/>
      <c r="T108" s="223" t="str">
        <f t="shared" si="10"/>
        <v/>
      </c>
      <c r="U108" s="222" t="str">
        <f t="shared" si="11"/>
        <v/>
      </c>
      <c r="V108" s="363" t="s">
        <v>1238</v>
      </c>
      <c r="W108" s="72"/>
    </row>
    <row r="109" spans="1:23" x14ac:dyDescent="0.2">
      <c r="A109" s="293">
        <f t="shared" si="6"/>
        <v>0</v>
      </c>
      <c r="B109" s="163"/>
      <c r="C109" s="163"/>
      <c r="D109" s="163"/>
      <c r="E109" s="175"/>
      <c r="F109" s="175"/>
      <c r="G109" s="130"/>
      <c r="H109" s="222" t="str">
        <f t="shared" si="7"/>
        <v/>
      </c>
      <c r="I109" s="222" t="str">
        <f t="shared" si="8"/>
        <v/>
      </c>
      <c r="J109" s="67"/>
      <c r="K109" s="67"/>
      <c r="L109" s="362" t="s">
        <v>1238</v>
      </c>
      <c r="M109" s="294">
        <f t="shared" si="9"/>
        <v>0</v>
      </c>
      <c r="N109" s="176"/>
      <c r="O109" s="163"/>
      <c r="P109" s="163"/>
      <c r="Q109" s="175"/>
      <c r="R109" s="175"/>
      <c r="S109" s="130"/>
      <c r="T109" s="223" t="str">
        <f t="shared" si="10"/>
        <v/>
      </c>
      <c r="U109" s="222" t="str">
        <f t="shared" si="11"/>
        <v/>
      </c>
      <c r="V109" s="363" t="s">
        <v>1238</v>
      </c>
      <c r="W109" s="72"/>
    </row>
    <row r="110" spans="1:23" x14ac:dyDescent="0.2">
      <c r="A110" s="293">
        <f t="shared" si="6"/>
        <v>0</v>
      </c>
      <c r="B110" s="163"/>
      <c r="C110" s="163"/>
      <c r="D110" s="163"/>
      <c r="E110" s="175"/>
      <c r="F110" s="175"/>
      <c r="G110" s="130"/>
      <c r="H110" s="222" t="str">
        <f t="shared" si="7"/>
        <v/>
      </c>
      <c r="I110" s="222" t="str">
        <f t="shared" si="8"/>
        <v/>
      </c>
      <c r="J110" s="67"/>
      <c r="K110" s="67"/>
      <c r="L110" s="362" t="s">
        <v>1238</v>
      </c>
      <c r="M110" s="294">
        <f t="shared" si="9"/>
        <v>0</v>
      </c>
      <c r="N110" s="176"/>
      <c r="O110" s="163"/>
      <c r="P110" s="163"/>
      <c r="Q110" s="175"/>
      <c r="R110" s="175"/>
      <c r="S110" s="130"/>
      <c r="T110" s="223" t="str">
        <f t="shared" si="10"/>
        <v/>
      </c>
      <c r="U110" s="222" t="str">
        <f t="shared" si="11"/>
        <v/>
      </c>
      <c r="V110" s="363" t="s">
        <v>1238</v>
      </c>
      <c r="W110" s="72"/>
    </row>
    <row r="111" spans="1:23" x14ac:dyDescent="0.2">
      <c r="A111" s="293">
        <f t="shared" si="6"/>
        <v>0</v>
      </c>
      <c r="B111" s="163"/>
      <c r="C111" s="163"/>
      <c r="D111" s="163"/>
      <c r="E111" s="175"/>
      <c r="F111" s="175"/>
      <c r="G111" s="130"/>
      <c r="H111" s="222" t="str">
        <f t="shared" si="7"/>
        <v/>
      </c>
      <c r="I111" s="222" t="str">
        <f t="shared" si="8"/>
        <v/>
      </c>
      <c r="J111" s="67"/>
      <c r="K111" s="67"/>
      <c r="L111" s="362" t="s">
        <v>1238</v>
      </c>
      <c r="M111" s="294">
        <f t="shared" si="9"/>
        <v>0</v>
      </c>
      <c r="N111" s="176"/>
      <c r="O111" s="163"/>
      <c r="P111" s="163"/>
      <c r="Q111" s="175"/>
      <c r="R111" s="175"/>
      <c r="S111" s="130"/>
      <c r="T111" s="223" t="str">
        <f t="shared" si="10"/>
        <v/>
      </c>
      <c r="U111" s="222" t="str">
        <f t="shared" si="11"/>
        <v/>
      </c>
      <c r="V111" s="363" t="s">
        <v>1238</v>
      </c>
      <c r="W111" s="72"/>
    </row>
    <row r="112" spans="1:23" x14ac:dyDescent="0.2">
      <c r="A112" s="293">
        <f t="shared" si="6"/>
        <v>0</v>
      </c>
      <c r="B112" s="163"/>
      <c r="C112" s="163"/>
      <c r="D112" s="163"/>
      <c r="E112" s="175"/>
      <c r="F112" s="175"/>
      <c r="G112" s="130"/>
      <c r="H112" s="222" t="str">
        <f t="shared" si="7"/>
        <v/>
      </c>
      <c r="I112" s="222" t="str">
        <f t="shared" si="8"/>
        <v/>
      </c>
      <c r="J112" s="67"/>
      <c r="K112" s="67"/>
      <c r="L112" s="362" t="s">
        <v>1238</v>
      </c>
      <c r="M112" s="294">
        <f t="shared" si="9"/>
        <v>0</v>
      </c>
      <c r="N112" s="176"/>
      <c r="O112" s="163"/>
      <c r="P112" s="163"/>
      <c r="Q112" s="175"/>
      <c r="R112" s="175"/>
      <c r="S112" s="130"/>
      <c r="T112" s="223" t="str">
        <f t="shared" si="10"/>
        <v/>
      </c>
      <c r="U112" s="222" t="str">
        <f t="shared" si="11"/>
        <v/>
      </c>
      <c r="V112" s="363" t="s">
        <v>1238</v>
      </c>
      <c r="W112" s="72"/>
    </row>
    <row r="113" spans="1:23" x14ac:dyDescent="0.2">
      <c r="A113" s="293">
        <f t="shared" si="6"/>
        <v>0</v>
      </c>
      <c r="B113" s="163"/>
      <c r="C113" s="163"/>
      <c r="D113" s="163"/>
      <c r="E113" s="175"/>
      <c r="F113" s="175"/>
      <c r="G113" s="130"/>
      <c r="H113" s="222" t="str">
        <f t="shared" si="7"/>
        <v/>
      </c>
      <c r="I113" s="222" t="str">
        <f t="shared" si="8"/>
        <v/>
      </c>
      <c r="J113" s="67"/>
      <c r="K113" s="67"/>
      <c r="L113" s="362" t="s">
        <v>1238</v>
      </c>
      <c r="M113" s="294">
        <f t="shared" si="9"/>
        <v>0</v>
      </c>
      <c r="N113" s="176"/>
      <c r="O113" s="163"/>
      <c r="P113" s="163"/>
      <c r="Q113" s="175"/>
      <c r="R113" s="175"/>
      <c r="S113" s="130"/>
      <c r="T113" s="223" t="str">
        <f t="shared" si="10"/>
        <v/>
      </c>
      <c r="U113" s="222" t="str">
        <f t="shared" si="11"/>
        <v/>
      </c>
      <c r="V113" s="363" t="s">
        <v>1238</v>
      </c>
      <c r="W113" s="72"/>
    </row>
    <row r="114" spans="1:23" x14ac:dyDescent="0.2">
      <c r="A114" s="293">
        <f t="shared" si="6"/>
        <v>0</v>
      </c>
      <c r="B114" s="163"/>
      <c r="C114" s="163"/>
      <c r="D114" s="163"/>
      <c r="E114" s="175"/>
      <c r="F114" s="175"/>
      <c r="G114" s="130"/>
      <c r="H114" s="222" t="str">
        <f t="shared" si="7"/>
        <v/>
      </c>
      <c r="I114" s="222" t="str">
        <f t="shared" si="8"/>
        <v/>
      </c>
      <c r="J114" s="67"/>
      <c r="K114" s="67"/>
      <c r="L114" s="362" t="s">
        <v>1238</v>
      </c>
      <c r="M114" s="294">
        <f t="shared" si="9"/>
        <v>0</v>
      </c>
      <c r="N114" s="176"/>
      <c r="O114" s="163"/>
      <c r="P114" s="163"/>
      <c r="Q114" s="175"/>
      <c r="R114" s="175"/>
      <c r="S114" s="130"/>
      <c r="T114" s="223" t="str">
        <f t="shared" si="10"/>
        <v/>
      </c>
      <c r="U114" s="222" t="str">
        <f t="shared" si="11"/>
        <v/>
      </c>
      <c r="V114" s="363" t="s">
        <v>1238</v>
      </c>
      <c r="W114" s="72"/>
    </row>
    <row r="115" spans="1:23" x14ac:dyDescent="0.2">
      <c r="A115" s="293">
        <f t="shared" si="6"/>
        <v>0</v>
      </c>
      <c r="B115" s="163"/>
      <c r="C115" s="163"/>
      <c r="D115" s="163"/>
      <c r="E115" s="175"/>
      <c r="F115" s="175"/>
      <c r="G115" s="130"/>
      <c r="H115" s="222" t="str">
        <f t="shared" si="7"/>
        <v/>
      </c>
      <c r="I115" s="222" t="str">
        <f t="shared" si="8"/>
        <v/>
      </c>
      <c r="J115" s="67"/>
      <c r="K115" s="67"/>
      <c r="L115" s="362" t="s">
        <v>1238</v>
      </c>
      <c r="M115" s="294">
        <f t="shared" si="9"/>
        <v>0</v>
      </c>
      <c r="N115" s="176"/>
      <c r="O115" s="163"/>
      <c r="P115" s="163"/>
      <c r="Q115" s="175"/>
      <c r="R115" s="175"/>
      <c r="S115" s="130"/>
      <c r="T115" s="223" t="str">
        <f t="shared" si="10"/>
        <v/>
      </c>
      <c r="U115" s="222" t="str">
        <f t="shared" si="11"/>
        <v/>
      </c>
      <c r="V115" s="363" t="s">
        <v>1238</v>
      </c>
      <c r="W115" s="72"/>
    </row>
    <row r="116" spans="1:23" x14ac:dyDescent="0.2">
      <c r="A116" s="293">
        <f t="shared" si="6"/>
        <v>0</v>
      </c>
      <c r="B116" s="163"/>
      <c r="C116" s="163"/>
      <c r="D116" s="163"/>
      <c r="E116" s="175"/>
      <c r="F116" s="175"/>
      <c r="G116" s="130"/>
      <c r="H116" s="222" t="str">
        <f t="shared" si="7"/>
        <v/>
      </c>
      <c r="I116" s="222" t="str">
        <f t="shared" si="8"/>
        <v/>
      </c>
      <c r="J116" s="67"/>
      <c r="K116" s="67"/>
      <c r="L116" s="362" t="s">
        <v>1238</v>
      </c>
      <c r="M116" s="294">
        <f t="shared" si="9"/>
        <v>0</v>
      </c>
      <c r="N116" s="176"/>
      <c r="O116" s="163"/>
      <c r="P116" s="163"/>
      <c r="Q116" s="175"/>
      <c r="R116" s="175"/>
      <c r="S116" s="130"/>
      <c r="T116" s="223" t="str">
        <f t="shared" si="10"/>
        <v/>
      </c>
      <c r="U116" s="222" t="str">
        <f t="shared" si="11"/>
        <v/>
      </c>
      <c r="V116" s="363" t="s">
        <v>1238</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5PLw07TXtz+y+RR3MOpaHR+w8lEQAw2Psu5KYVaOee/2c5tWTQQ3kVkLN/Ncvn4wwIc22yI7i6nd5Mx3ozKEtQ==" saltValue="UUSwHO6ANI79YLGLiE9Oxg==" spinCount="100000" sheet="1" objects="1" scenarios="1"/>
  <mergeCells count="1">
    <mergeCell ref="B13:C13"/>
  </mergeCells>
  <phoneticPr fontId="77" type="noConversion"/>
  <conditionalFormatting sqref="B17:I116">
    <cfRule type="expression" dxfId="40" priority="12">
      <formula>IF(ROW(B17)-16&lt;=$A$16,TRUE, FALSE)</formula>
    </cfRule>
  </conditionalFormatting>
  <conditionalFormatting sqref="N17:U116">
    <cfRule type="expression" dxfId="39" priority="11">
      <formula>IF(ROW(N17)-16&lt;=$M$16,TRUE, FALSE)</formula>
    </cfRule>
  </conditionalFormatting>
  <conditionalFormatting sqref="L17:L116">
    <cfRule type="expression" dxfId="38" priority="10">
      <formula>IF(ROW(L17)-16&lt;=$A$16,TRUE, FALSE)</formula>
    </cfRule>
  </conditionalFormatting>
  <conditionalFormatting sqref="V17:V116">
    <cfRule type="expression" dxfId="37" priority="4">
      <formula>IF(ROW(V17)-16&lt;=$M$16,TRUE, FALSE)</formula>
    </cfRule>
  </conditionalFormatting>
  <conditionalFormatting sqref="L17:L116 B17:F116">
    <cfRule type="expression" dxfId="36" priority="3">
      <formula>IF(OR(LOWER($L17)="x",$A17=0),FALSE,TRUE)</formula>
    </cfRule>
  </conditionalFormatting>
  <conditionalFormatting sqref="N17:R116 V17:V116">
    <cfRule type="expression" dxfId="35"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85725</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1419225</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161925</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161925</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22</xdr:col>
                    <xdr:colOff>133350</xdr:colOff>
                    <xdr:row>14</xdr:row>
                    <xdr:rowOff>152400</xdr:rowOff>
                  </from>
                  <to>
                    <xdr:col>24</xdr:col>
                    <xdr:colOff>104775</xdr:colOff>
                    <xdr:row>15</xdr:row>
                    <xdr:rowOff>400050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22</xdr:col>
                    <xdr:colOff>114300</xdr:colOff>
                    <xdr:row>15</xdr:row>
                    <xdr:rowOff>447675</xdr:rowOff>
                  </from>
                  <to>
                    <xdr:col>24</xdr:col>
                    <xdr:colOff>95250</xdr:colOff>
                    <xdr:row>17</xdr:row>
                    <xdr:rowOff>133350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22</xdr:col>
                    <xdr:colOff>114300</xdr:colOff>
                    <xdr:row>18</xdr:row>
                    <xdr:rowOff>19050</xdr:rowOff>
                  </from>
                  <to>
                    <xdr:col>24</xdr:col>
                    <xdr:colOff>95250</xdr:colOff>
                    <xdr:row>20</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4.25" x14ac:dyDescent="0.2"/>
  <cols>
    <col min="1" max="1" width="2.5" style="72" customWidth="1"/>
    <col min="2" max="2" width="40.625" style="72" customWidth="1"/>
    <col min="3" max="3" width="0.875" style="81" customWidth="1"/>
    <col min="4" max="5" width="10.875" style="72" customWidth="1"/>
    <col min="6" max="6" width="0.875" style="81" customWidth="1"/>
    <col min="7" max="8" width="10.875" style="72" customWidth="1"/>
    <col min="9" max="9" width="0.875" style="81" customWidth="1"/>
    <col min="10" max="11" width="10.875" style="72" customWidth="1"/>
    <col min="12" max="12" width="0.875" style="81" customWidth="1"/>
    <col min="13" max="14" width="10.875" style="72" customWidth="1"/>
    <col min="15" max="15" width="0.875" style="81" customWidth="1"/>
    <col min="16" max="17" width="10.875" style="72" customWidth="1"/>
    <col min="18" max="18" width="2.875" style="72" customWidth="1"/>
    <col min="19" max="16384" width="9" style="72"/>
  </cols>
  <sheetData>
    <row r="2" spans="1:19" ht="14.25" customHeight="1" x14ac:dyDescent="0.2">
      <c r="B2" s="107" t="s">
        <v>478</v>
      </c>
      <c r="C2" s="128"/>
      <c r="D2" s="128"/>
      <c r="E2" s="128"/>
      <c r="F2" s="110"/>
    </row>
    <row r="3" spans="1:19" x14ac:dyDescent="0.2">
      <c r="B3" s="139" t="s">
        <v>474</v>
      </c>
      <c r="C3" s="139"/>
      <c r="D3" s="270">
        <f ca="1">IF(Capacity!C3="",TODAY(),Capacity!C3)</f>
        <v>43969</v>
      </c>
      <c r="F3" s="111"/>
    </row>
    <row r="4" spans="1:19" x14ac:dyDescent="0.2">
      <c r="B4" s="139" t="s">
        <v>437</v>
      </c>
      <c r="C4" s="139"/>
      <c r="D4" s="271">
        <f>IF(Capacity!C4="",DATE(YEAR(D3)+1,MONTH(D3),DAY(D3))-1,Capacity!C4)</f>
        <v>44333</v>
      </c>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12" t="s">
        <v>475</v>
      </c>
      <c r="E8" s="412"/>
      <c r="F8" s="412"/>
      <c r="G8" s="412"/>
      <c r="H8" s="412"/>
      <c r="I8" s="412"/>
      <c r="J8" s="412"/>
      <c r="K8" s="412"/>
      <c r="L8" s="108"/>
      <c r="M8" s="106"/>
      <c r="N8" s="106"/>
      <c r="O8" s="108"/>
      <c r="P8" s="106"/>
      <c r="Q8" s="106"/>
      <c r="S8" s="78"/>
    </row>
    <row r="10" spans="1:19" x14ac:dyDescent="0.2">
      <c r="D10" s="410" t="s">
        <v>444</v>
      </c>
      <c r="E10" s="411"/>
      <c r="F10" s="112"/>
      <c r="G10" s="408" t="s">
        <v>445</v>
      </c>
      <c r="H10" s="409"/>
      <c r="I10" s="112"/>
      <c r="J10" s="410" t="s">
        <v>446</v>
      </c>
      <c r="K10" s="411"/>
      <c r="L10" s="112"/>
      <c r="M10" s="408" t="s">
        <v>447</v>
      </c>
      <c r="N10" s="409"/>
      <c r="O10" s="112"/>
      <c r="P10" s="410" t="s">
        <v>448</v>
      </c>
      <c r="Q10" s="411"/>
    </row>
    <row r="11" spans="1:19" x14ac:dyDescent="0.2">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1</v>
      </c>
      <c r="B12" s="171" t="s">
        <v>1254</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
      <c r="A13" s="74">
        <f t="shared" ref="A13:A76" si="0">IF(B13="",0,ROW(A2))</f>
        <v>2</v>
      </c>
      <c r="B13" s="172" t="s">
        <v>1255</v>
      </c>
      <c r="D13" s="174">
        <v>43815</v>
      </c>
      <c r="E13" s="174">
        <v>43849</v>
      </c>
      <c r="F13" s="111"/>
      <c r="G13" s="174"/>
      <c r="H13" s="174"/>
      <c r="J13" s="174"/>
      <c r="K13" s="174"/>
      <c r="M13" s="174"/>
      <c r="N13" s="174"/>
      <c r="P13" s="174"/>
      <c r="Q13" s="174"/>
    </row>
    <row r="14" spans="1:19" x14ac:dyDescent="0.2">
      <c r="A14" s="74">
        <f t="shared" si="0"/>
        <v>3</v>
      </c>
      <c r="B14" s="172" t="s">
        <v>1256</v>
      </c>
      <c r="D14" s="174">
        <v>43682</v>
      </c>
      <c r="E14" s="174">
        <v>43723</v>
      </c>
      <c r="F14" s="111"/>
      <c r="G14" s="174"/>
      <c r="H14" s="174"/>
      <c r="J14" s="174"/>
      <c r="K14" s="174"/>
      <c r="M14" s="174"/>
      <c r="N14" s="174"/>
      <c r="P14" s="174"/>
      <c r="Q14" s="174"/>
    </row>
    <row r="15" spans="1:19" x14ac:dyDescent="0.2">
      <c r="A15" s="74">
        <f t="shared" si="0"/>
        <v>4</v>
      </c>
      <c r="B15" s="172" t="s">
        <v>1257</v>
      </c>
      <c r="D15" s="174"/>
      <c r="E15" s="174"/>
      <c r="G15" s="174"/>
      <c r="H15" s="174"/>
      <c r="J15" s="174"/>
      <c r="K15" s="174"/>
      <c r="M15" s="174"/>
      <c r="N15" s="174"/>
      <c r="P15" s="174"/>
      <c r="Q15" s="174"/>
    </row>
    <row r="16" spans="1:19" x14ac:dyDescent="0.2">
      <c r="A16" s="74">
        <f t="shared" si="0"/>
        <v>5</v>
      </c>
      <c r="B16" s="172" t="s">
        <v>1258</v>
      </c>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4" priority="4">
      <formula>IF($B12="",FALSE, TRUE)</formula>
    </cfRule>
  </conditionalFormatting>
  <conditionalFormatting sqref="E12:E111 H12:H111 K12:K111 N12:N111 Q12:Q111">
    <cfRule type="expression" dxfId="33"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4.25" x14ac:dyDescent="0.2"/>
  <cols>
    <col min="1" max="1" width="2.875" style="72" customWidth="1"/>
    <col min="2" max="2" width="19.8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13" t="s">
        <v>473</v>
      </c>
      <c r="C1" s="413"/>
      <c r="D1" s="413"/>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878</v>
      </c>
      <c r="J11" s="121" t="s">
        <v>294</v>
      </c>
    </row>
    <row r="12" spans="1:11" x14ac:dyDescent="0.2">
      <c r="B12" s="218" t="str">
        <f>IF(Capacity!B17=0,"",Capacity!B17)</f>
        <v>Core Clinic 1</v>
      </c>
      <c r="C12" s="132" t="s">
        <v>1259</v>
      </c>
      <c r="D12" s="132"/>
      <c r="E12" s="132"/>
      <c r="F12" s="215">
        <f>IF(ROW(A1)&lt;=Capacity!$A$16,Capacity!E17,"")</f>
        <v>30</v>
      </c>
      <c r="G12" s="216">
        <f ca="1">IF(ROW(A1)&lt;=Capacity!$A$16,'Capacity calculation (hide)'!BH5,"")</f>
        <v>52</v>
      </c>
      <c r="H12" s="215">
        <f>IF(ROW(A1)&lt;=Capacity!$A$16,Capacity!H17,"")</f>
        <v>9000</v>
      </c>
      <c r="I12" s="217">
        <f ca="1">IF(ROW(A1)&lt;=Capacity!$A$16,'Capacity calculation (hide)'!DK5,"")</f>
        <v>8999.9999999999964</v>
      </c>
      <c r="J12" s="218" t="str">
        <f ca="1">IFERROR(IF(G12-F12 &lt;0, "Under","Over"),"")</f>
        <v>Over</v>
      </c>
    </row>
    <row r="13" spans="1:11" x14ac:dyDescent="0.2">
      <c r="B13" s="218" t="str">
        <f>IF(Capacity!B18=0,"",Capacity!B18)</f>
        <v>Core Clinic 2</v>
      </c>
      <c r="C13" s="132" t="s">
        <v>1259</v>
      </c>
      <c r="D13" s="132" t="s">
        <v>1260</v>
      </c>
      <c r="E13" s="132"/>
      <c r="F13" s="215">
        <f>IF(ROW(A2)&lt;=Capacity!$A$16,Capacity!E18,"")</f>
        <v>30</v>
      </c>
      <c r="G13" s="216">
        <f ca="1">IF(ROW(A2)&lt;=Capacity!$A$16,'Capacity calculation (hide)'!BH6,"")</f>
        <v>52</v>
      </c>
      <c r="H13" s="215">
        <f>IF(ROW(A2)&lt;=Capacity!$A$16,Capacity!H18,"")</f>
        <v>9000</v>
      </c>
      <c r="I13" s="217">
        <f ca="1">IF(ROW(A2)&lt;=Capacity!$A$16,'Capacity calculation (hide)'!DK6,"")</f>
        <v>8999.9999999999964</v>
      </c>
      <c r="J13" s="218" t="str">
        <f t="shared" ref="J13:J76" ca="1" si="0">IFERROR(IF(G13-F13 &lt;0, "Under","Over"),"")</f>
        <v>Over</v>
      </c>
    </row>
    <row r="14" spans="1:11" x14ac:dyDescent="0.2">
      <c r="B14" s="218" t="str">
        <f>IF(Capacity!B19=0,"",Capacity!B19)</f>
        <v>Core Clinic 3</v>
      </c>
      <c r="C14" s="132" t="s">
        <v>1260</v>
      </c>
      <c r="D14" s="132" t="s">
        <v>1261</v>
      </c>
      <c r="E14" s="132"/>
      <c r="F14" s="215">
        <f>IF(ROW(A3)&lt;=Capacity!$A$16,Capacity!E19,"")</f>
        <v>21</v>
      </c>
      <c r="G14" s="216">
        <f ca="1">IF(ROW(A3)&lt;=Capacity!$A$16,'Capacity calculation (hide)'!BH7,"")</f>
        <v>52</v>
      </c>
      <c r="H14" s="215">
        <f>IF(ROW(A3)&lt;=Capacity!$A$16,Capacity!H19,"")</f>
        <v>6300</v>
      </c>
      <c r="I14" s="217">
        <f ca="1">IF(ROW(A3)&lt;=Capacity!$A$16,'Capacity calculation (hide)'!DK7,"")</f>
        <v>6299.9999999999927</v>
      </c>
      <c r="J14" s="218" t="str">
        <f t="shared" ca="1" si="0"/>
        <v>Over</v>
      </c>
    </row>
    <row r="15" spans="1:11" x14ac:dyDescent="0.2">
      <c r="B15" s="218" t="str">
        <f>IF(Capacity!B20=0,"",Capacity!B20)</f>
        <v>Core Clinic 4</v>
      </c>
      <c r="C15" s="132" t="s">
        <v>1261</v>
      </c>
      <c r="D15" s="132"/>
      <c r="E15" s="132"/>
      <c r="F15" s="215">
        <f>IF(ROW(A4)&lt;=Capacity!$A$16,Capacity!E20,"")</f>
        <v>12</v>
      </c>
      <c r="G15" s="216">
        <f ca="1">IF(ROW(A4)&lt;=Capacity!$A$16,'Capacity calculation (hide)'!BH8,"")</f>
        <v>52</v>
      </c>
      <c r="H15" s="215">
        <f>IF(ROW(A4)&lt;=Capacity!$A$16,Capacity!H20,"")</f>
        <v>3600</v>
      </c>
      <c r="I15" s="217">
        <f ca="1">IF(ROW(A4)&lt;=Capacity!$A$16,'Capacity calculation (hide)'!DK8,"")</f>
        <v>3599.9999999999973</v>
      </c>
      <c r="J15" s="218" t="str">
        <f t="shared" ca="1" si="0"/>
        <v>Over</v>
      </c>
    </row>
    <row r="16" spans="1:11" x14ac:dyDescent="0.2">
      <c r="B16" s="218" t="str">
        <f>IF(Capacity!B21=0,"",Capacity!B21)</f>
        <v>Covid restoration clinic</v>
      </c>
      <c r="C16" s="132"/>
      <c r="D16" s="132"/>
      <c r="E16" s="132"/>
      <c r="F16" s="215">
        <f>IF(ROW(A5)&lt;=Capacity!$A$16,Capacity!E21,"")</f>
        <v>42</v>
      </c>
      <c r="G16" s="216">
        <f ca="1">IF(ROW(A5)&lt;=Capacity!$A$16,'Capacity calculation (hide)'!BH9,"")</f>
        <v>52</v>
      </c>
      <c r="H16" s="215">
        <f>IF(ROW(A5)&lt;=Capacity!$A$16,Capacity!H21,"")</f>
        <v>12600</v>
      </c>
      <c r="I16" s="217">
        <f ca="1">IF(ROW(A5)&lt;=Capacity!$A$16,'Capacity calculation (hide)'!DK9,"")</f>
        <v>12599.999999999985</v>
      </c>
      <c r="J16" s="218" t="str">
        <f t="shared" ca="1" si="0"/>
        <v>Over</v>
      </c>
    </row>
    <row r="17" spans="2:10" x14ac:dyDescent="0.2">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Independent sector 1</v>
      </c>
      <c r="C118" s="132" t="s">
        <v>1261</v>
      </c>
      <c r="D118" s="132"/>
      <c r="E118" s="132"/>
      <c r="F118" s="215">
        <f>IF(ROW(A1)&lt;=Capacity!$M$16,Capacity!Q17,"")</f>
        <v>10</v>
      </c>
      <c r="G118" s="321">
        <f ca="1">IF(ROW(A1)&lt;=Capacity!$M$16,'Capacity calculation (hide)'!BH112,"")</f>
        <v>52</v>
      </c>
      <c r="H118" s="215">
        <f>IF(ROW(A1)&lt;=Capacity!$M$16,Capacity!T17,"")</f>
        <v>3000</v>
      </c>
      <c r="I118" s="217">
        <f ca="1">IF(ROW(A1)&lt;=Capacity!$M$16,'Capacity calculation (hide)'!DK111,"")</f>
        <v>6600.0000000000073</v>
      </c>
      <c r="J118" s="218" t="str">
        <f ca="1">IFERROR(IF(G118-F118 &lt;0, "Under","Over"),"")</f>
        <v>Over</v>
      </c>
    </row>
    <row r="119" spans="2:10" hidden="1" x14ac:dyDescent="0.2">
      <c r="B119" s="218" t="str">
        <f>IF(Capacity!N18=0,"",Capacity!N18)</f>
        <v>Ad Hoc 2</v>
      </c>
      <c r="C119" s="132" t="s">
        <v>1261</v>
      </c>
      <c r="D119" s="132" t="s">
        <v>1260</v>
      </c>
      <c r="E119" s="132"/>
      <c r="F119" s="215">
        <f>IF(ROW(A2)&lt;=Capacity!$M$16,Capacity!Q18,"")</f>
        <v>12</v>
      </c>
      <c r="G119" s="321">
        <f ca="1">IF(ROW(A2)&lt;=Capacity!$M$16,'Capacity calculation (hide)'!BH113,"")</f>
        <v>52</v>
      </c>
      <c r="H119" s="215">
        <f>IF(ROW(A2)&lt;=Capacity!$M$16,Capacity!T18,"")</f>
        <v>3600</v>
      </c>
      <c r="I119" s="217">
        <f ca="1">IF(ROW(A2)&lt;=Capacity!$M$16,'Capacity calculation (hide)'!DK112,"")</f>
        <v>2999.9999999999982</v>
      </c>
      <c r="J119" s="218" t="str">
        <f t="shared" ref="J119:J182" ca="1" si="2">IFERROR(IF(G119-F119 &lt;0, "Under","Over"),"")</f>
        <v>Over</v>
      </c>
    </row>
    <row r="120" spans="2:10" hidden="1" x14ac:dyDescent="0.2">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dataConsolidate/>
  <mergeCells count="1">
    <mergeCell ref="B1:D1"/>
  </mergeCells>
  <conditionalFormatting sqref="B12:J111">
    <cfRule type="expression" dxfId="30" priority="4">
      <formula>IF($B12="",FALSE,TRUE)</formula>
    </cfRule>
  </conditionalFormatting>
  <conditionalFormatting sqref="B12:B111 F12:I111">
    <cfRule type="expression" dxfId="29" priority="3">
      <formula>IF($B12="",FALSE, TRUE)</formula>
    </cfRule>
  </conditionalFormatting>
  <conditionalFormatting sqref="B118:J217">
    <cfRule type="expression" dxfId="28" priority="2">
      <formula>IF($B118="",FALSE,TRUE)</formula>
    </cfRule>
  </conditionalFormatting>
  <conditionalFormatting sqref="B118:B217 F118:I217">
    <cfRule type="expression" dxfId="27"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B21" sqref="B21:B23"/>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375" style="67" customWidth="1"/>
    <col min="18" max="19" width="2.125" style="67" customWidth="1"/>
    <col min="20" max="20" width="2.375" style="67" customWidth="1"/>
    <col min="21" max="21" width="2.125" style="67" customWidth="1"/>
    <col min="22" max="22" width="2.375" style="67" customWidth="1"/>
    <col min="23" max="25" width="2.125" style="67" customWidth="1"/>
    <col min="26" max="26" width="2.25" style="67" customWidth="1"/>
    <col min="27" max="27" width="2.375" style="67" customWidth="1"/>
    <col min="28" max="28" width="2.125" style="67" customWidth="1"/>
    <col min="29" max="29" width="2.25" style="67" customWidth="1"/>
    <col min="30" max="30" width="2.125" style="67" customWidth="1"/>
    <col min="31" max="32" width="2.25" style="67" customWidth="1"/>
    <col min="33" max="33" width="2.125" style="67" customWidth="1"/>
    <col min="34" max="34" width="2.375" style="67" customWidth="1"/>
    <col min="35" max="36" width="2.125" style="67" customWidth="1"/>
    <col min="37" max="37" width="2.5" style="67" customWidth="1"/>
    <col min="38" max="40" width="2.125" style="67" customWidth="1"/>
    <col min="41" max="41" width="2.375" style="67" customWidth="1"/>
    <col min="42" max="44" width="2.125" style="67" customWidth="1"/>
    <col min="45" max="46" width="2.375" style="67" customWidth="1"/>
    <col min="47" max="48" width="2.125" style="67" customWidth="1"/>
    <col min="49" max="49" width="2.25" style="67" customWidth="1"/>
    <col min="50" max="50" width="2.125" style="67" customWidth="1"/>
    <col min="51" max="51" width="2.375" style="67" customWidth="1"/>
    <col min="52" max="52" width="2.125" style="67" customWidth="1"/>
    <col min="53" max="53" width="2.5" style="67" customWidth="1"/>
    <col min="54" max="57" width="2.125" style="67" customWidth="1"/>
    <col min="58" max="58" width="2.375" style="67" customWidth="1"/>
    <col min="59" max="59" width="2.125" style="67" customWidth="1"/>
    <col min="60" max="60" width="2.8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(Minutes per year):</v>
      </c>
      <c r="C4" s="221">
        <f ca="1">'Capacity calculation (hide)'!DK4</f>
        <v>40500</v>
      </c>
      <c r="D4" s="221">
        <f ca="1">'Capacity calculation (hide)'!DK111</f>
        <v>6600.0000000000073</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398" t="s">
        <v>57</v>
      </c>
      <c r="D10" s="399"/>
      <c r="E10" s="400"/>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398" t="s">
        <v>57</v>
      </c>
      <c r="D11" s="399"/>
      <c r="E11" s="400"/>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21</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6"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7"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5"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14" t="s">
        <v>1275</v>
      </c>
      <c r="C21" s="417" t="s">
        <v>486</v>
      </c>
      <c r="D21" s="418"/>
      <c r="E21" s="421" t="s">
        <v>483</v>
      </c>
      <c r="F21" s="422"/>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15"/>
      <c r="C22" s="419"/>
      <c r="D22" s="420"/>
      <c r="E22" s="423"/>
      <c r="F22" s="424"/>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16"/>
      <c r="C23" s="304" t="s">
        <v>484</v>
      </c>
      <c r="D23" s="143" t="s">
        <v>485</v>
      </c>
      <c r="E23" s="143" t="s">
        <v>484</v>
      </c>
      <c r="F23" s="282" t="s">
        <v>485</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c r="BG23" s="342"/>
      <c r="BH23" s="125"/>
      <c r="BI23" s="282" t="s">
        <v>1243</v>
      </c>
      <c r="BJ23" s="125"/>
      <c r="BK23" s="125"/>
      <c r="BL23" s="125"/>
    </row>
    <row r="24" spans="2:64" hidden="1" x14ac:dyDescent="0.2">
      <c r="B24" s="219" t="str">
        <f>IF(Capacity!N17="","",Capacity!N17)</f>
        <v>Independent sector 1</v>
      </c>
      <c r="C24" s="220">
        <f>IF(B24="","",Capacity!Q17)</f>
        <v>10</v>
      </c>
      <c r="D24" s="310">
        <f>IF(B24="","",Capacity!R17)</f>
        <v>300</v>
      </c>
      <c r="E24" s="220">
        <f ca="1">IF(B24="","",IF(COUNTBLANK(H24:BG24)=52,SUM('Capacity calculation (hide)'!H112:BG112),52-COUNTBLANK(H24:BG24)))</f>
        <v>52</v>
      </c>
      <c r="F24" s="311">
        <f ca="1">'Capacity calculation (hide)'!BI112</f>
        <v>57.692307692307693</v>
      </c>
      <c r="H24" s="365"/>
      <c r="I24" s="365"/>
      <c r="J24" s="365"/>
      <c r="K24" s="365"/>
      <c r="L24" s="365"/>
      <c r="M24" s="365"/>
      <c r="N24" s="365"/>
      <c r="O24" s="365"/>
      <c r="P24" s="365"/>
      <c r="Q24" s="365"/>
      <c r="R24" s="365"/>
      <c r="S24" s="365"/>
      <c r="T24" s="365"/>
      <c r="U24" s="365"/>
      <c r="V24" s="365"/>
      <c r="W24" s="365"/>
      <c r="X24" s="365"/>
      <c r="Y24" s="365"/>
      <c r="Z24" s="365"/>
      <c r="AA24" s="365"/>
      <c r="AB24" s="365"/>
      <c r="AC24" s="365"/>
      <c r="AD24" s="365"/>
      <c r="AE24" s="365"/>
      <c r="AF24" s="365"/>
      <c r="AG24" s="365"/>
      <c r="AH24" s="365"/>
      <c r="AI24" s="365"/>
      <c r="AJ24" s="365"/>
      <c r="AK24" s="365"/>
      <c r="AL24" s="365"/>
      <c r="AM24" s="365"/>
      <c r="AN24" s="365"/>
      <c r="AO24" s="365"/>
      <c r="AP24" s="365"/>
      <c r="AQ24" s="365"/>
      <c r="AR24" s="365"/>
      <c r="AS24" s="365"/>
      <c r="AT24" s="365"/>
      <c r="AU24" s="365"/>
      <c r="AV24" s="365"/>
      <c r="AW24" s="365"/>
      <c r="AX24" s="365"/>
      <c r="AY24" s="365"/>
      <c r="AZ24" s="365"/>
      <c r="BA24" s="365"/>
      <c r="BB24" s="365"/>
      <c r="BC24" s="365"/>
      <c r="BD24" s="365"/>
      <c r="BE24" s="365"/>
      <c r="BF24" s="365"/>
      <c r="BG24" s="365"/>
      <c r="BH24" s="66"/>
      <c r="BI24" s="343" t="s">
        <v>1238</v>
      </c>
      <c r="BJ24" s="66"/>
      <c r="BK24" s="66"/>
      <c r="BL24" s="66"/>
    </row>
    <row r="25" spans="2:64" hidden="1" x14ac:dyDescent="0.2">
      <c r="B25" s="219" t="str">
        <f>IF(Capacity!N18="","",Capacity!N18)</f>
        <v>Ad Hoc 2</v>
      </c>
      <c r="C25" s="220">
        <f>IF(B25="","",Capacity!Q18)</f>
        <v>12</v>
      </c>
      <c r="D25" s="310">
        <f>IF(B25="","",Capacity!R18)</f>
        <v>300</v>
      </c>
      <c r="E25" s="220">
        <f ca="1">IF(B25="","",IF(COUNTBLANK(H25:BG25)=52,SUM('Capacity calculation (hide)'!H113:BG113),52-COUNTBLANK(H25:BG25)))</f>
        <v>52</v>
      </c>
      <c r="F25" s="311">
        <f ca="1">'Capacity calculation (hide)'!BI113</f>
        <v>69.230769230769226</v>
      </c>
      <c r="H25" s="366"/>
      <c r="I25" s="365"/>
      <c r="J25" s="365"/>
      <c r="K25" s="365"/>
      <c r="L25" s="365"/>
      <c r="M25" s="365"/>
      <c r="N25" s="365"/>
      <c r="O25" s="365"/>
      <c r="P25" s="365"/>
      <c r="Q25" s="365"/>
      <c r="R25" s="365"/>
      <c r="S25" s="365"/>
      <c r="T25" s="365"/>
      <c r="U25" s="365"/>
      <c r="V25" s="365"/>
      <c r="W25" s="365"/>
      <c r="X25" s="365"/>
      <c r="Y25" s="365"/>
      <c r="Z25" s="365"/>
      <c r="AA25" s="365"/>
      <c r="AB25" s="365"/>
      <c r="AC25" s="365"/>
      <c r="AD25" s="365"/>
      <c r="AE25" s="365"/>
      <c r="AF25" s="365"/>
      <c r="AG25" s="365"/>
      <c r="AH25" s="365"/>
      <c r="AI25" s="365"/>
      <c r="AJ25" s="365"/>
      <c r="AK25" s="365"/>
      <c r="AL25" s="365"/>
      <c r="AM25" s="365"/>
      <c r="AN25" s="365"/>
      <c r="AO25" s="365"/>
      <c r="AP25" s="365"/>
      <c r="AQ25" s="365"/>
      <c r="AR25" s="365"/>
      <c r="AS25" s="365"/>
      <c r="AT25" s="365"/>
      <c r="AU25" s="365"/>
      <c r="AV25" s="365"/>
      <c r="AW25" s="365"/>
      <c r="AX25" s="365"/>
      <c r="AY25" s="365"/>
      <c r="AZ25" s="365"/>
      <c r="BA25" s="365"/>
      <c r="BB25" s="365"/>
      <c r="BC25" s="365"/>
      <c r="BD25" s="365"/>
      <c r="BE25" s="365"/>
      <c r="BF25" s="365"/>
      <c r="BG25" s="367"/>
      <c r="BH25" s="66"/>
      <c r="BI25" s="343" t="s">
        <v>1238</v>
      </c>
    </row>
    <row r="26" spans="2:64" hidden="1" x14ac:dyDescent="0.2">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65">
        <v>0</v>
      </c>
      <c r="I26" s="365">
        <v>0</v>
      </c>
      <c r="J26" s="365">
        <v>0</v>
      </c>
      <c r="K26" s="365">
        <v>0</v>
      </c>
      <c r="L26" s="365">
        <v>0</v>
      </c>
      <c r="M26" s="365">
        <v>0</v>
      </c>
      <c r="N26" s="365">
        <v>0</v>
      </c>
      <c r="O26" s="365">
        <v>0</v>
      </c>
      <c r="P26" s="365">
        <v>0</v>
      </c>
      <c r="Q26" s="365">
        <v>0</v>
      </c>
      <c r="R26" s="365">
        <v>0</v>
      </c>
      <c r="S26" s="365">
        <v>0</v>
      </c>
      <c r="T26" s="365">
        <v>0</v>
      </c>
      <c r="U26" s="365">
        <v>0</v>
      </c>
      <c r="V26" s="365">
        <v>0</v>
      </c>
      <c r="W26" s="365">
        <v>0</v>
      </c>
      <c r="X26" s="365">
        <v>0</v>
      </c>
      <c r="Y26" s="365">
        <v>0</v>
      </c>
      <c r="Z26" s="365">
        <v>0</v>
      </c>
      <c r="AA26" s="365">
        <v>0</v>
      </c>
      <c r="AB26" s="365">
        <v>0</v>
      </c>
      <c r="AC26" s="365">
        <v>0</v>
      </c>
      <c r="AD26" s="365">
        <v>0</v>
      </c>
      <c r="AE26" s="365">
        <v>0</v>
      </c>
      <c r="AF26" s="365">
        <v>0</v>
      </c>
      <c r="AG26" s="365">
        <v>0</v>
      </c>
      <c r="AH26" s="365">
        <v>0</v>
      </c>
      <c r="AI26" s="365">
        <v>0</v>
      </c>
      <c r="AJ26" s="365">
        <v>0</v>
      </c>
      <c r="AK26" s="365">
        <v>0</v>
      </c>
      <c r="AL26" s="365">
        <v>0</v>
      </c>
      <c r="AM26" s="365">
        <v>0</v>
      </c>
      <c r="AN26" s="365">
        <v>0</v>
      </c>
      <c r="AO26" s="365">
        <v>0</v>
      </c>
      <c r="AP26" s="365">
        <v>0</v>
      </c>
      <c r="AQ26" s="365">
        <v>0</v>
      </c>
      <c r="AR26" s="365">
        <v>0</v>
      </c>
      <c r="AS26" s="365">
        <v>0</v>
      </c>
      <c r="AT26" s="365">
        <v>0</v>
      </c>
      <c r="AU26" s="365">
        <v>0</v>
      </c>
      <c r="AV26" s="365">
        <v>0</v>
      </c>
      <c r="AW26" s="365">
        <v>0</v>
      </c>
      <c r="AX26" s="365">
        <v>0</v>
      </c>
      <c r="AY26" s="365">
        <v>0</v>
      </c>
      <c r="AZ26" s="365">
        <v>0</v>
      </c>
      <c r="BA26" s="365">
        <v>0</v>
      </c>
      <c r="BB26" s="365">
        <v>0</v>
      </c>
      <c r="BC26" s="365">
        <v>0</v>
      </c>
      <c r="BD26" s="365">
        <v>0</v>
      </c>
      <c r="BE26" s="365">
        <v>0</v>
      </c>
      <c r="BF26" s="365">
        <v>0</v>
      </c>
      <c r="BG26" s="365">
        <v>0</v>
      </c>
      <c r="BH26" s="129"/>
      <c r="BI26" s="343" t="s">
        <v>1238</v>
      </c>
    </row>
    <row r="27" spans="2:64" hidden="1" x14ac:dyDescent="0.2">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65">
        <v>0</v>
      </c>
      <c r="I27" s="365">
        <v>0</v>
      </c>
      <c r="J27" s="365">
        <v>0</v>
      </c>
      <c r="K27" s="365">
        <v>0</v>
      </c>
      <c r="L27" s="365">
        <v>0</v>
      </c>
      <c r="M27" s="365">
        <v>0</v>
      </c>
      <c r="N27" s="365">
        <v>0</v>
      </c>
      <c r="O27" s="365">
        <v>0</v>
      </c>
      <c r="P27" s="365">
        <v>0</v>
      </c>
      <c r="Q27" s="365">
        <v>0</v>
      </c>
      <c r="R27" s="365">
        <v>0</v>
      </c>
      <c r="S27" s="365">
        <v>0</v>
      </c>
      <c r="T27" s="365">
        <v>0</v>
      </c>
      <c r="U27" s="365">
        <v>0</v>
      </c>
      <c r="V27" s="365">
        <v>0</v>
      </c>
      <c r="W27" s="365">
        <v>0</v>
      </c>
      <c r="X27" s="365">
        <v>0</v>
      </c>
      <c r="Y27" s="365">
        <v>0</v>
      </c>
      <c r="Z27" s="365">
        <v>0</v>
      </c>
      <c r="AA27" s="365">
        <v>0</v>
      </c>
      <c r="AB27" s="365">
        <v>0</v>
      </c>
      <c r="AC27" s="365">
        <v>0</v>
      </c>
      <c r="AD27" s="364">
        <v>0</v>
      </c>
      <c r="AE27" s="364">
        <v>0</v>
      </c>
      <c r="AF27" s="364">
        <v>0</v>
      </c>
      <c r="AG27" s="364">
        <v>0</v>
      </c>
      <c r="AH27" s="364">
        <v>0</v>
      </c>
      <c r="AI27" s="364">
        <v>0</v>
      </c>
      <c r="AJ27" s="364">
        <v>0</v>
      </c>
      <c r="AK27" s="364">
        <v>0</v>
      </c>
      <c r="AL27" s="364">
        <v>0</v>
      </c>
      <c r="AM27" s="364">
        <v>0</v>
      </c>
      <c r="AN27" s="364">
        <v>0</v>
      </c>
      <c r="AO27" s="364">
        <v>0</v>
      </c>
      <c r="AP27" s="364">
        <v>0</v>
      </c>
      <c r="AQ27" s="364">
        <v>0</v>
      </c>
      <c r="AR27" s="364">
        <v>0</v>
      </c>
      <c r="AS27" s="364">
        <v>0</v>
      </c>
      <c r="AT27" s="364">
        <v>0</v>
      </c>
      <c r="AU27" s="364">
        <v>0</v>
      </c>
      <c r="AV27" s="364">
        <v>0</v>
      </c>
      <c r="AW27" s="364">
        <v>0</v>
      </c>
      <c r="AX27" s="364">
        <v>0</v>
      </c>
      <c r="AY27" s="364">
        <v>0</v>
      </c>
      <c r="AZ27" s="364">
        <v>0</v>
      </c>
      <c r="BA27" s="364">
        <v>0</v>
      </c>
      <c r="BB27" s="364">
        <v>0</v>
      </c>
      <c r="BC27" s="364">
        <v>0</v>
      </c>
      <c r="BD27" s="364">
        <v>0</v>
      </c>
      <c r="BE27" s="364">
        <v>0</v>
      </c>
      <c r="BF27" s="364">
        <v>0</v>
      </c>
      <c r="BG27" s="364">
        <v>0</v>
      </c>
      <c r="BI27" s="343" t="s">
        <v>1238</v>
      </c>
    </row>
    <row r="28" spans="2:64" hidden="1" x14ac:dyDescent="0.2">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65">
        <v>0</v>
      </c>
      <c r="I28" s="365">
        <v>0</v>
      </c>
      <c r="J28" s="365">
        <v>0</v>
      </c>
      <c r="K28" s="365">
        <v>0</v>
      </c>
      <c r="L28" s="365">
        <v>0</v>
      </c>
      <c r="M28" s="365">
        <v>0</v>
      </c>
      <c r="N28" s="365">
        <v>0</v>
      </c>
      <c r="O28" s="365">
        <v>0</v>
      </c>
      <c r="P28" s="365">
        <v>0</v>
      </c>
      <c r="Q28" s="365">
        <v>0</v>
      </c>
      <c r="R28" s="365">
        <v>0</v>
      </c>
      <c r="S28" s="365">
        <v>0</v>
      </c>
      <c r="T28" s="365">
        <v>0</v>
      </c>
      <c r="U28" s="365">
        <v>0</v>
      </c>
      <c r="V28" s="365">
        <v>0</v>
      </c>
      <c r="W28" s="365">
        <v>0</v>
      </c>
      <c r="X28" s="365">
        <v>0</v>
      </c>
      <c r="Y28" s="365">
        <v>0</v>
      </c>
      <c r="Z28" s="365">
        <v>0</v>
      </c>
      <c r="AA28" s="365">
        <v>0</v>
      </c>
      <c r="AB28" s="365">
        <v>0</v>
      </c>
      <c r="AC28" s="365">
        <v>0</v>
      </c>
      <c r="AD28" s="364">
        <v>0</v>
      </c>
      <c r="AE28" s="364">
        <v>0</v>
      </c>
      <c r="AF28" s="364">
        <v>0</v>
      </c>
      <c r="AG28" s="364">
        <v>0</v>
      </c>
      <c r="AH28" s="364">
        <v>0</v>
      </c>
      <c r="AI28" s="364">
        <v>0</v>
      </c>
      <c r="AJ28" s="364">
        <v>0</v>
      </c>
      <c r="AK28" s="364">
        <v>0</v>
      </c>
      <c r="AL28" s="364">
        <v>0</v>
      </c>
      <c r="AM28" s="364">
        <v>0</v>
      </c>
      <c r="AN28" s="364">
        <v>0</v>
      </c>
      <c r="AO28" s="364">
        <v>0</v>
      </c>
      <c r="AP28" s="364">
        <v>0</v>
      </c>
      <c r="AQ28" s="364">
        <v>0</v>
      </c>
      <c r="AR28" s="364">
        <v>0</v>
      </c>
      <c r="AS28" s="364">
        <v>0</v>
      </c>
      <c r="AT28" s="364">
        <v>0</v>
      </c>
      <c r="AU28" s="364">
        <v>0</v>
      </c>
      <c r="AV28" s="364">
        <v>0</v>
      </c>
      <c r="AW28" s="364">
        <v>0</v>
      </c>
      <c r="AX28" s="364">
        <v>0</v>
      </c>
      <c r="AY28" s="364">
        <v>0</v>
      </c>
      <c r="AZ28" s="364">
        <v>0</v>
      </c>
      <c r="BA28" s="364">
        <v>0</v>
      </c>
      <c r="BB28" s="364">
        <v>0</v>
      </c>
      <c r="BC28" s="364">
        <v>0</v>
      </c>
      <c r="BD28" s="364">
        <v>0</v>
      </c>
      <c r="BE28" s="364">
        <v>0</v>
      </c>
      <c r="BF28" s="364">
        <v>0</v>
      </c>
      <c r="BG28" s="364">
        <v>0</v>
      </c>
      <c r="BI28" s="343" t="s">
        <v>1238</v>
      </c>
    </row>
    <row r="29" spans="2:64" hidden="1" x14ac:dyDescent="0.2">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65">
        <v>0</v>
      </c>
      <c r="I29" s="365">
        <v>0</v>
      </c>
      <c r="J29" s="365">
        <v>0</v>
      </c>
      <c r="K29" s="365">
        <v>0</v>
      </c>
      <c r="L29" s="365">
        <v>0</v>
      </c>
      <c r="M29" s="365">
        <v>0</v>
      </c>
      <c r="N29" s="365">
        <v>0</v>
      </c>
      <c r="O29" s="365">
        <v>0</v>
      </c>
      <c r="P29" s="365">
        <v>0</v>
      </c>
      <c r="Q29" s="365">
        <v>0</v>
      </c>
      <c r="R29" s="365">
        <v>0</v>
      </c>
      <c r="S29" s="365">
        <v>0</v>
      </c>
      <c r="T29" s="365">
        <v>0</v>
      </c>
      <c r="U29" s="365">
        <v>0</v>
      </c>
      <c r="V29" s="365">
        <v>0</v>
      </c>
      <c r="W29" s="365">
        <v>0</v>
      </c>
      <c r="X29" s="365">
        <v>0</v>
      </c>
      <c r="Y29" s="365">
        <v>0</v>
      </c>
      <c r="Z29" s="365">
        <v>0</v>
      </c>
      <c r="AA29" s="365">
        <v>0</v>
      </c>
      <c r="AB29" s="365">
        <v>0</v>
      </c>
      <c r="AC29" s="365">
        <v>0</v>
      </c>
      <c r="AD29" s="364">
        <v>0</v>
      </c>
      <c r="AE29" s="364">
        <v>0</v>
      </c>
      <c r="AF29" s="364">
        <v>0</v>
      </c>
      <c r="AG29" s="364">
        <v>0</v>
      </c>
      <c r="AH29" s="364">
        <v>0</v>
      </c>
      <c r="AI29" s="364">
        <v>0</v>
      </c>
      <c r="AJ29" s="364">
        <v>0</v>
      </c>
      <c r="AK29" s="364">
        <v>0</v>
      </c>
      <c r="AL29" s="364">
        <v>0</v>
      </c>
      <c r="AM29" s="364">
        <v>0</v>
      </c>
      <c r="AN29" s="364">
        <v>0</v>
      </c>
      <c r="AO29" s="364">
        <v>0</v>
      </c>
      <c r="AP29" s="364">
        <v>0</v>
      </c>
      <c r="AQ29" s="364">
        <v>0</v>
      </c>
      <c r="AR29" s="364">
        <v>0</v>
      </c>
      <c r="AS29" s="364">
        <v>0</v>
      </c>
      <c r="AT29" s="364">
        <v>0</v>
      </c>
      <c r="AU29" s="364">
        <v>0</v>
      </c>
      <c r="AV29" s="364">
        <v>0</v>
      </c>
      <c r="AW29" s="364">
        <v>0</v>
      </c>
      <c r="AX29" s="364">
        <v>0</v>
      </c>
      <c r="AY29" s="364">
        <v>0</v>
      </c>
      <c r="AZ29" s="364">
        <v>0</v>
      </c>
      <c r="BA29" s="364">
        <v>0</v>
      </c>
      <c r="BB29" s="364">
        <v>0</v>
      </c>
      <c r="BC29" s="364">
        <v>0</v>
      </c>
      <c r="BD29" s="364">
        <v>0</v>
      </c>
      <c r="BE29" s="364">
        <v>0</v>
      </c>
      <c r="BF29" s="364">
        <v>0</v>
      </c>
      <c r="BG29" s="364">
        <v>0</v>
      </c>
      <c r="BI29" s="343" t="s">
        <v>1238</v>
      </c>
    </row>
    <row r="30" spans="2:64" hidden="1" x14ac:dyDescent="0.2">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65">
        <v>0</v>
      </c>
      <c r="I30" s="365">
        <v>0</v>
      </c>
      <c r="J30" s="365">
        <v>0</v>
      </c>
      <c r="K30" s="365">
        <v>0</v>
      </c>
      <c r="L30" s="365">
        <v>0</v>
      </c>
      <c r="M30" s="365">
        <v>0</v>
      </c>
      <c r="N30" s="365">
        <v>0</v>
      </c>
      <c r="O30" s="365">
        <v>0</v>
      </c>
      <c r="P30" s="365">
        <v>0</v>
      </c>
      <c r="Q30" s="365">
        <v>0</v>
      </c>
      <c r="R30" s="365">
        <v>0</v>
      </c>
      <c r="S30" s="365">
        <v>0</v>
      </c>
      <c r="T30" s="365">
        <v>0</v>
      </c>
      <c r="U30" s="365">
        <v>0</v>
      </c>
      <c r="V30" s="365">
        <v>0</v>
      </c>
      <c r="W30" s="365">
        <v>0</v>
      </c>
      <c r="X30" s="365">
        <v>0</v>
      </c>
      <c r="Y30" s="365">
        <v>0</v>
      </c>
      <c r="Z30" s="365">
        <v>0</v>
      </c>
      <c r="AA30" s="365">
        <v>0</v>
      </c>
      <c r="AB30" s="365">
        <v>0</v>
      </c>
      <c r="AC30" s="365">
        <v>0</v>
      </c>
      <c r="AD30" s="364">
        <v>0</v>
      </c>
      <c r="AE30" s="364">
        <v>0</v>
      </c>
      <c r="AF30" s="364">
        <v>0</v>
      </c>
      <c r="AG30" s="364">
        <v>0</v>
      </c>
      <c r="AH30" s="364">
        <v>0</v>
      </c>
      <c r="AI30" s="364">
        <v>0</v>
      </c>
      <c r="AJ30" s="364">
        <v>0</v>
      </c>
      <c r="AK30" s="364">
        <v>0</v>
      </c>
      <c r="AL30" s="364">
        <v>0</v>
      </c>
      <c r="AM30" s="364">
        <v>0</v>
      </c>
      <c r="AN30" s="364">
        <v>0</v>
      </c>
      <c r="AO30" s="364">
        <v>0</v>
      </c>
      <c r="AP30" s="364">
        <v>0</v>
      </c>
      <c r="AQ30" s="364">
        <v>0</v>
      </c>
      <c r="AR30" s="364">
        <v>0</v>
      </c>
      <c r="AS30" s="364">
        <v>0</v>
      </c>
      <c r="AT30" s="364">
        <v>0</v>
      </c>
      <c r="AU30" s="364">
        <v>0</v>
      </c>
      <c r="AV30" s="364">
        <v>0</v>
      </c>
      <c r="AW30" s="364">
        <v>0</v>
      </c>
      <c r="AX30" s="364">
        <v>0</v>
      </c>
      <c r="AY30" s="364">
        <v>0</v>
      </c>
      <c r="AZ30" s="364">
        <v>0</v>
      </c>
      <c r="BA30" s="364">
        <v>0</v>
      </c>
      <c r="BB30" s="364">
        <v>0</v>
      </c>
      <c r="BC30" s="364">
        <v>0</v>
      </c>
      <c r="BD30" s="364">
        <v>0</v>
      </c>
      <c r="BE30" s="364">
        <v>0</v>
      </c>
      <c r="BF30" s="364">
        <v>0</v>
      </c>
      <c r="BG30" s="364">
        <v>0</v>
      </c>
      <c r="BI30" s="343" t="s">
        <v>1238</v>
      </c>
    </row>
    <row r="31" spans="2:64" hidden="1" x14ac:dyDescent="0.2">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65">
        <v>0</v>
      </c>
      <c r="I31" s="365">
        <v>0</v>
      </c>
      <c r="J31" s="365">
        <v>0</v>
      </c>
      <c r="K31" s="365">
        <v>0</v>
      </c>
      <c r="L31" s="365">
        <v>0</v>
      </c>
      <c r="M31" s="365">
        <v>0</v>
      </c>
      <c r="N31" s="365">
        <v>0</v>
      </c>
      <c r="O31" s="365">
        <v>0</v>
      </c>
      <c r="P31" s="365">
        <v>0</v>
      </c>
      <c r="Q31" s="365">
        <v>0</v>
      </c>
      <c r="R31" s="365">
        <v>0</v>
      </c>
      <c r="S31" s="365">
        <v>0</v>
      </c>
      <c r="T31" s="365">
        <v>0</v>
      </c>
      <c r="U31" s="365">
        <v>0</v>
      </c>
      <c r="V31" s="365">
        <v>0</v>
      </c>
      <c r="W31" s="365">
        <v>0</v>
      </c>
      <c r="X31" s="365">
        <v>0</v>
      </c>
      <c r="Y31" s="365">
        <v>0</v>
      </c>
      <c r="Z31" s="365">
        <v>0</v>
      </c>
      <c r="AA31" s="365">
        <v>0</v>
      </c>
      <c r="AB31" s="365">
        <v>0</v>
      </c>
      <c r="AC31" s="365">
        <v>0</v>
      </c>
      <c r="AD31" s="364">
        <v>0</v>
      </c>
      <c r="AE31" s="364">
        <v>0</v>
      </c>
      <c r="AF31" s="364">
        <v>0</v>
      </c>
      <c r="AG31" s="364">
        <v>0</v>
      </c>
      <c r="AH31" s="364">
        <v>0</v>
      </c>
      <c r="AI31" s="364">
        <v>0</v>
      </c>
      <c r="AJ31" s="364">
        <v>0</v>
      </c>
      <c r="AK31" s="364">
        <v>0</v>
      </c>
      <c r="AL31" s="364">
        <v>0</v>
      </c>
      <c r="AM31" s="364">
        <v>0</v>
      </c>
      <c r="AN31" s="364">
        <v>0</v>
      </c>
      <c r="AO31" s="364">
        <v>0</v>
      </c>
      <c r="AP31" s="364">
        <v>0</v>
      </c>
      <c r="AQ31" s="364">
        <v>0</v>
      </c>
      <c r="AR31" s="364">
        <v>0</v>
      </c>
      <c r="AS31" s="364">
        <v>0</v>
      </c>
      <c r="AT31" s="364">
        <v>0</v>
      </c>
      <c r="AU31" s="364">
        <v>0</v>
      </c>
      <c r="AV31" s="364">
        <v>0</v>
      </c>
      <c r="AW31" s="364">
        <v>0</v>
      </c>
      <c r="AX31" s="364">
        <v>0</v>
      </c>
      <c r="AY31" s="364">
        <v>0</v>
      </c>
      <c r="AZ31" s="364">
        <v>0</v>
      </c>
      <c r="BA31" s="364">
        <v>0</v>
      </c>
      <c r="BB31" s="364">
        <v>0</v>
      </c>
      <c r="BC31" s="364">
        <v>0</v>
      </c>
      <c r="BD31" s="364">
        <v>0</v>
      </c>
      <c r="BE31" s="364">
        <v>0</v>
      </c>
      <c r="BF31" s="364">
        <v>0</v>
      </c>
      <c r="BG31" s="364">
        <v>0</v>
      </c>
      <c r="BI31" s="343" t="s">
        <v>1238</v>
      </c>
    </row>
    <row r="32" spans="2:64" hidden="1" x14ac:dyDescent="0.2">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65">
        <v>0</v>
      </c>
      <c r="I32" s="365">
        <v>0</v>
      </c>
      <c r="J32" s="365">
        <v>0</v>
      </c>
      <c r="K32" s="365">
        <v>0</v>
      </c>
      <c r="L32" s="365">
        <v>0</v>
      </c>
      <c r="M32" s="365">
        <v>0</v>
      </c>
      <c r="N32" s="365">
        <v>0</v>
      </c>
      <c r="O32" s="365">
        <v>0</v>
      </c>
      <c r="P32" s="365">
        <v>0</v>
      </c>
      <c r="Q32" s="365">
        <v>0</v>
      </c>
      <c r="R32" s="365">
        <v>0</v>
      </c>
      <c r="S32" s="365">
        <v>0</v>
      </c>
      <c r="T32" s="365">
        <v>0</v>
      </c>
      <c r="U32" s="365">
        <v>0</v>
      </c>
      <c r="V32" s="365">
        <v>0</v>
      </c>
      <c r="W32" s="365">
        <v>0</v>
      </c>
      <c r="X32" s="365">
        <v>0</v>
      </c>
      <c r="Y32" s="365">
        <v>0</v>
      </c>
      <c r="Z32" s="365">
        <v>0</v>
      </c>
      <c r="AA32" s="365">
        <v>0</v>
      </c>
      <c r="AB32" s="365">
        <v>0</v>
      </c>
      <c r="AC32" s="365">
        <v>0</v>
      </c>
      <c r="AD32" s="364">
        <v>0</v>
      </c>
      <c r="AE32" s="364">
        <v>0</v>
      </c>
      <c r="AF32" s="364">
        <v>0</v>
      </c>
      <c r="AG32" s="364">
        <v>0</v>
      </c>
      <c r="AH32" s="364">
        <v>0</v>
      </c>
      <c r="AI32" s="364">
        <v>0</v>
      </c>
      <c r="AJ32" s="364">
        <v>0</v>
      </c>
      <c r="AK32" s="364">
        <v>0</v>
      </c>
      <c r="AL32" s="364">
        <v>0</v>
      </c>
      <c r="AM32" s="364">
        <v>0</v>
      </c>
      <c r="AN32" s="364">
        <v>0</v>
      </c>
      <c r="AO32" s="364">
        <v>0</v>
      </c>
      <c r="AP32" s="364">
        <v>0</v>
      </c>
      <c r="AQ32" s="364">
        <v>0</v>
      </c>
      <c r="AR32" s="364">
        <v>0</v>
      </c>
      <c r="AS32" s="364">
        <v>0</v>
      </c>
      <c r="AT32" s="364">
        <v>0</v>
      </c>
      <c r="AU32" s="364">
        <v>0</v>
      </c>
      <c r="AV32" s="364">
        <v>0</v>
      </c>
      <c r="AW32" s="364">
        <v>0</v>
      </c>
      <c r="AX32" s="364">
        <v>0</v>
      </c>
      <c r="AY32" s="364">
        <v>0</v>
      </c>
      <c r="AZ32" s="364">
        <v>0</v>
      </c>
      <c r="BA32" s="364">
        <v>0</v>
      </c>
      <c r="BB32" s="364">
        <v>0</v>
      </c>
      <c r="BC32" s="364">
        <v>0</v>
      </c>
      <c r="BD32" s="364">
        <v>0</v>
      </c>
      <c r="BE32" s="364">
        <v>0</v>
      </c>
      <c r="BF32" s="364">
        <v>0</v>
      </c>
      <c r="BG32" s="364">
        <v>0</v>
      </c>
      <c r="BI32" s="343" t="s">
        <v>1238</v>
      </c>
    </row>
    <row r="33" spans="2:61" hidden="1" x14ac:dyDescent="0.2">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65">
        <v>0</v>
      </c>
      <c r="I33" s="365">
        <v>0</v>
      </c>
      <c r="J33" s="365">
        <v>0</v>
      </c>
      <c r="K33" s="365">
        <v>0</v>
      </c>
      <c r="L33" s="365">
        <v>0</v>
      </c>
      <c r="M33" s="365">
        <v>0</v>
      </c>
      <c r="N33" s="365">
        <v>0</v>
      </c>
      <c r="O33" s="365">
        <v>0</v>
      </c>
      <c r="P33" s="365">
        <v>0</v>
      </c>
      <c r="Q33" s="365">
        <v>0</v>
      </c>
      <c r="R33" s="365">
        <v>0</v>
      </c>
      <c r="S33" s="365">
        <v>0</v>
      </c>
      <c r="T33" s="365">
        <v>0</v>
      </c>
      <c r="U33" s="365">
        <v>0</v>
      </c>
      <c r="V33" s="365">
        <v>0</v>
      </c>
      <c r="W33" s="365">
        <v>0</v>
      </c>
      <c r="X33" s="365">
        <v>0</v>
      </c>
      <c r="Y33" s="365">
        <v>0</v>
      </c>
      <c r="Z33" s="365">
        <v>0</v>
      </c>
      <c r="AA33" s="365">
        <v>0</v>
      </c>
      <c r="AB33" s="365">
        <v>0</v>
      </c>
      <c r="AC33" s="365">
        <v>0</v>
      </c>
      <c r="AD33" s="364">
        <v>0</v>
      </c>
      <c r="AE33" s="364">
        <v>0</v>
      </c>
      <c r="AF33" s="364">
        <v>0</v>
      </c>
      <c r="AG33" s="364">
        <v>0</v>
      </c>
      <c r="AH33" s="364">
        <v>0</v>
      </c>
      <c r="AI33" s="364">
        <v>0</v>
      </c>
      <c r="AJ33" s="364">
        <v>0</v>
      </c>
      <c r="AK33" s="364">
        <v>0</v>
      </c>
      <c r="AL33" s="364">
        <v>0</v>
      </c>
      <c r="AM33" s="364">
        <v>0</v>
      </c>
      <c r="AN33" s="364">
        <v>0</v>
      </c>
      <c r="AO33" s="364">
        <v>0</v>
      </c>
      <c r="AP33" s="364">
        <v>0</v>
      </c>
      <c r="AQ33" s="364">
        <v>0</v>
      </c>
      <c r="AR33" s="364">
        <v>0</v>
      </c>
      <c r="AS33" s="364">
        <v>0</v>
      </c>
      <c r="AT33" s="364">
        <v>0</v>
      </c>
      <c r="AU33" s="364">
        <v>0</v>
      </c>
      <c r="AV33" s="364">
        <v>0</v>
      </c>
      <c r="AW33" s="364">
        <v>0</v>
      </c>
      <c r="AX33" s="364">
        <v>0</v>
      </c>
      <c r="AY33" s="364">
        <v>0</v>
      </c>
      <c r="AZ33" s="364">
        <v>0</v>
      </c>
      <c r="BA33" s="364">
        <v>0</v>
      </c>
      <c r="BB33" s="364">
        <v>0</v>
      </c>
      <c r="BC33" s="364">
        <v>0</v>
      </c>
      <c r="BD33" s="364">
        <v>0</v>
      </c>
      <c r="BE33" s="364">
        <v>0</v>
      </c>
      <c r="BF33" s="364">
        <v>0</v>
      </c>
      <c r="BG33" s="364">
        <v>0</v>
      </c>
      <c r="BI33" s="343" t="s">
        <v>1238</v>
      </c>
    </row>
    <row r="34" spans="2:61" hidden="1" x14ac:dyDescent="0.2">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64">
        <v>0</v>
      </c>
      <c r="I34" s="364">
        <v>0</v>
      </c>
      <c r="J34" s="368">
        <v>0</v>
      </c>
      <c r="K34" s="368">
        <v>0</v>
      </c>
      <c r="L34" s="368">
        <v>0</v>
      </c>
      <c r="M34" s="368">
        <v>0</v>
      </c>
      <c r="N34" s="368">
        <v>0</v>
      </c>
      <c r="O34" s="368">
        <v>0</v>
      </c>
      <c r="P34" s="368">
        <v>0</v>
      </c>
      <c r="Q34" s="368">
        <v>0</v>
      </c>
      <c r="R34" s="368">
        <v>0</v>
      </c>
      <c r="S34" s="368">
        <v>0</v>
      </c>
      <c r="T34" s="368">
        <v>0</v>
      </c>
      <c r="U34" s="368">
        <v>0</v>
      </c>
      <c r="V34" s="368">
        <v>0</v>
      </c>
      <c r="W34" s="368">
        <v>0</v>
      </c>
      <c r="X34" s="368">
        <v>0</v>
      </c>
      <c r="Y34" s="368">
        <v>0</v>
      </c>
      <c r="Z34" s="368">
        <v>0</v>
      </c>
      <c r="AA34" s="368">
        <v>0</v>
      </c>
      <c r="AB34" s="368">
        <v>0</v>
      </c>
      <c r="AC34" s="368">
        <v>0</v>
      </c>
      <c r="AD34" s="368">
        <v>0</v>
      </c>
      <c r="AE34" s="368">
        <v>0</v>
      </c>
      <c r="AF34" s="368">
        <v>0</v>
      </c>
      <c r="AG34" s="368">
        <v>0</v>
      </c>
      <c r="AH34" s="368">
        <v>0</v>
      </c>
      <c r="AI34" s="368">
        <v>0</v>
      </c>
      <c r="AJ34" s="368">
        <v>0</v>
      </c>
      <c r="AK34" s="368">
        <v>0</v>
      </c>
      <c r="AL34" s="368">
        <v>0</v>
      </c>
      <c r="AM34" s="368">
        <v>0</v>
      </c>
      <c r="AN34" s="368">
        <v>0</v>
      </c>
      <c r="AO34" s="368">
        <v>0</v>
      </c>
      <c r="AP34" s="368">
        <v>0</v>
      </c>
      <c r="AQ34" s="368">
        <v>0</v>
      </c>
      <c r="AR34" s="368">
        <v>0</v>
      </c>
      <c r="AS34" s="368">
        <v>0</v>
      </c>
      <c r="AT34" s="368">
        <v>0</v>
      </c>
      <c r="AU34" s="368">
        <v>0</v>
      </c>
      <c r="AV34" s="368">
        <v>0</v>
      </c>
      <c r="AW34" s="368">
        <v>0</v>
      </c>
      <c r="AX34" s="368">
        <v>0</v>
      </c>
      <c r="AY34" s="368">
        <v>0</v>
      </c>
      <c r="AZ34" s="368">
        <v>0</v>
      </c>
      <c r="BA34" s="368">
        <v>0</v>
      </c>
      <c r="BB34" s="368">
        <v>0</v>
      </c>
      <c r="BC34" s="368">
        <v>0</v>
      </c>
      <c r="BD34" s="368">
        <v>0</v>
      </c>
      <c r="BE34" s="368">
        <v>0</v>
      </c>
      <c r="BF34" s="368">
        <v>0</v>
      </c>
      <c r="BG34" s="364">
        <v>0</v>
      </c>
      <c r="BI34" s="343" t="s">
        <v>1238</v>
      </c>
    </row>
    <row r="35" spans="2:61" hidden="1" x14ac:dyDescent="0.2">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65">
        <v>0</v>
      </c>
      <c r="I35" s="365">
        <v>0</v>
      </c>
      <c r="J35" s="365">
        <v>0</v>
      </c>
      <c r="K35" s="365">
        <v>0</v>
      </c>
      <c r="L35" s="365">
        <v>0</v>
      </c>
      <c r="M35" s="365">
        <v>0</v>
      </c>
      <c r="N35" s="365">
        <v>0</v>
      </c>
      <c r="O35" s="365">
        <v>0</v>
      </c>
      <c r="P35" s="365">
        <v>0</v>
      </c>
      <c r="Q35" s="365">
        <v>0</v>
      </c>
      <c r="R35" s="365">
        <v>0</v>
      </c>
      <c r="S35" s="365">
        <v>0</v>
      </c>
      <c r="T35" s="365">
        <v>0</v>
      </c>
      <c r="U35" s="365">
        <v>0</v>
      </c>
      <c r="V35" s="365">
        <v>0</v>
      </c>
      <c r="W35" s="365">
        <v>0</v>
      </c>
      <c r="X35" s="365">
        <v>0</v>
      </c>
      <c r="Y35" s="365">
        <v>0</v>
      </c>
      <c r="Z35" s="365">
        <v>0</v>
      </c>
      <c r="AA35" s="365">
        <v>0</v>
      </c>
      <c r="AB35" s="365">
        <v>0</v>
      </c>
      <c r="AC35" s="365">
        <v>0</v>
      </c>
      <c r="AD35" s="365">
        <v>0</v>
      </c>
      <c r="AE35" s="365">
        <v>0</v>
      </c>
      <c r="AF35" s="365">
        <v>0</v>
      </c>
      <c r="AG35" s="365">
        <v>0</v>
      </c>
      <c r="AH35" s="365">
        <v>0</v>
      </c>
      <c r="AI35" s="365">
        <v>0</v>
      </c>
      <c r="AJ35" s="365">
        <v>0</v>
      </c>
      <c r="AK35" s="365">
        <v>0</v>
      </c>
      <c r="AL35" s="365">
        <v>0</v>
      </c>
      <c r="AM35" s="365">
        <v>0</v>
      </c>
      <c r="AN35" s="365">
        <v>0</v>
      </c>
      <c r="AO35" s="365">
        <v>0</v>
      </c>
      <c r="AP35" s="365">
        <v>0</v>
      </c>
      <c r="AQ35" s="365">
        <v>0</v>
      </c>
      <c r="AR35" s="365">
        <v>0</v>
      </c>
      <c r="AS35" s="365">
        <v>0</v>
      </c>
      <c r="AT35" s="365">
        <v>0</v>
      </c>
      <c r="AU35" s="365">
        <v>0</v>
      </c>
      <c r="AV35" s="365">
        <v>0</v>
      </c>
      <c r="AW35" s="365">
        <v>0</v>
      </c>
      <c r="AX35" s="365">
        <v>0</v>
      </c>
      <c r="AY35" s="365">
        <v>0</v>
      </c>
      <c r="AZ35" s="365">
        <v>0</v>
      </c>
      <c r="BA35" s="365">
        <v>0</v>
      </c>
      <c r="BB35" s="365">
        <v>0</v>
      </c>
      <c r="BC35" s="365">
        <v>0</v>
      </c>
      <c r="BD35" s="365">
        <v>0</v>
      </c>
      <c r="BE35" s="365">
        <v>0</v>
      </c>
      <c r="BF35" s="365">
        <v>0</v>
      </c>
      <c r="BG35" s="365">
        <v>0</v>
      </c>
      <c r="BI35" s="343" t="s">
        <v>1238</v>
      </c>
    </row>
    <row r="36" spans="2:61" hidden="1" x14ac:dyDescent="0.2">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65">
        <v>0</v>
      </c>
      <c r="I36" s="365">
        <v>0</v>
      </c>
      <c r="J36" s="365">
        <v>0</v>
      </c>
      <c r="K36" s="365">
        <v>0</v>
      </c>
      <c r="L36" s="365">
        <v>0</v>
      </c>
      <c r="M36" s="365">
        <v>0</v>
      </c>
      <c r="N36" s="365">
        <v>0</v>
      </c>
      <c r="O36" s="365">
        <v>0</v>
      </c>
      <c r="P36" s="365">
        <v>0</v>
      </c>
      <c r="Q36" s="365">
        <v>0</v>
      </c>
      <c r="R36" s="365">
        <v>0</v>
      </c>
      <c r="S36" s="365">
        <v>0</v>
      </c>
      <c r="T36" s="365">
        <v>0</v>
      </c>
      <c r="U36" s="365">
        <v>0</v>
      </c>
      <c r="V36" s="365">
        <v>0</v>
      </c>
      <c r="W36" s="365">
        <v>0</v>
      </c>
      <c r="X36" s="365">
        <v>0</v>
      </c>
      <c r="Y36" s="365">
        <v>0</v>
      </c>
      <c r="Z36" s="365">
        <v>0</v>
      </c>
      <c r="AA36" s="365">
        <v>0</v>
      </c>
      <c r="AB36" s="365">
        <v>0</v>
      </c>
      <c r="AC36" s="365">
        <v>0</v>
      </c>
      <c r="AD36" s="365">
        <v>0</v>
      </c>
      <c r="AE36" s="365">
        <v>0</v>
      </c>
      <c r="AF36" s="365">
        <v>0</v>
      </c>
      <c r="AG36" s="365">
        <v>0</v>
      </c>
      <c r="AH36" s="365">
        <v>0</v>
      </c>
      <c r="AI36" s="365">
        <v>0</v>
      </c>
      <c r="AJ36" s="365">
        <v>0</v>
      </c>
      <c r="AK36" s="365">
        <v>0</v>
      </c>
      <c r="AL36" s="365">
        <v>0</v>
      </c>
      <c r="AM36" s="365">
        <v>0</v>
      </c>
      <c r="AN36" s="365">
        <v>0</v>
      </c>
      <c r="AO36" s="365">
        <v>0</v>
      </c>
      <c r="AP36" s="365">
        <v>0</v>
      </c>
      <c r="AQ36" s="365">
        <v>0</v>
      </c>
      <c r="AR36" s="365">
        <v>0</v>
      </c>
      <c r="AS36" s="365">
        <v>0</v>
      </c>
      <c r="AT36" s="365">
        <v>0</v>
      </c>
      <c r="AU36" s="365">
        <v>0</v>
      </c>
      <c r="AV36" s="365">
        <v>0</v>
      </c>
      <c r="AW36" s="365">
        <v>0</v>
      </c>
      <c r="AX36" s="365">
        <v>0</v>
      </c>
      <c r="AY36" s="365">
        <v>0</v>
      </c>
      <c r="AZ36" s="365">
        <v>0</v>
      </c>
      <c r="BA36" s="365">
        <v>0</v>
      </c>
      <c r="BB36" s="365">
        <v>0</v>
      </c>
      <c r="BC36" s="365">
        <v>0</v>
      </c>
      <c r="BD36" s="365">
        <v>0</v>
      </c>
      <c r="BE36" s="365">
        <v>0</v>
      </c>
      <c r="BF36" s="365">
        <v>0</v>
      </c>
      <c r="BG36" s="365">
        <v>0</v>
      </c>
      <c r="BI36" s="343" t="s">
        <v>1238</v>
      </c>
    </row>
    <row r="37" spans="2:61" hidden="1" x14ac:dyDescent="0.2">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64">
        <v>0</v>
      </c>
      <c r="I37" s="364">
        <v>0</v>
      </c>
      <c r="J37" s="364">
        <v>0</v>
      </c>
      <c r="K37" s="364">
        <v>0</v>
      </c>
      <c r="L37" s="364">
        <v>0</v>
      </c>
      <c r="M37" s="364">
        <v>0</v>
      </c>
      <c r="N37" s="364">
        <v>0</v>
      </c>
      <c r="O37" s="364">
        <v>0</v>
      </c>
      <c r="P37" s="364">
        <v>0</v>
      </c>
      <c r="Q37" s="364">
        <v>0</v>
      </c>
      <c r="R37" s="364">
        <v>0</v>
      </c>
      <c r="S37" s="364">
        <v>0</v>
      </c>
      <c r="T37" s="364">
        <v>0</v>
      </c>
      <c r="U37" s="364">
        <v>0</v>
      </c>
      <c r="V37" s="364">
        <v>0</v>
      </c>
      <c r="W37" s="364">
        <v>0</v>
      </c>
      <c r="X37" s="364">
        <v>0</v>
      </c>
      <c r="Y37" s="364">
        <v>0</v>
      </c>
      <c r="Z37" s="364">
        <v>0</v>
      </c>
      <c r="AA37" s="364">
        <v>0</v>
      </c>
      <c r="AB37" s="364">
        <v>0</v>
      </c>
      <c r="AC37" s="364">
        <v>0</v>
      </c>
      <c r="AD37" s="364">
        <v>0</v>
      </c>
      <c r="AE37" s="364">
        <v>0</v>
      </c>
      <c r="AF37" s="364">
        <v>0</v>
      </c>
      <c r="AG37" s="364">
        <v>0</v>
      </c>
      <c r="AH37" s="364">
        <v>0</v>
      </c>
      <c r="AI37" s="364">
        <v>0</v>
      </c>
      <c r="AJ37" s="364">
        <v>0</v>
      </c>
      <c r="AK37" s="364">
        <v>0</v>
      </c>
      <c r="AL37" s="364">
        <v>0</v>
      </c>
      <c r="AM37" s="364">
        <v>0</v>
      </c>
      <c r="AN37" s="364">
        <v>0</v>
      </c>
      <c r="AO37" s="364">
        <v>0</v>
      </c>
      <c r="AP37" s="364">
        <v>0</v>
      </c>
      <c r="AQ37" s="364">
        <v>0</v>
      </c>
      <c r="AR37" s="364">
        <v>0</v>
      </c>
      <c r="AS37" s="364">
        <v>0</v>
      </c>
      <c r="AT37" s="364">
        <v>0</v>
      </c>
      <c r="AU37" s="364">
        <v>0</v>
      </c>
      <c r="AV37" s="364">
        <v>0</v>
      </c>
      <c r="AW37" s="364">
        <v>0</v>
      </c>
      <c r="AX37" s="364">
        <v>0</v>
      </c>
      <c r="AY37" s="364">
        <v>0</v>
      </c>
      <c r="AZ37" s="364">
        <v>0</v>
      </c>
      <c r="BA37" s="364">
        <v>0</v>
      </c>
      <c r="BB37" s="364">
        <v>0</v>
      </c>
      <c r="BC37" s="364">
        <v>0</v>
      </c>
      <c r="BD37" s="364">
        <v>0</v>
      </c>
      <c r="BE37" s="364">
        <v>0</v>
      </c>
      <c r="BF37" s="364">
        <v>0</v>
      </c>
      <c r="BG37" s="364">
        <v>0</v>
      </c>
      <c r="BI37" s="343" t="s">
        <v>1238</v>
      </c>
    </row>
    <row r="38" spans="2:61" hidden="1" x14ac:dyDescent="0.2">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64">
        <v>0</v>
      </c>
      <c r="I38" s="364">
        <v>0</v>
      </c>
      <c r="J38" s="364">
        <v>0</v>
      </c>
      <c r="K38" s="364">
        <v>0</v>
      </c>
      <c r="L38" s="364">
        <v>0</v>
      </c>
      <c r="M38" s="364">
        <v>0</v>
      </c>
      <c r="N38" s="364">
        <v>0</v>
      </c>
      <c r="O38" s="364">
        <v>0</v>
      </c>
      <c r="P38" s="364">
        <v>0</v>
      </c>
      <c r="Q38" s="364">
        <v>0</v>
      </c>
      <c r="R38" s="364">
        <v>0</v>
      </c>
      <c r="S38" s="364">
        <v>0</v>
      </c>
      <c r="T38" s="364">
        <v>0</v>
      </c>
      <c r="U38" s="364">
        <v>0</v>
      </c>
      <c r="V38" s="364">
        <v>0</v>
      </c>
      <c r="W38" s="364">
        <v>0</v>
      </c>
      <c r="X38" s="364">
        <v>0</v>
      </c>
      <c r="Y38" s="364">
        <v>0</v>
      </c>
      <c r="Z38" s="364">
        <v>0</v>
      </c>
      <c r="AA38" s="364">
        <v>0</v>
      </c>
      <c r="AB38" s="364">
        <v>0</v>
      </c>
      <c r="AC38" s="364">
        <v>0</v>
      </c>
      <c r="AD38" s="364">
        <v>0</v>
      </c>
      <c r="AE38" s="364">
        <v>0</v>
      </c>
      <c r="AF38" s="364">
        <v>0</v>
      </c>
      <c r="AG38" s="364">
        <v>0</v>
      </c>
      <c r="AH38" s="364">
        <v>0</v>
      </c>
      <c r="AI38" s="364">
        <v>0</v>
      </c>
      <c r="AJ38" s="364">
        <v>0</v>
      </c>
      <c r="AK38" s="364">
        <v>0</v>
      </c>
      <c r="AL38" s="364">
        <v>0</v>
      </c>
      <c r="AM38" s="364">
        <v>0</v>
      </c>
      <c r="AN38" s="364">
        <v>0</v>
      </c>
      <c r="AO38" s="364">
        <v>0</v>
      </c>
      <c r="AP38" s="364">
        <v>0</v>
      </c>
      <c r="AQ38" s="364">
        <v>0</v>
      </c>
      <c r="AR38" s="364">
        <v>0</v>
      </c>
      <c r="AS38" s="364">
        <v>0</v>
      </c>
      <c r="AT38" s="364">
        <v>0</v>
      </c>
      <c r="AU38" s="364">
        <v>0</v>
      </c>
      <c r="AV38" s="364">
        <v>0</v>
      </c>
      <c r="AW38" s="364">
        <v>0</v>
      </c>
      <c r="AX38" s="364">
        <v>0</v>
      </c>
      <c r="AY38" s="364">
        <v>0</v>
      </c>
      <c r="AZ38" s="364">
        <v>0</v>
      </c>
      <c r="BA38" s="364">
        <v>0</v>
      </c>
      <c r="BB38" s="364">
        <v>0</v>
      </c>
      <c r="BC38" s="364">
        <v>0</v>
      </c>
      <c r="BD38" s="364">
        <v>0</v>
      </c>
      <c r="BE38" s="364">
        <v>0</v>
      </c>
      <c r="BF38" s="364">
        <v>0</v>
      </c>
      <c r="BG38" s="364">
        <v>0</v>
      </c>
      <c r="BI38" s="343" t="s">
        <v>1238</v>
      </c>
    </row>
    <row r="39" spans="2:61" hidden="1" x14ac:dyDescent="0.2">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64">
        <v>0</v>
      </c>
      <c r="I39" s="364">
        <v>0</v>
      </c>
      <c r="J39" s="364">
        <v>0</v>
      </c>
      <c r="K39" s="364">
        <v>0</v>
      </c>
      <c r="L39" s="364">
        <v>0</v>
      </c>
      <c r="M39" s="364">
        <v>0</v>
      </c>
      <c r="N39" s="364">
        <v>0</v>
      </c>
      <c r="O39" s="364">
        <v>0</v>
      </c>
      <c r="P39" s="364">
        <v>0</v>
      </c>
      <c r="Q39" s="364">
        <v>0</v>
      </c>
      <c r="R39" s="364">
        <v>0</v>
      </c>
      <c r="S39" s="364">
        <v>0</v>
      </c>
      <c r="T39" s="364">
        <v>0</v>
      </c>
      <c r="U39" s="364">
        <v>0</v>
      </c>
      <c r="V39" s="364">
        <v>0</v>
      </c>
      <c r="W39" s="364">
        <v>0</v>
      </c>
      <c r="X39" s="364">
        <v>0</v>
      </c>
      <c r="Y39" s="364">
        <v>0</v>
      </c>
      <c r="Z39" s="364">
        <v>0</v>
      </c>
      <c r="AA39" s="364">
        <v>0</v>
      </c>
      <c r="AB39" s="364">
        <v>0</v>
      </c>
      <c r="AC39" s="364">
        <v>0</v>
      </c>
      <c r="AD39" s="364">
        <v>0</v>
      </c>
      <c r="AE39" s="364">
        <v>0</v>
      </c>
      <c r="AF39" s="364">
        <v>0</v>
      </c>
      <c r="AG39" s="364">
        <v>0</v>
      </c>
      <c r="AH39" s="364">
        <v>0</v>
      </c>
      <c r="AI39" s="364">
        <v>0</v>
      </c>
      <c r="AJ39" s="364">
        <v>0</v>
      </c>
      <c r="AK39" s="364">
        <v>0</v>
      </c>
      <c r="AL39" s="364">
        <v>0</v>
      </c>
      <c r="AM39" s="364">
        <v>0</v>
      </c>
      <c r="AN39" s="364">
        <v>0</v>
      </c>
      <c r="AO39" s="364">
        <v>0</v>
      </c>
      <c r="AP39" s="364">
        <v>0</v>
      </c>
      <c r="AQ39" s="364">
        <v>0</v>
      </c>
      <c r="AR39" s="364">
        <v>0</v>
      </c>
      <c r="AS39" s="364">
        <v>0</v>
      </c>
      <c r="AT39" s="364">
        <v>0</v>
      </c>
      <c r="AU39" s="364">
        <v>0</v>
      </c>
      <c r="AV39" s="364">
        <v>0</v>
      </c>
      <c r="AW39" s="364">
        <v>0</v>
      </c>
      <c r="AX39" s="364">
        <v>0</v>
      </c>
      <c r="AY39" s="364">
        <v>0</v>
      </c>
      <c r="AZ39" s="364">
        <v>0</v>
      </c>
      <c r="BA39" s="364">
        <v>0</v>
      </c>
      <c r="BB39" s="364">
        <v>0</v>
      </c>
      <c r="BC39" s="364">
        <v>0</v>
      </c>
      <c r="BD39" s="364">
        <v>0</v>
      </c>
      <c r="BE39" s="364">
        <v>0</v>
      </c>
      <c r="BF39" s="364">
        <v>0</v>
      </c>
      <c r="BG39" s="364">
        <v>0</v>
      </c>
      <c r="BI39" s="343" t="s">
        <v>1238</v>
      </c>
    </row>
    <row r="40" spans="2:61" hidden="1" x14ac:dyDescent="0.2">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64">
        <v>0</v>
      </c>
      <c r="I40" s="364">
        <v>0</v>
      </c>
      <c r="J40" s="364">
        <v>0</v>
      </c>
      <c r="K40" s="364">
        <v>0</v>
      </c>
      <c r="L40" s="364">
        <v>0</v>
      </c>
      <c r="M40" s="364">
        <v>0</v>
      </c>
      <c r="N40" s="364">
        <v>0</v>
      </c>
      <c r="O40" s="364">
        <v>0</v>
      </c>
      <c r="P40" s="364">
        <v>0</v>
      </c>
      <c r="Q40" s="364">
        <v>0</v>
      </c>
      <c r="R40" s="364">
        <v>0</v>
      </c>
      <c r="S40" s="364">
        <v>0</v>
      </c>
      <c r="T40" s="364">
        <v>0</v>
      </c>
      <c r="U40" s="364">
        <v>0</v>
      </c>
      <c r="V40" s="364">
        <v>0</v>
      </c>
      <c r="W40" s="364">
        <v>0</v>
      </c>
      <c r="X40" s="364">
        <v>0</v>
      </c>
      <c r="Y40" s="364">
        <v>0</v>
      </c>
      <c r="Z40" s="364">
        <v>0</v>
      </c>
      <c r="AA40" s="364">
        <v>0</v>
      </c>
      <c r="AB40" s="364">
        <v>0</v>
      </c>
      <c r="AC40" s="364">
        <v>0</v>
      </c>
      <c r="AD40" s="364">
        <v>0</v>
      </c>
      <c r="AE40" s="364">
        <v>0</v>
      </c>
      <c r="AF40" s="364">
        <v>0</v>
      </c>
      <c r="AG40" s="364">
        <v>0</v>
      </c>
      <c r="AH40" s="364">
        <v>0</v>
      </c>
      <c r="AI40" s="364">
        <v>0</v>
      </c>
      <c r="AJ40" s="364">
        <v>0</v>
      </c>
      <c r="AK40" s="364">
        <v>0</v>
      </c>
      <c r="AL40" s="364">
        <v>0</v>
      </c>
      <c r="AM40" s="364">
        <v>0</v>
      </c>
      <c r="AN40" s="364">
        <v>0</v>
      </c>
      <c r="AO40" s="364">
        <v>0</v>
      </c>
      <c r="AP40" s="364">
        <v>0</v>
      </c>
      <c r="AQ40" s="364">
        <v>0</v>
      </c>
      <c r="AR40" s="364">
        <v>0</v>
      </c>
      <c r="AS40" s="364">
        <v>0</v>
      </c>
      <c r="AT40" s="364">
        <v>0</v>
      </c>
      <c r="AU40" s="364">
        <v>0</v>
      </c>
      <c r="AV40" s="364">
        <v>0</v>
      </c>
      <c r="AW40" s="364">
        <v>0</v>
      </c>
      <c r="AX40" s="364">
        <v>0</v>
      </c>
      <c r="AY40" s="364">
        <v>0</v>
      </c>
      <c r="AZ40" s="364">
        <v>0</v>
      </c>
      <c r="BA40" s="364">
        <v>0</v>
      </c>
      <c r="BB40" s="364">
        <v>0</v>
      </c>
      <c r="BC40" s="364">
        <v>0</v>
      </c>
      <c r="BD40" s="364">
        <v>0</v>
      </c>
      <c r="BE40" s="364">
        <v>0</v>
      </c>
      <c r="BF40" s="364">
        <v>0</v>
      </c>
      <c r="BG40" s="364">
        <v>0</v>
      </c>
      <c r="BI40" s="343" t="s">
        <v>1238</v>
      </c>
    </row>
    <row r="41" spans="2:61" hidden="1" x14ac:dyDescent="0.2">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64">
        <v>0</v>
      </c>
      <c r="I41" s="364">
        <v>0</v>
      </c>
      <c r="J41" s="364">
        <v>0</v>
      </c>
      <c r="K41" s="364">
        <v>0</v>
      </c>
      <c r="L41" s="364">
        <v>0</v>
      </c>
      <c r="M41" s="364">
        <v>0</v>
      </c>
      <c r="N41" s="364">
        <v>0</v>
      </c>
      <c r="O41" s="364">
        <v>0</v>
      </c>
      <c r="P41" s="364">
        <v>0</v>
      </c>
      <c r="Q41" s="364">
        <v>0</v>
      </c>
      <c r="R41" s="364">
        <v>0</v>
      </c>
      <c r="S41" s="364">
        <v>0</v>
      </c>
      <c r="T41" s="364">
        <v>0</v>
      </c>
      <c r="U41" s="364">
        <v>0</v>
      </c>
      <c r="V41" s="364">
        <v>0</v>
      </c>
      <c r="W41" s="364">
        <v>0</v>
      </c>
      <c r="X41" s="364">
        <v>0</v>
      </c>
      <c r="Y41" s="364">
        <v>0</v>
      </c>
      <c r="Z41" s="364">
        <v>0</v>
      </c>
      <c r="AA41" s="364">
        <v>0</v>
      </c>
      <c r="AB41" s="364">
        <v>0</v>
      </c>
      <c r="AC41" s="364">
        <v>0</v>
      </c>
      <c r="AD41" s="364">
        <v>0</v>
      </c>
      <c r="AE41" s="364">
        <v>0</v>
      </c>
      <c r="AF41" s="364">
        <v>0</v>
      </c>
      <c r="AG41" s="364">
        <v>0</v>
      </c>
      <c r="AH41" s="364">
        <v>0</v>
      </c>
      <c r="AI41" s="364">
        <v>0</v>
      </c>
      <c r="AJ41" s="364">
        <v>0</v>
      </c>
      <c r="AK41" s="364">
        <v>0</v>
      </c>
      <c r="AL41" s="364">
        <v>0</v>
      </c>
      <c r="AM41" s="364">
        <v>0</v>
      </c>
      <c r="AN41" s="364">
        <v>0</v>
      </c>
      <c r="AO41" s="364">
        <v>0</v>
      </c>
      <c r="AP41" s="364">
        <v>0</v>
      </c>
      <c r="AQ41" s="364">
        <v>0</v>
      </c>
      <c r="AR41" s="364">
        <v>0</v>
      </c>
      <c r="AS41" s="364">
        <v>0</v>
      </c>
      <c r="AT41" s="364">
        <v>0</v>
      </c>
      <c r="AU41" s="364">
        <v>0</v>
      </c>
      <c r="AV41" s="364">
        <v>0</v>
      </c>
      <c r="AW41" s="364">
        <v>0</v>
      </c>
      <c r="AX41" s="364">
        <v>0</v>
      </c>
      <c r="AY41" s="364">
        <v>0</v>
      </c>
      <c r="AZ41" s="364">
        <v>0</v>
      </c>
      <c r="BA41" s="364">
        <v>0</v>
      </c>
      <c r="BB41" s="364">
        <v>0</v>
      </c>
      <c r="BC41" s="364">
        <v>0</v>
      </c>
      <c r="BD41" s="364">
        <v>0</v>
      </c>
      <c r="BE41" s="364">
        <v>0</v>
      </c>
      <c r="BF41" s="364">
        <v>0</v>
      </c>
      <c r="BG41" s="364">
        <v>0</v>
      </c>
      <c r="BI41" s="343" t="s">
        <v>1238</v>
      </c>
    </row>
    <row r="42" spans="2:61" hidden="1" x14ac:dyDescent="0.2">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64">
        <v>0</v>
      </c>
      <c r="I42" s="364">
        <v>0</v>
      </c>
      <c r="J42" s="364">
        <v>0</v>
      </c>
      <c r="K42" s="364">
        <v>0</v>
      </c>
      <c r="L42" s="364">
        <v>0</v>
      </c>
      <c r="M42" s="364">
        <v>0</v>
      </c>
      <c r="N42" s="364">
        <v>0</v>
      </c>
      <c r="O42" s="364">
        <v>0</v>
      </c>
      <c r="P42" s="364">
        <v>0</v>
      </c>
      <c r="Q42" s="364">
        <v>0</v>
      </c>
      <c r="R42" s="364">
        <v>0</v>
      </c>
      <c r="S42" s="364">
        <v>0</v>
      </c>
      <c r="T42" s="364">
        <v>0</v>
      </c>
      <c r="U42" s="364">
        <v>0</v>
      </c>
      <c r="V42" s="364">
        <v>0</v>
      </c>
      <c r="W42" s="364">
        <v>0</v>
      </c>
      <c r="X42" s="364">
        <v>0</v>
      </c>
      <c r="Y42" s="364">
        <v>0</v>
      </c>
      <c r="Z42" s="364">
        <v>0</v>
      </c>
      <c r="AA42" s="364">
        <v>0</v>
      </c>
      <c r="AB42" s="364">
        <v>0</v>
      </c>
      <c r="AC42" s="364">
        <v>0</v>
      </c>
      <c r="AD42" s="364">
        <v>0</v>
      </c>
      <c r="AE42" s="364">
        <v>0</v>
      </c>
      <c r="AF42" s="364">
        <v>0</v>
      </c>
      <c r="AG42" s="364">
        <v>0</v>
      </c>
      <c r="AH42" s="364">
        <v>0</v>
      </c>
      <c r="AI42" s="364">
        <v>0</v>
      </c>
      <c r="AJ42" s="364">
        <v>0</v>
      </c>
      <c r="AK42" s="364">
        <v>0</v>
      </c>
      <c r="AL42" s="364">
        <v>0</v>
      </c>
      <c r="AM42" s="364">
        <v>0</v>
      </c>
      <c r="AN42" s="364">
        <v>0</v>
      </c>
      <c r="AO42" s="364">
        <v>0</v>
      </c>
      <c r="AP42" s="364">
        <v>0</v>
      </c>
      <c r="AQ42" s="364">
        <v>0</v>
      </c>
      <c r="AR42" s="364">
        <v>0</v>
      </c>
      <c r="AS42" s="364">
        <v>0</v>
      </c>
      <c r="AT42" s="364">
        <v>0</v>
      </c>
      <c r="AU42" s="364">
        <v>0</v>
      </c>
      <c r="AV42" s="364">
        <v>0</v>
      </c>
      <c r="AW42" s="364">
        <v>0</v>
      </c>
      <c r="AX42" s="364">
        <v>0</v>
      </c>
      <c r="AY42" s="364">
        <v>0</v>
      </c>
      <c r="AZ42" s="364">
        <v>0</v>
      </c>
      <c r="BA42" s="364">
        <v>0</v>
      </c>
      <c r="BB42" s="364">
        <v>0</v>
      </c>
      <c r="BC42" s="364">
        <v>0</v>
      </c>
      <c r="BD42" s="364">
        <v>0</v>
      </c>
      <c r="BE42" s="364">
        <v>0</v>
      </c>
      <c r="BF42" s="364">
        <v>0</v>
      </c>
      <c r="BG42" s="364">
        <v>0</v>
      </c>
      <c r="BI42" s="343" t="s">
        <v>1238</v>
      </c>
    </row>
    <row r="43" spans="2:61" hidden="1" x14ac:dyDescent="0.2">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64">
        <v>0</v>
      </c>
      <c r="I43" s="364">
        <v>0</v>
      </c>
      <c r="J43" s="364">
        <v>0</v>
      </c>
      <c r="K43" s="364">
        <v>0</v>
      </c>
      <c r="L43" s="364">
        <v>0</v>
      </c>
      <c r="M43" s="364">
        <v>0</v>
      </c>
      <c r="N43" s="364">
        <v>0</v>
      </c>
      <c r="O43" s="364">
        <v>0</v>
      </c>
      <c r="P43" s="364">
        <v>0</v>
      </c>
      <c r="Q43" s="364">
        <v>0</v>
      </c>
      <c r="R43" s="364">
        <v>0</v>
      </c>
      <c r="S43" s="364">
        <v>0</v>
      </c>
      <c r="T43" s="364">
        <v>0</v>
      </c>
      <c r="U43" s="364">
        <v>0</v>
      </c>
      <c r="V43" s="364">
        <v>0</v>
      </c>
      <c r="W43" s="364">
        <v>0</v>
      </c>
      <c r="X43" s="364">
        <v>0</v>
      </c>
      <c r="Y43" s="364">
        <v>0</v>
      </c>
      <c r="Z43" s="364">
        <v>0</v>
      </c>
      <c r="AA43" s="364">
        <v>0</v>
      </c>
      <c r="AB43" s="364">
        <v>0</v>
      </c>
      <c r="AC43" s="364">
        <v>0</v>
      </c>
      <c r="AD43" s="364">
        <v>0</v>
      </c>
      <c r="AE43" s="364">
        <v>0</v>
      </c>
      <c r="AF43" s="364">
        <v>0</v>
      </c>
      <c r="AG43" s="364">
        <v>0</v>
      </c>
      <c r="AH43" s="364">
        <v>0</v>
      </c>
      <c r="AI43" s="364">
        <v>0</v>
      </c>
      <c r="AJ43" s="364">
        <v>0</v>
      </c>
      <c r="AK43" s="364">
        <v>0</v>
      </c>
      <c r="AL43" s="364">
        <v>0</v>
      </c>
      <c r="AM43" s="364">
        <v>0</v>
      </c>
      <c r="AN43" s="364">
        <v>0</v>
      </c>
      <c r="AO43" s="364">
        <v>0</v>
      </c>
      <c r="AP43" s="364">
        <v>0</v>
      </c>
      <c r="AQ43" s="364">
        <v>0</v>
      </c>
      <c r="AR43" s="364">
        <v>0</v>
      </c>
      <c r="AS43" s="364">
        <v>0</v>
      </c>
      <c r="AT43" s="364">
        <v>0</v>
      </c>
      <c r="AU43" s="364">
        <v>0</v>
      </c>
      <c r="AV43" s="364">
        <v>0</v>
      </c>
      <c r="AW43" s="364">
        <v>0</v>
      </c>
      <c r="AX43" s="364">
        <v>0</v>
      </c>
      <c r="AY43" s="364">
        <v>0</v>
      </c>
      <c r="AZ43" s="364">
        <v>0</v>
      </c>
      <c r="BA43" s="364">
        <v>0</v>
      </c>
      <c r="BB43" s="364">
        <v>0</v>
      </c>
      <c r="BC43" s="364">
        <v>0</v>
      </c>
      <c r="BD43" s="364">
        <v>0</v>
      </c>
      <c r="BE43" s="364">
        <v>0</v>
      </c>
      <c r="BF43" s="364">
        <v>0</v>
      </c>
      <c r="BG43" s="364">
        <v>0</v>
      </c>
      <c r="BI43" s="343" t="s">
        <v>1238</v>
      </c>
    </row>
    <row r="44" spans="2:61" hidden="1" x14ac:dyDescent="0.2">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64">
        <v>0</v>
      </c>
      <c r="I44" s="364">
        <v>0</v>
      </c>
      <c r="J44" s="364">
        <v>0</v>
      </c>
      <c r="K44" s="364">
        <v>0</v>
      </c>
      <c r="L44" s="364">
        <v>0</v>
      </c>
      <c r="M44" s="364">
        <v>0</v>
      </c>
      <c r="N44" s="364">
        <v>0</v>
      </c>
      <c r="O44" s="364">
        <v>0</v>
      </c>
      <c r="P44" s="364">
        <v>0</v>
      </c>
      <c r="Q44" s="364">
        <v>0</v>
      </c>
      <c r="R44" s="364">
        <v>0</v>
      </c>
      <c r="S44" s="364">
        <v>0</v>
      </c>
      <c r="T44" s="364">
        <v>0</v>
      </c>
      <c r="U44" s="364">
        <v>0</v>
      </c>
      <c r="V44" s="364">
        <v>0</v>
      </c>
      <c r="W44" s="364">
        <v>0</v>
      </c>
      <c r="X44" s="364">
        <v>0</v>
      </c>
      <c r="Y44" s="364">
        <v>0</v>
      </c>
      <c r="Z44" s="364">
        <v>0</v>
      </c>
      <c r="AA44" s="364">
        <v>0</v>
      </c>
      <c r="AB44" s="364">
        <v>0</v>
      </c>
      <c r="AC44" s="364">
        <v>0</v>
      </c>
      <c r="AD44" s="364">
        <v>0</v>
      </c>
      <c r="AE44" s="364">
        <v>0</v>
      </c>
      <c r="AF44" s="364">
        <v>0</v>
      </c>
      <c r="AG44" s="364">
        <v>0</v>
      </c>
      <c r="AH44" s="364">
        <v>0</v>
      </c>
      <c r="AI44" s="364">
        <v>0</v>
      </c>
      <c r="AJ44" s="364">
        <v>0</v>
      </c>
      <c r="AK44" s="364">
        <v>0</v>
      </c>
      <c r="AL44" s="364">
        <v>0</v>
      </c>
      <c r="AM44" s="364">
        <v>0</v>
      </c>
      <c r="AN44" s="364">
        <v>0</v>
      </c>
      <c r="AO44" s="364">
        <v>0</v>
      </c>
      <c r="AP44" s="364">
        <v>0</v>
      </c>
      <c r="AQ44" s="364">
        <v>0</v>
      </c>
      <c r="AR44" s="364">
        <v>0</v>
      </c>
      <c r="AS44" s="364">
        <v>0</v>
      </c>
      <c r="AT44" s="364">
        <v>0</v>
      </c>
      <c r="AU44" s="364">
        <v>0</v>
      </c>
      <c r="AV44" s="364">
        <v>0</v>
      </c>
      <c r="AW44" s="364">
        <v>0</v>
      </c>
      <c r="AX44" s="364">
        <v>0</v>
      </c>
      <c r="AY44" s="364">
        <v>0</v>
      </c>
      <c r="AZ44" s="364">
        <v>0</v>
      </c>
      <c r="BA44" s="364">
        <v>0</v>
      </c>
      <c r="BB44" s="364">
        <v>0</v>
      </c>
      <c r="BC44" s="364">
        <v>0</v>
      </c>
      <c r="BD44" s="364">
        <v>0</v>
      </c>
      <c r="BE44" s="364">
        <v>0</v>
      </c>
      <c r="BF44" s="364">
        <v>0</v>
      </c>
      <c r="BG44" s="364">
        <v>0</v>
      </c>
      <c r="BI44" s="343" t="s">
        <v>1238</v>
      </c>
    </row>
    <row r="45" spans="2:61" hidden="1" x14ac:dyDescent="0.2">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64">
        <v>0</v>
      </c>
      <c r="I45" s="364">
        <v>0</v>
      </c>
      <c r="J45" s="364">
        <v>0</v>
      </c>
      <c r="K45" s="364">
        <v>0</v>
      </c>
      <c r="L45" s="364">
        <v>0</v>
      </c>
      <c r="M45" s="364">
        <v>0</v>
      </c>
      <c r="N45" s="364">
        <v>0</v>
      </c>
      <c r="O45" s="364">
        <v>0</v>
      </c>
      <c r="P45" s="364">
        <v>0</v>
      </c>
      <c r="Q45" s="364">
        <v>0</v>
      </c>
      <c r="R45" s="364">
        <v>0</v>
      </c>
      <c r="S45" s="364">
        <v>0</v>
      </c>
      <c r="T45" s="364">
        <v>0</v>
      </c>
      <c r="U45" s="364">
        <v>0</v>
      </c>
      <c r="V45" s="364">
        <v>0</v>
      </c>
      <c r="W45" s="364">
        <v>0</v>
      </c>
      <c r="X45" s="364">
        <v>0</v>
      </c>
      <c r="Y45" s="364">
        <v>0</v>
      </c>
      <c r="Z45" s="364">
        <v>0</v>
      </c>
      <c r="AA45" s="364">
        <v>0</v>
      </c>
      <c r="AB45" s="364">
        <v>0</v>
      </c>
      <c r="AC45" s="364">
        <v>0</v>
      </c>
      <c r="AD45" s="364">
        <v>0</v>
      </c>
      <c r="AE45" s="364">
        <v>0</v>
      </c>
      <c r="AF45" s="364">
        <v>0</v>
      </c>
      <c r="AG45" s="364">
        <v>0</v>
      </c>
      <c r="AH45" s="364">
        <v>0</v>
      </c>
      <c r="AI45" s="364">
        <v>0</v>
      </c>
      <c r="AJ45" s="364">
        <v>0</v>
      </c>
      <c r="AK45" s="364">
        <v>0</v>
      </c>
      <c r="AL45" s="364">
        <v>0</v>
      </c>
      <c r="AM45" s="364">
        <v>0</v>
      </c>
      <c r="AN45" s="364">
        <v>0</v>
      </c>
      <c r="AO45" s="364">
        <v>0</v>
      </c>
      <c r="AP45" s="364">
        <v>0</v>
      </c>
      <c r="AQ45" s="364">
        <v>0</v>
      </c>
      <c r="AR45" s="364">
        <v>0</v>
      </c>
      <c r="AS45" s="364">
        <v>0</v>
      </c>
      <c r="AT45" s="364">
        <v>0</v>
      </c>
      <c r="AU45" s="364">
        <v>0</v>
      </c>
      <c r="AV45" s="364">
        <v>0</v>
      </c>
      <c r="AW45" s="364">
        <v>0</v>
      </c>
      <c r="AX45" s="364">
        <v>0</v>
      </c>
      <c r="AY45" s="364">
        <v>0</v>
      </c>
      <c r="AZ45" s="364">
        <v>0</v>
      </c>
      <c r="BA45" s="364">
        <v>0</v>
      </c>
      <c r="BB45" s="364">
        <v>0</v>
      </c>
      <c r="BC45" s="364">
        <v>0</v>
      </c>
      <c r="BD45" s="364">
        <v>0</v>
      </c>
      <c r="BE45" s="364">
        <v>0</v>
      </c>
      <c r="BF45" s="364">
        <v>0</v>
      </c>
      <c r="BG45" s="364">
        <v>0</v>
      </c>
      <c r="BI45" s="343" t="s">
        <v>1238</v>
      </c>
    </row>
    <row r="46" spans="2:61" hidden="1" x14ac:dyDescent="0.2">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64">
        <v>0</v>
      </c>
      <c r="I46" s="364">
        <v>0</v>
      </c>
      <c r="J46" s="364">
        <v>0</v>
      </c>
      <c r="K46" s="364">
        <v>0</v>
      </c>
      <c r="L46" s="364">
        <v>0</v>
      </c>
      <c r="M46" s="364">
        <v>0</v>
      </c>
      <c r="N46" s="364">
        <v>0</v>
      </c>
      <c r="O46" s="364">
        <v>0</v>
      </c>
      <c r="P46" s="364">
        <v>0</v>
      </c>
      <c r="Q46" s="364">
        <v>0</v>
      </c>
      <c r="R46" s="364">
        <v>0</v>
      </c>
      <c r="S46" s="364">
        <v>0</v>
      </c>
      <c r="T46" s="364">
        <v>0</v>
      </c>
      <c r="U46" s="364">
        <v>0</v>
      </c>
      <c r="V46" s="364">
        <v>0</v>
      </c>
      <c r="W46" s="364">
        <v>0</v>
      </c>
      <c r="X46" s="364">
        <v>0</v>
      </c>
      <c r="Y46" s="364">
        <v>0</v>
      </c>
      <c r="Z46" s="364">
        <v>0</v>
      </c>
      <c r="AA46" s="364">
        <v>0</v>
      </c>
      <c r="AB46" s="364">
        <v>0</v>
      </c>
      <c r="AC46" s="364">
        <v>0</v>
      </c>
      <c r="AD46" s="364">
        <v>0</v>
      </c>
      <c r="AE46" s="364">
        <v>0</v>
      </c>
      <c r="AF46" s="364">
        <v>0</v>
      </c>
      <c r="AG46" s="364">
        <v>0</v>
      </c>
      <c r="AH46" s="364">
        <v>0</v>
      </c>
      <c r="AI46" s="364">
        <v>0</v>
      </c>
      <c r="AJ46" s="364">
        <v>0</v>
      </c>
      <c r="AK46" s="364">
        <v>0</v>
      </c>
      <c r="AL46" s="364">
        <v>0</v>
      </c>
      <c r="AM46" s="364">
        <v>0</v>
      </c>
      <c r="AN46" s="364">
        <v>0</v>
      </c>
      <c r="AO46" s="364">
        <v>0</v>
      </c>
      <c r="AP46" s="364">
        <v>0</v>
      </c>
      <c r="AQ46" s="364">
        <v>0</v>
      </c>
      <c r="AR46" s="364">
        <v>0</v>
      </c>
      <c r="AS46" s="364">
        <v>0</v>
      </c>
      <c r="AT46" s="364">
        <v>0</v>
      </c>
      <c r="AU46" s="364">
        <v>0</v>
      </c>
      <c r="AV46" s="364">
        <v>0</v>
      </c>
      <c r="AW46" s="364">
        <v>0</v>
      </c>
      <c r="AX46" s="364">
        <v>0</v>
      </c>
      <c r="AY46" s="364">
        <v>0</v>
      </c>
      <c r="AZ46" s="364">
        <v>0</v>
      </c>
      <c r="BA46" s="364">
        <v>0</v>
      </c>
      <c r="BB46" s="364">
        <v>0</v>
      </c>
      <c r="BC46" s="364">
        <v>0</v>
      </c>
      <c r="BD46" s="364">
        <v>0</v>
      </c>
      <c r="BE46" s="364">
        <v>0</v>
      </c>
      <c r="BF46" s="364">
        <v>0</v>
      </c>
      <c r="BG46" s="364">
        <v>0</v>
      </c>
      <c r="BI46" s="343" t="s">
        <v>1238</v>
      </c>
    </row>
    <row r="47" spans="2:61" hidden="1" x14ac:dyDescent="0.2">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64">
        <v>0</v>
      </c>
      <c r="I47" s="364">
        <v>0</v>
      </c>
      <c r="J47" s="364">
        <v>0</v>
      </c>
      <c r="K47" s="364">
        <v>0</v>
      </c>
      <c r="L47" s="364">
        <v>0</v>
      </c>
      <c r="M47" s="364">
        <v>0</v>
      </c>
      <c r="N47" s="364">
        <v>0</v>
      </c>
      <c r="O47" s="364">
        <v>0</v>
      </c>
      <c r="P47" s="364">
        <v>0</v>
      </c>
      <c r="Q47" s="364">
        <v>0</v>
      </c>
      <c r="R47" s="364">
        <v>0</v>
      </c>
      <c r="S47" s="364">
        <v>0</v>
      </c>
      <c r="T47" s="364">
        <v>0</v>
      </c>
      <c r="U47" s="364">
        <v>0</v>
      </c>
      <c r="V47" s="364">
        <v>0</v>
      </c>
      <c r="W47" s="364">
        <v>0</v>
      </c>
      <c r="X47" s="364">
        <v>0</v>
      </c>
      <c r="Y47" s="364">
        <v>0</v>
      </c>
      <c r="Z47" s="364">
        <v>0</v>
      </c>
      <c r="AA47" s="364">
        <v>0</v>
      </c>
      <c r="AB47" s="364">
        <v>0</v>
      </c>
      <c r="AC47" s="364">
        <v>0</v>
      </c>
      <c r="AD47" s="364">
        <v>0</v>
      </c>
      <c r="AE47" s="364">
        <v>0</v>
      </c>
      <c r="AF47" s="364">
        <v>0</v>
      </c>
      <c r="AG47" s="364">
        <v>0</v>
      </c>
      <c r="AH47" s="364">
        <v>0</v>
      </c>
      <c r="AI47" s="364">
        <v>0</v>
      </c>
      <c r="AJ47" s="364">
        <v>0</v>
      </c>
      <c r="AK47" s="364">
        <v>0</v>
      </c>
      <c r="AL47" s="364">
        <v>0</v>
      </c>
      <c r="AM47" s="364">
        <v>0</v>
      </c>
      <c r="AN47" s="364">
        <v>0</v>
      </c>
      <c r="AO47" s="364">
        <v>0</v>
      </c>
      <c r="AP47" s="364">
        <v>0</v>
      </c>
      <c r="AQ47" s="364">
        <v>0</v>
      </c>
      <c r="AR47" s="364">
        <v>0</v>
      </c>
      <c r="AS47" s="364">
        <v>0</v>
      </c>
      <c r="AT47" s="364">
        <v>0</v>
      </c>
      <c r="AU47" s="364">
        <v>0</v>
      </c>
      <c r="AV47" s="364">
        <v>0</v>
      </c>
      <c r="AW47" s="364">
        <v>0</v>
      </c>
      <c r="AX47" s="364">
        <v>0</v>
      </c>
      <c r="AY47" s="364">
        <v>0</v>
      </c>
      <c r="AZ47" s="364">
        <v>0</v>
      </c>
      <c r="BA47" s="364">
        <v>0</v>
      </c>
      <c r="BB47" s="364">
        <v>0</v>
      </c>
      <c r="BC47" s="364">
        <v>0</v>
      </c>
      <c r="BD47" s="364">
        <v>0</v>
      </c>
      <c r="BE47" s="364">
        <v>0</v>
      </c>
      <c r="BF47" s="364">
        <v>0</v>
      </c>
      <c r="BG47" s="364">
        <v>0</v>
      </c>
      <c r="BI47" s="343" t="s">
        <v>1238</v>
      </c>
    </row>
    <row r="48" spans="2:61" hidden="1" x14ac:dyDescent="0.2">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64">
        <v>0</v>
      </c>
      <c r="I48" s="364">
        <v>0</v>
      </c>
      <c r="J48" s="364">
        <v>0</v>
      </c>
      <c r="K48" s="364">
        <v>0</v>
      </c>
      <c r="L48" s="364">
        <v>0</v>
      </c>
      <c r="M48" s="364">
        <v>0</v>
      </c>
      <c r="N48" s="364">
        <v>0</v>
      </c>
      <c r="O48" s="364">
        <v>0</v>
      </c>
      <c r="P48" s="364">
        <v>0</v>
      </c>
      <c r="Q48" s="364">
        <v>0</v>
      </c>
      <c r="R48" s="364">
        <v>0</v>
      </c>
      <c r="S48" s="364">
        <v>0</v>
      </c>
      <c r="T48" s="364">
        <v>0</v>
      </c>
      <c r="U48" s="364">
        <v>0</v>
      </c>
      <c r="V48" s="364">
        <v>0</v>
      </c>
      <c r="W48" s="364">
        <v>0</v>
      </c>
      <c r="X48" s="364">
        <v>0</v>
      </c>
      <c r="Y48" s="364">
        <v>0</v>
      </c>
      <c r="Z48" s="364">
        <v>0</v>
      </c>
      <c r="AA48" s="364">
        <v>0</v>
      </c>
      <c r="AB48" s="364">
        <v>0</v>
      </c>
      <c r="AC48" s="364">
        <v>0</v>
      </c>
      <c r="AD48" s="364">
        <v>0</v>
      </c>
      <c r="AE48" s="364">
        <v>0</v>
      </c>
      <c r="AF48" s="364">
        <v>0</v>
      </c>
      <c r="AG48" s="364">
        <v>0</v>
      </c>
      <c r="AH48" s="364">
        <v>0</v>
      </c>
      <c r="AI48" s="364">
        <v>0</v>
      </c>
      <c r="AJ48" s="364">
        <v>0</v>
      </c>
      <c r="AK48" s="364">
        <v>0</v>
      </c>
      <c r="AL48" s="364">
        <v>0</v>
      </c>
      <c r="AM48" s="364">
        <v>0</v>
      </c>
      <c r="AN48" s="364">
        <v>0</v>
      </c>
      <c r="AO48" s="364">
        <v>0</v>
      </c>
      <c r="AP48" s="364">
        <v>0</v>
      </c>
      <c r="AQ48" s="364">
        <v>0</v>
      </c>
      <c r="AR48" s="364">
        <v>0</v>
      </c>
      <c r="AS48" s="364">
        <v>0</v>
      </c>
      <c r="AT48" s="364">
        <v>0</v>
      </c>
      <c r="AU48" s="364">
        <v>0</v>
      </c>
      <c r="AV48" s="364">
        <v>0</v>
      </c>
      <c r="AW48" s="364">
        <v>0</v>
      </c>
      <c r="AX48" s="364">
        <v>0</v>
      </c>
      <c r="AY48" s="364">
        <v>0</v>
      </c>
      <c r="AZ48" s="364">
        <v>0</v>
      </c>
      <c r="BA48" s="364">
        <v>0</v>
      </c>
      <c r="BB48" s="364">
        <v>0</v>
      </c>
      <c r="BC48" s="364">
        <v>0</v>
      </c>
      <c r="BD48" s="364">
        <v>0</v>
      </c>
      <c r="BE48" s="364">
        <v>0</v>
      </c>
      <c r="BF48" s="364">
        <v>0</v>
      </c>
      <c r="BG48" s="364">
        <v>0</v>
      </c>
      <c r="BI48" s="343" t="s">
        <v>1238</v>
      </c>
    </row>
    <row r="49" spans="2:61" hidden="1" x14ac:dyDescent="0.2">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64">
        <v>0</v>
      </c>
      <c r="I49" s="364">
        <v>0</v>
      </c>
      <c r="J49" s="364">
        <v>0</v>
      </c>
      <c r="K49" s="364">
        <v>0</v>
      </c>
      <c r="L49" s="364">
        <v>0</v>
      </c>
      <c r="M49" s="364">
        <v>0</v>
      </c>
      <c r="N49" s="364">
        <v>0</v>
      </c>
      <c r="O49" s="364">
        <v>0</v>
      </c>
      <c r="P49" s="364">
        <v>0</v>
      </c>
      <c r="Q49" s="364">
        <v>0</v>
      </c>
      <c r="R49" s="364">
        <v>0</v>
      </c>
      <c r="S49" s="364">
        <v>0</v>
      </c>
      <c r="T49" s="364">
        <v>0</v>
      </c>
      <c r="U49" s="364">
        <v>0</v>
      </c>
      <c r="V49" s="364">
        <v>0</v>
      </c>
      <c r="W49" s="364">
        <v>0</v>
      </c>
      <c r="X49" s="364">
        <v>0</v>
      </c>
      <c r="Y49" s="364">
        <v>0</v>
      </c>
      <c r="Z49" s="364">
        <v>0</v>
      </c>
      <c r="AA49" s="364">
        <v>0</v>
      </c>
      <c r="AB49" s="364">
        <v>0</v>
      </c>
      <c r="AC49" s="364">
        <v>0</v>
      </c>
      <c r="AD49" s="364">
        <v>0</v>
      </c>
      <c r="AE49" s="364">
        <v>0</v>
      </c>
      <c r="AF49" s="364">
        <v>0</v>
      </c>
      <c r="AG49" s="364">
        <v>0</v>
      </c>
      <c r="AH49" s="364">
        <v>0</v>
      </c>
      <c r="AI49" s="364">
        <v>0</v>
      </c>
      <c r="AJ49" s="364">
        <v>0</v>
      </c>
      <c r="AK49" s="364">
        <v>0</v>
      </c>
      <c r="AL49" s="364">
        <v>0</v>
      </c>
      <c r="AM49" s="364">
        <v>0</v>
      </c>
      <c r="AN49" s="364">
        <v>0</v>
      </c>
      <c r="AO49" s="364">
        <v>0</v>
      </c>
      <c r="AP49" s="364">
        <v>0</v>
      </c>
      <c r="AQ49" s="364">
        <v>0</v>
      </c>
      <c r="AR49" s="364">
        <v>0</v>
      </c>
      <c r="AS49" s="364">
        <v>0</v>
      </c>
      <c r="AT49" s="364">
        <v>0</v>
      </c>
      <c r="AU49" s="364">
        <v>0</v>
      </c>
      <c r="AV49" s="364">
        <v>0</v>
      </c>
      <c r="AW49" s="364">
        <v>0</v>
      </c>
      <c r="AX49" s="364">
        <v>0</v>
      </c>
      <c r="AY49" s="364">
        <v>0</v>
      </c>
      <c r="AZ49" s="364">
        <v>0</v>
      </c>
      <c r="BA49" s="364">
        <v>0</v>
      </c>
      <c r="BB49" s="364">
        <v>0</v>
      </c>
      <c r="BC49" s="364">
        <v>0</v>
      </c>
      <c r="BD49" s="364">
        <v>0</v>
      </c>
      <c r="BE49" s="364">
        <v>0</v>
      </c>
      <c r="BF49" s="364">
        <v>0</v>
      </c>
      <c r="BG49" s="364">
        <v>0</v>
      </c>
      <c r="BI49" s="343" t="s">
        <v>1238</v>
      </c>
    </row>
    <row r="50" spans="2:61" hidden="1" x14ac:dyDescent="0.2">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64">
        <v>0</v>
      </c>
      <c r="I50" s="364">
        <v>0</v>
      </c>
      <c r="J50" s="364">
        <v>0</v>
      </c>
      <c r="K50" s="364">
        <v>0</v>
      </c>
      <c r="L50" s="364">
        <v>0</v>
      </c>
      <c r="M50" s="364">
        <v>0</v>
      </c>
      <c r="N50" s="364">
        <v>0</v>
      </c>
      <c r="O50" s="364">
        <v>0</v>
      </c>
      <c r="P50" s="364">
        <v>0</v>
      </c>
      <c r="Q50" s="364">
        <v>0</v>
      </c>
      <c r="R50" s="364">
        <v>0</v>
      </c>
      <c r="S50" s="364">
        <v>0</v>
      </c>
      <c r="T50" s="364">
        <v>0</v>
      </c>
      <c r="U50" s="364">
        <v>0</v>
      </c>
      <c r="V50" s="364">
        <v>0</v>
      </c>
      <c r="W50" s="364">
        <v>0</v>
      </c>
      <c r="X50" s="364">
        <v>0</v>
      </c>
      <c r="Y50" s="364">
        <v>0</v>
      </c>
      <c r="Z50" s="364">
        <v>0</v>
      </c>
      <c r="AA50" s="364">
        <v>0</v>
      </c>
      <c r="AB50" s="364">
        <v>0</v>
      </c>
      <c r="AC50" s="364">
        <v>0</v>
      </c>
      <c r="AD50" s="364">
        <v>0</v>
      </c>
      <c r="AE50" s="364">
        <v>0</v>
      </c>
      <c r="AF50" s="364">
        <v>0</v>
      </c>
      <c r="AG50" s="364">
        <v>0</v>
      </c>
      <c r="AH50" s="364">
        <v>0</v>
      </c>
      <c r="AI50" s="364">
        <v>0</v>
      </c>
      <c r="AJ50" s="364">
        <v>0</v>
      </c>
      <c r="AK50" s="364">
        <v>0</v>
      </c>
      <c r="AL50" s="364">
        <v>0</v>
      </c>
      <c r="AM50" s="364">
        <v>0</v>
      </c>
      <c r="AN50" s="364">
        <v>0</v>
      </c>
      <c r="AO50" s="364">
        <v>0</v>
      </c>
      <c r="AP50" s="364">
        <v>0</v>
      </c>
      <c r="AQ50" s="364">
        <v>0</v>
      </c>
      <c r="AR50" s="364">
        <v>0</v>
      </c>
      <c r="AS50" s="364">
        <v>0</v>
      </c>
      <c r="AT50" s="364">
        <v>0</v>
      </c>
      <c r="AU50" s="364">
        <v>0</v>
      </c>
      <c r="AV50" s="364">
        <v>0</v>
      </c>
      <c r="AW50" s="364">
        <v>0</v>
      </c>
      <c r="AX50" s="364">
        <v>0</v>
      </c>
      <c r="AY50" s="364">
        <v>0</v>
      </c>
      <c r="AZ50" s="364">
        <v>0</v>
      </c>
      <c r="BA50" s="364">
        <v>0</v>
      </c>
      <c r="BB50" s="364">
        <v>0</v>
      </c>
      <c r="BC50" s="364">
        <v>0</v>
      </c>
      <c r="BD50" s="364">
        <v>0</v>
      </c>
      <c r="BE50" s="364">
        <v>0</v>
      </c>
      <c r="BF50" s="364">
        <v>0</v>
      </c>
      <c r="BG50" s="364">
        <v>0</v>
      </c>
      <c r="BI50" s="343" t="s">
        <v>1238</v>
      </c>
    </row>
    <row r="51" spans="2:61" hidden="1" x14ac:dyDescent="0.2">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64">
        <v>0</v>
      </c>
      <c r="I51" s="364">
        <v>0</v>
      </c>
      <c r="J51" s="364">
        <v>0</v>
      </c>
      <c r="K51" s="364">
        <v>0</v>
      </c>
      <c r="L51" s="364">
        <v>0</v>
      </c>
      <c r="M51" s="364">
        <v>0</v>
      </c>
      <c r="N51" s="364">
        <v>0</v>
      </c>
      <c r="O51" s="364">
        <v>0</v>
      </c>
      <c r="P51" s="364">
        <v>0</v>
      </c>
      <c r="Q51" s="364">
        <v>0</v>
      </c>
      <c r="R51" s="364">
        <v>0</v>
      </c>
      <c r="S51" s="364">
        <v>0</v>
      </c>
      <c r="T51" s="364">
        <v>0</v>
      </c>
      <c r="U51" s="364">
        <v>0</v>
      </c>
      <c r="V51" s="364">
        <v>0</v>
      </c>
      <c r="W51" s="364">
        <v>0</v>
      </c>
      <c r="X51" s="364">
        <v>0</v>
      </c>
      <c r="Y51" s="364">
        <v>0</v>
      </c>
      <c r="Z51" s="364">
        <v>0</v>
      </c>
      <c r="AA51" s="364">
        <v>0</v>
      </c>
      <c r="AB51" s="364">
        <v>0</v>
      </c>
      <c r="AC51" s="364">
        <v>0</v>
      </c>
      <c r="AD51" s="364">
        <v>0</v>
      </c>
      <c r="AE51" s="364">
        <v>0</v>
      </c>
      <c r="AF51" s="364">
        <v>0</v>
      </c>
      <c r="AG51" s="364">
        <v>0</v>
      </c>
      <c r="AH51" s="364">
        <v>0</v>
      </c>
      <c r="AI51" s="364">
        <v>0</v>
      </c>
      <c r="AJ51" s="364">
        <v>0</v>
      </c>
      <c r="AK51" s="364">
        <v>0</v>
      </c>
      <c r="AL51" s="364">
        <v>0</v>
      </c>
      <c r="AM51" s="364">
        <v>0</v>
      </c>
      <c r="AN51" s="364">
        <v>0</v>
      </c>
      <c r="AO51" s="364">
        <v>0</v>
      </c>
      <c r="AP51" s="364">
        <v>0</v>
      </c>
      <c r="AQ51" s="364">
        <v>0</v>
      </c>
      <c r="AR51" s="364">
        <v>0</v>
      </c>
      <c r="AS51" s="364">
        <v>0</v>
      </c>
      <c r="AT51" s="364">
        <v>0</v>
      </c>
      <c r="AU51" s="364">
        <v>0</v>
      </c>
      <c r="AV51" s="364">
        <v>0</v>
      </c>
      <c r="AW51" s="364">
        <v>0</v>
      </c>
      <c r="AX51" s="364">
        <v>0</v>
      </c>
      <c r="AY51" s="364">
        <v>0</v>
      </c>
      <c r="AZ51" s="364">
        <v>0</v>
      </c>
      <c r="BA51" s="364">
        <v>0</v>
      </c>
      <c r="BB51" s="364">
        <v>0</v>
      </c>
      <c r="BC51" s="364">
        <v>0</v>
      </c>
      <c r="BD51" s="364">
        <v>0</v>
      </c>
      <c r="BE51" s="364">
        <v>0</v>
      </c>
      <c r="BF51" s="364">
        <v>0</v>
      </c>
      <c r="BG51" s="364">
        <v>0</v>
      </c>
      <c r="BI51" s="343" t="s">
        <v>1238</v>
      </c>
    </row>
    <row r="52" spans="2:61" hidden="1" x14ac:dyDescent="0.2">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64">
        <v>0</v>
      </c>
      <c r="I52" s="364">
        <v>0</v>
      </c>
      <c r="J52" s="364">
        <v>0</v>
      </c>
      <c r="K52" s="364">
        <v>0</v>
      </c>
      <c r="L52" s="364">
        <v>0</v>
      </c>
      <c r="M52" s="364">
        <v>0</v>
      </c>
      <c r="N52" s="364">
        <v>0</v>
      </c>
      <c r="O52" s="364">
        <v>0</v>
      </c>
      <c r="P52" s="364">
        <v>0</v>
      </c>
      <c r="Q52" s="364">
        <v>0</v>
      </c>
      <c r="R52" s="364">
        <v>0</v>
      </c>
      <c r="S52" s="364">
        <v>0</v>
      </c>
      <c r="T52" s="364">
        <v>0</v>
      </c>
      <c r="U52" s="364">
        <v>0</v>
      </c>
      <c r="V52" s="364">
        <v>0</v>
      </c>
      <c r="W52" s="364">
        <v>0</v>
      </c>
      <c r="X52" s="364">
        <v>0</v>
      </c>
      <c r="Y52" s="364">
        <v>0</v>
      </c>
      <c r="Z52" s="364">
        <v>0</v>
      </c>
      <c r="AA52" s="364">
        <v>0</v>
      </c>
      <c r="AB52" s="364">
        <v>0</v>
      </c>
      <c r="AC52" s="364">
        <v>0</v>
      </c>
      <c r="AD52" s="364">
        <v>0</v>
      </c>
      <c r="AE52" s="364">
        <v>0</v>
      </c>
      <c r="AF52" s="364">
        <v>0</v>
      </c>
      <c r="AG52" s="364">
        <v>0</v>
      </c>
      <c r="AH52" s="364">
        <v>0</v>
      </c>
      <c r="AI52" s="364">
        <v>0</v>
      </c>
      <c r="AJ52" s="364">
        <v>0</v>
      </c>
      <c r="AK52" s="364">
        <v>0</v>
      </c>
      <c r="AL52" s="364">
        <v>0</v>
      </c>
      <c r="AM52" s="364">
        <v>0</v>
      </c>
      <c r="AN52" s="364">
        <v>0</v>
      </c>
      <c r="AO52" s="364">
        <v>0</v>
      </c>
      <c r="AP52" s="364">
        <v>0</v>
      </c>
      <c r="AQ52" s="364">
        <v>0</v>
      </c>
      <c r="AR52" s="364">
        <v>0</v>
      </c>
      <c r="AS52" s="364">
        <v>0</v>
      </c>
      <c r="AT52" s="364">
        <v>0</v>
      </c>
      <c r="AU52" s="364">
        <v>0</v>
      </c>
      <c r="AV52" s="364">
        <v>0</v>
      </c>
      <c r="AW52" s="364">
        <v>0</v>
      </c>
      <c r="AX52" s="364">
        <v>0</v>
      </c>
      <c r="AY52" s="364">
        <v>0</v>
      </c>
      <c r="AZ52" s="364">
        <v>0</v>
      </c>
      <c r="BA52" s="364">
        <v>0</v>
      </c>
      <c r="BB52" s="364">
        <v>0</v>
      </c>
      <c r="BC52" s="364">
        <v>0</v>
      </c>
      <c r="BD52" s="364">
        <v>0</v>
      </c>
      <c r="BE52" s="364">
        <v>0</v>
      </c>
      <c r="BF52" s="364">
        <v>0</v>
      </c>
      <c r="BG52" s="364">
        <v>0</v>
      </c>
      <c r="BI52" s="343" t="s">
        <v>1238</v>
      </c>
    </row>
    <row r="53" spans="2:61" hidden="1" x14ac:dyDescent="0.2">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64">
        <v>0</v>
      </c>
      <c r="I53" s="364">
        <v>0</v>
      </c>
      <c r="J53" s="364">
        <v>0</v>
      </c>
      <c r="K53" s="364">
        <v>0</v>
      </c>
      <c r="L53" s="364">
        <v>0</v>
      </c>
      <c r="M53" s="364">
        <v>0</v>
      </c>
      <c r="N53" s="364">
        <v>0</v>
      </c>
      <c r="O53" s="364">
        <v>0</v>
      </c>
      <c r="P53" s="364">
        <v>0</v>
      </c>
      <c r="Q53" s="364">
        <v>0</v>
      </c>
      <c r="R53" s="364">
        <v>0</v>
      </c>
      <c r="S53" s="364">
        <v>0</v>
      </c>
      <c r="T53" s="364">
        <v>0</v>
      </c>
      <c r="U53" s="364">
        <v>0</v>
      </c>
      <c r="V53" s="364">
        <v>0</v>
      </c>
      <c r="W53" s="364">
        <v>0</v>
      </c>
      <c r="X53" s="364">
        <v>0</v>
      </c>
      <c r="Y53" s="364">
        <v>0</v>
      </c>
      <c r="Z53" s="364">
        <v>0</v>
      </c>
      <c r="AA53" s="364">
        <v>0</v>
      </c>
      <c r="AB53" s="364">
        <v>0</v>
      </c>
      <c r="AC53" s="364">
        <v>0</v>
      </c>
      <c r="AD53" s="364">
        <v>0</v>
      </c>
      <c r="AE53" s="364">
        <v>0</v>
      </c>
      <c r="AF53" s="364">
        <v>0</v>
      </c>
      <c r="AG53" s="364">
        <v>0</v>
      </c>
      <c r="AH53" s="364">
        <v>0</v>
      </c>
      <c r="AI53" s="364">
        <v>0</v>
      </c>
      <c r="AJ53" s="364">
        <v>0</v>
      </c>
      <c r="AK53" s="364">
        <v>0</v>
      </c>
      <c r="AL53" s="364">
        <v>0</v>
      </c>
      <c r="AM53" s="364">
        <v>0</v>
      </c>
      <c r="AN53" s="364">
        <v>0</v>
      </c>
      <c r="AO53" s="364">
        <v>0</v>
      </c>
      <c r="AP53" s="364">
        <v>0</v>
      </c>
      <c r="AQ53" s="364">
        <v>0</v>
      </c>
      <c r="AR53" s="364">
        <v>0</v>
      </c>
      <c r="AS53" s="364">
        <v>0</v>
      </c>
      <c r="AT53" s="364">
        <v>0</v>
      </c>
      <c r="AU53" s="364">
        <v>0</v>
      </c>
      <c r="AV53" s="364">
        <v>0</v>
      </c>
      <c r="AW53" s="364">
        <v>0</v>
      </c>
      <c r="AX53" s="364">
        <v>0</v>
      </c>
      <c r="AY53" s="364">
        <v>0</v>
      </c>
      <c r="AZ53" s="364">
        <v>0</v>
      </c>
      <c r="BA53" s="364">
        <v>0</v>
      </c>
      <c r="BB53" s="364">
        <v>0</v>
      </c>
      <c r="BC53" s="364">
        <v>0</v>
      </c>
      <c r="BD53" s="364">
        <v>0</v>
      </c>
      <c r="BE53" s="364">
        <v>0</v>
      </c>
      <c r="BF53" s="364">
        <v>0</v>
      </c>
      <c r="BG53" s="364">
        <v>0</v>
      </c>
      <c r="BI53" s="343" t="s">
        <v>1238</v>
      </c>
    </row>
    <row r="54" spans="2:61" hidden="1" x14ac:dyDescent="0.2">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64">
        <v>0</v>
      </c>
      <c r="I54" s="364">
        <v>0</v>
      </c>
      <c r="J54" s="364">
        <v>0</v>
      </c>
      <c r="K54" s="364">
        <v>0</v>
      </c>
      <c r="L54" s="364">
        <v>0</v>
      </c>
      <c r="M54" s="364">
        <v>0</v>
      </c>
      <c r="N54" s="364">
        <v>0</v>
      </c>
      <c r="O54" s="364">
        <v>0</v>
      </c>
      <c r="P54" s="364">
        <v>0</v>
      </c>
      <c r="Q54" s="364">
        <v>0</v>
      </c>
      <c r="R54" s="364">
        <v>0</v>
      </c>
      <c r="S54" s="364">
        <v>0</v>
      </c>
      <c r="T54" s="364">
        <v>0</v>
      </c>
      <c r="U54" s="364">
        <v>0</v>
      </c>
      <c r="V54" s="364">
        <v>0</v>
      </c>
      <c r="W54" s="364">
        <v>0</v>
      </c>
      <c r="X54" s="364">
        <v>0</v>
      </c>
      <c r="Y54" s="364">
        <v>0</v>
      </c>
      <c r="Z54" s="364">
        <v>0</v>
      </c>
      <c r="AA54" s="364">
        <v>0</v>
      </c>
      <c r="AB54" s="364">
        <v>0</v>
      </c>
      <c r="AC54" s="364">
        <v>0</v>
      </c>
      <c r="AD54" s="364">
        <v>0</v>
      </c>
      <c r="AE54" s="364">
        <v>0</v>
      </c>
      <c r="AF54" s="364">
        <v>0</v>
      </c>
      <c r="AG54" s="364">
        <v>0</v>
      </c>
      <c r="AH54" s="364">
        <v>0</v>
      </c>
      <c r="AI54" s="364">
        <v>0</v>
      </c>
      <c r="AJ54" s="364">
        <v>0</v>
      </c>
      <c r="AK54" s="364">
        <v>0</v>
      </c>
      <c r="AL54" s="364">
        <v>0</v>
      </c>
      <c r="AM54" s="364">
        <v>0</v>
      </c>
      <c r="AN54" s="364">
        <v>0</v>
      </c>
      <c r="AO54" s="364">
        <v>0</v>
      </c>
      <c r="AP54" s="364">
        <v>0</v>
      </c>
      <c r="AQ54" s="364">
        <v>0</v>
      </c>
      <c r="AR54" s="364">
        <v>0</v>
      </c>
      <c r="AS54" s="364">
        <v>0</v>
      </c>
      <c r="AT54" s="364">
        <v>0</v>
      </c>
      <c r="AU54" s="364">
        <v>0</v>
      </c>
      <c r="AV54" s="364">
        <v>0</v>
      </c>
      <c r="AW54" s="364">
        <v>0</v>
      </c>
      <c r="AX54" s="364">
        <v>0</v>
      </c>
      <c r="AY54" s="364">
        <v>0</v>
      </c>
      <c r="AZ54" s="364">
        <v>0</v>
      </c>
      <c r="BA54" s="364">
        <v>0</v>
      </c>
      <c r="BB54" s="364">
        <v>0</v>
      </c>
      <c r="BC54" s="364">
        <v>0</v>
      </c>
      <c r="BD54" s="364">
        <v>0</v>
      </c>
      <c r="BE54" s="364">
        <v>0</v>
      </c>
      <c r="BF54" s="364">
        <v>0</v>
      </c>
      <c r="BG54" s="364">
        <v>0</v>
      </c>
      <c r="BI54" s="343" t="s">
        <v>1238</v>
      </c>
    </row>
    <row r="55" spans="2:61" hidden="1" x14ac:dyDescent="0.2">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64">
        <v>0</v>
      </c>
      <c r="I55" s="364">
        <v>0</v>
      </c>
      <c r="J55" s="364">
        <v>0</v>
      </c>
      <c r="K55" s="364">
        <v>0</v>
      </c>
      <c r="L55" s="364">
        <v>0</v>
      </c>
      <c r="M55" s="364">
        <v>0</v>
      </c>
      <c r="N55" s="364">
        <v>0</v>
      </c>
      <c r="O55" s="364">
        <v>0</v>
      </c>
      <c r="P55" s="364">
        <v>0</v>
      </c>
      <c r="Q55" s="364">
        <v>0</v>
      </c>
      <c r="R55" s="364">
        <v>0</v>
      </c>
      <c r="S55" s="364">
        <v>0</v>
      </c>
      <c r="T55" s="364">
        <v>0</v>
      </c>
      <c r="U55" s="364">
        <v>0</v>
      </c>
      <c r="V55" s="364">
        <v>0</v>
      </c>
      <c r="W55" s="364">
        <v>0</v>
      </c>
      <c r="X55" s="364">
        <v>0</v>
      </c>
      <c r="Y55" s="364">
        <v>0</v>
      </c>
      <c r="Z55" s="364">
        <v>0</v>
      </c>
      <c r="AA55" s="364">
        <v>0</v>
      </c>
      <c r="AB55" s="364">
        <v>0</v>
      </c>
      <c r="AC55" s="364">
        <v>0</v>
      </c>
      <c r="AD55" s="364">
        <v>0</v>
      </c>
      <c r="AE55" s="364">
        <v>0</v>
      </c>
      <c r="AF55" s="364">
        <v>0</v>
      </c>
      <c r="AG55" s="364">
        <v>0</v>
      </c>
      <c r="AH55" s="364">
        <v>0</v>
      </c>
      <c r="AI55" s="364">
        <v>0</v>
      </c>
      <c r="AJ55" s="364">
        <v>0</v>
      </c>
      <c r="AK55" s="364">
        <v>0</v>
      </c>
      <c r="AL55" s="364">
        <v>0</v>
      </c>
      <c r="AM55" s="364">
        <v>0</v>
      </c>
      <c r="AN55" s="364">
        <v>0</v>
      </c>
      <c r="AO55" s="364">
        <v>0</v>
      </c>
      <c r="AP55" s="364">
        <v>0</v>
      </c>
      <c r="AQ55" s="364">
        <v>0</v>
      </c>
      <c r="AR55" s="364">
        <v>0</v>
      </c>
      <c r="AS55" s="364">
        <v>0</v>
      </c>
      <c r="AT55" s="364">
        <v>0</v>
      </c>
      <c r="AU55" s="364">
        <v>0</v>
      </c>
      <c r="AV55" s="364">
        <v>0</v>
      </c>
      <c r="AW55" s="364">
        <v>0</v>
      </c>
      <c r="AX55" s="364">
        <v>0</v>
      </c>
      <c r="AY55" s="364">
        <v>0</v>
      </c>
      <c r="AZ55" s="364">
        <v>0</v>
      </c>
      <c r="BA55" s="364">
        <v>0</v>
      </c>
      <c r="BB55" s="364">
        <v>0</v>
      </c>
      <c r="BC55" s="364">
        <v>0</v>
      </c>
      <c r="BD55" s="364">
        <v>0</v>
      </c>
      <c r="BE55" s="364">
        <v>0</v>
      </c>
      <c r="BF55" s="364">
        <v>0</v>
      </c>
      <c r="BG55" s="364">
        <v>0</v>
      </c>
      <c r="BI55" s="343" t="s">
        <v>1238</v>
      </c>
    </row>
    <row r="56" spans="2:61" hidden="1" x14ac:dyDescent="0.2">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64">
        <v>0</v>
      </c>
      <c r="I56" s="364">
        <v>0</v>
      </c>
      <c r="J56" s="364">
        <v>0</v>
      </c>
      <c r="K56" s="364">
        <v>0</v>
      </c>
      <c r="L56" s="364">
        <v>0</v>
      </c>
      <c r="M56" s="364">
        <v>0</v>
      </c>
      <c r="N56" s="364">
        <v>0</v>
      </c>
      <c r="O56" s="364">
        <v>0</v>
      </c>
      <c r="P56" s="364">
        <v>0</v>
      </c>
      <c r="Q56" s="364">
        <v>0</v>
      </c>
      <c r="R56" s="364">
        <v>0</v>
      </c>
      <c r="S56" s="364">
        <v>0</v>
      </c>
      <c r="T56" s="364">
        <v>0</v>
      </c>
      <c r="U56" s="364">
        <v>0</v>
      </c>
      <c r="V56" s="364">
        <v>0</v>
      </c>
      <c r="W56" s="364">
        <v>0</v>
      </c>
      <c r="X56" s="364">
        <v>0</v>
      </c>
      <c r="Y56" s="364">
        <v>0</v>
      </c>
      <c r="Z56" s="364">
        <v>0</v>
      </c>
      <c r="AA56" s="364">
        <v>0</v>
      </c>
      <c r="AB56" s="364">
        <v>0</v>
      </c>
      <c r="AC56" s="364">
        <v>0</v>
      </c>
      <c r="AD56" s="364">
        <v>0</v>
      </c>
      <c r="AE56" s="364">
        <v>0</v>
      </c>
      <c r="AF56" s="364">
        <v>0</v>
      </c>
      <c r="AG56" s="364">
        <v>0</v>
      </c>
      <c r="AH56" s="364">
        <v>0</v>
      </c>
      <c r="AI56" s="364">
        <v>0</v>
      </c>
      <c r="AJ56" s="364">
        <v>0</v>
      </c>
      <c r="AK56" s="364">
        <v>0</v>
      </c>
      <c r="AL56" s="364">
        <v>0</v>
      </c>
      <c r="AM56" s="364">
        <v>0</v>
      </c>
      <c r="AN56" s="364">
        <v>0</v>
      </c>
      <c r="AO56" s="364">
        <v>0</v>
      </c>
      <c r="AP56" s="364">
        <v>0</v>
      </c>
      <c r="AQ56" s="364">
        <v>0</v>
      </c>
      <c r="AR56" s="364">
        <v>0</v>
      </c>
      <c r="AS56" s="364">
        <v>0</v>
      </c>
      <c r="AT56" s="364">
        <v>0</v>
      </c>
      <c r="AU56" s="364">
        <v>0</v>
      </c>
      <c r="AV56" s="364">
        <v>0</v>
      </c>
      <c r="AW56" s="364">
        <v>0</v>
      </c>
      <c r="AX56" s="364">
        <v>0</v>
      </c>
      <c r="AY56" s="364">
        <v>0</v>
      </c>
      <c r="AZ56" s="364">
        <v>0</v>
      </c>
      <c r="BA56" s="364">
        <v>0</v>
      </c>
      <c r="BB56" s="364">
        <v>0</v>
      </c>
      <c r="BC56" s="364">
        <v>0</v>
      </c>
      <c r="BD56" s="364">
        <v>0</v>
      </c>
      <c r="BE56" s="364">
        <v>0</v>
      </c>
      <c r="BF56" s="364">
        <v>0</v>
      </c>
      <c r="BG56" s="364">
        <v>0</v>
      </c>
      <c r="BI56" s="343" t="s">
        <v>1238</v>
      </c>
    </row>
    <row r="57" spans="2:61" hidden="1" x14ac:dyDescent="0.2">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64">
        <v>0</v>
      </c>
      <c r="I57" s="364">
        <v>0</v>
      </c>
      <c r="J57" s="364">
        <v>0</v>
      </c>
      <c r="K57" s="364">
        <v>0</v>
      </c>
      <c r="L57" s="364">
        <v>0</v>
      </c>
      <c r="M57" s="364">
        <v>0</v>
      </c>
      <c r="N57" s="364">
        <v>0</v>
      </c>
      <c r="O57" s="364">
        <v>0</v>
      </c>
      <c r="P57" s="364">
        <v>0</v>
      </c>
      <c r="Q57" s="364">
        <v>0</v>
      </c>
      <c r="R57" s="364">
        <v>0</v>
      </c>
      <c r="S57" s="364">
        <v>0</v>
      </c>
      <c r="T57" s="364">
        <v>0</v>
      </c>
      <c r="U57" s="364">
        <v>0</v>
      </c>
      <c r="V57" s="364">
        <v>0</v>
      </c>
      <c r="W57" s="364">
        <v>0</v>
      </c>
      <c r="X57" s="364">
        <v>0</v>
      </c>
      <c r="Y57" s="364">
        <v>0</v>
      </c>
      <c r="Z57" s="364">
        <v>0</v>
      </c>
      <c r="AA57" s="364">
        <v>0</v>
      </c>
      <c r="AB57" s="364">
        <v>0</v>
      </c>
      <c r="AC57" s="364">
        <v>0</v>
      </c>
      <c r="AD57" s="364">
        <v>0</v>
      </c>
      <c r="AE57" s="364">
        <v>0</v>
      </c>
      <c r="AF57" s="364">
        <v>0</v>
      </c>
      <c r="AG57" s="364">
        <v>0</v>
      </c>
      <c r="AH57" s="364">
        <v>0</v>
      </c>
      <c r="AI57" s="364">
        <v>0</v>
      </c>
      <c r="AJ57" s="364">
        <v>0</v>
      </c>
      <c r="AK57" s="364">
        <v>0</v>
      </c>
      <c r="AL57" s="364">
        <v>0</v>
      </c>
      <c r="AM57" s="364">
        <v>0</v>
      </c>
      <c r="AN57" s="364">
        <v>0</v>
      </c>
      <c r="AO57" s="364">
        <v>0</v>
      </c>
      <c r="AP57" s="364">
        <v>0</v>
      </c>
      <c r="AQ57" s="364">
        <v>0</v>
      </c>
      <c r="AR57" s="364">
        <v>0</v>
      </c>
      <c r="AS57" s="364">
        <v>0</v>
      </c>
      <c r="AT57" s="364">
        <v>0</v>
      </c>
      <c r="AU57" s="364">
        <v>0</v>
      </c>
      <c r="AV57" s="364">
        <v>0</v>
      </c>
      <c r="AW57" s="364">
        <v>0</v>
      </c>
      <c r="AX57" s="364">
        <v>0</v>
      </c>
      <c r="AY57" s="364">
        <v>0</v>
      </c>
      <c r="AZ57" s="364">
        <v>0</v>
      </c>
      <c r="BA57" s="364">
        <v>0</v>
      </c>
      <c r="BB57" s="364">
        <v>0</v>
      </c>
      <c r="BC57" s="364">
        <v>0</v>
      </c>
      <c r="BD57" s="364">
        <v>0</v>
      </c>
      <c r="BE57" s="364">
        <v>0</v>
      </c>
      <c r="BF57" s="364">
        <v>0</v>
      </c>
      <c r="BG57" s="364">
        <v>0</v>
      </c>
      <c r="BI57" s="343" t="s">
        <v>1238</v>
      </c>
    </row>
    <row r="58" spans="2:61" hidden="1" x14ac:dyDescent="0.2">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64">
        <v>0</v>
      </c>
      <c r="I58" s="364">
        <v>0</v>
      </c>
      <c r="J58" s="364">
        <v>0</v>
      </c>
      <c r="K58" s="364">
        <v>0</v>
      </c>
      <c r="L58" s="364">
        <v>0</v>
      </c>
      <c r="M58" s="364">
        <v>0</v>
      </c>
      <c r="N58" s="364">
        <v>0</v>
      </c>
      <c r="O58" s="364">
        <v>0</v>
      </c>
      <c r="P58" s="364">
        <v>0</v>
      </c>
      <c r="Q58" s="364">
        <v>0</v>
      </c>
      <c r="R58" s="364">
        <v>0</v>
      </c>
      <c r="S58" s="364">
        <v>0</v>
      </c>
      <c r="T58" s="364">
        <v>0</v>
      </c>
      <c r="U58" s="364">
        <v>0</v>
      </c>
      <c r="V58" s="364">
        <v>0</v>
      </c>
      <c r="W58" s="364">
        <v>0</v>
      </c>
      <c r="X58" s="364">
        <v>0</v>
      </c>
      <c r="Y58" s="364">
        <v>0</v>
      </c>
      <c r="Z58" s="364">
        <v>0</v>
      </c>
      <c r="AA58" s="364">
        <v>0</v>
      </c>
      <c r="AB58" s="364">
        <v>0</v>
      </c>
      <c r="AC58" s="364">
        <v>0</v>
      </c>
      <c r="AD58" s="364">
        <v>0</v>
      </c>
      <c r="AE58" s="364">
        <v>0</v>
      </c>
      <c r="AF58" s="364">
        <v>0</v>
      </c>
      <c r="AG58" s="364">
        <v>0</v>
      </c>
      <c r="AH58" s="364">
        <v>0</v>
      </c>
      <c r="AI58" s="364">
        <v>0</v>
      </c>
      <c r="AJ58" s="364">
        <v>0</v>
      </c>
      <c r="AK58" s="364">
        <v>0</v>
      </c>
      <c r="AL58" s="364">
        <v>0</v>
      </c>
      <c r="AM58" s="364">
        <v>0</v>
      </c>
      <c r="AN58" s="364">
        <v>0</v>
      </c>
      <c r="AO58" s="364">
        <v>0</v>
      </c>
      <c r="AP58" s="364">
        <v>0</v>
      </c>
      <c r="AQ58" s="364">
        <v>0</v>
      </c>
      <c r="AR58" s="364">
        <v>0</v>
      </c>
      <c r="AS58" s="364">
        <v>0</v>
      </c>
      <c r="AT58" s="364">
        <v>0</v>
      </c>
      <c r="AU58" s="364">
        <v>0</v>
      </c>
      <c r="AV58" s="364">
        <v>0</v>
      </c>
      <c r="AW58" s="364">
        <v>0</v>
      </c>
      <c r="AX58" s="364">
        <v>0</v>
      </c>
      <c r="AY58" s="364">
        <v>0</v>
      </c>
      <c r="AZ58" s="364">
        <v>0</v>
      </c>
      <c r="BA58" s="364">
        <v>0</v>
      </c>
      <c r="BB58" s="364">
        <v>0</v>
      </c>
      <c r="BC58" s="364">
        <v>0</v>
      </c>
      <c r="BD58" s="364">
        <v>0</v>
      </c>
      <c r="BE58" s="364">
        <v>0</v>
      </c>
      <c r="BF58" s="364">
        <v>0</v>
      </c>
      <c r="BG58" s="364">
        <v>0</v>
      </c>
      <c r="BI58" s="343" t="s">
        <v>1238</v>
      </c>
    </row>
    <row r="59" spans="2:61" hidden="1" x14ac:dyDescent="0.2">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64">
        <v>0</v>
      </c>
      <c r="I59" s="364">
        <v>0</v>
      </c>
      <c r="J59" s="364">
        <v>0</v>
      </c>
      <c r="K59" s="364">
        <v>0</v>
      </c>
      <c r="L59" s="364">
        <v>0</v>
      </c>
      <c r="M59" s="364">
        <v>0</v>
      </c>
      <c r="N59" s="364">
        <v>0</v>
      </c>
      <c r="O59" s="364">
        <v>0</v>
      </c>
      <c r="P59" s="364">
        <v>0</v>
      </c>
      <c r="Q59" s="364">
        <v>0</v>
      </c>
      <c r="R59" s="364">
        <v>0</v>
      </c>
      <c r="S59" s="364">
        <v>0</v>
      </c>
      <c r="T59" s="364">
        <v>0</v>
      </c>
      <c r="U59" s="364">
        <v>0</v>
      </c>
      <c r="V59" s="364">
        <v>0</v>
      </c>
      <c r="W59" s="364">
        <v>0</v>
      </c>
      <c r="X59" s="364">
        <v>0</v>
      </c>
      <c r="Y59" s="364">
        <v>0</v>
      </c>
      <c r="Z59" s="364">
        <v>0</v>
      </c>
      <c r="AA59" s="364">
        <v>0</v>
      </c>
      <c r="AB59" s="364">
        <v>0</v>
      </c>
      <c r="AC59" s="364">
        <v>0</v>
      </c>
      <c r="AD59" s="364">
        <v>0</v>
      </c>
      <c r="AE59" s="364">
        <v>0</v>
      </c>
      <c r="AF59" s="364">
        <v>0</v>
      </c>
      <c r="AG59" s="364">
        <v>0</v>
      </c>
      <c r="AH59" s="364">
        <v>0</v>
      </c>
      <c r="AI59" s="364">
        <v>0</v>
      </c>
      <c r="AJ59" s="364">
        <v>0</v>
      </c>
      <c r="AK59" s="364">
        <v>0</v>
      </c>
      <c r="AL59" s="364">
        <v>0</v>
      </c>
      <c r="AM59" s="364">
        <v>0</v>
      </c>
      <c r="AN59" s="364">
        <v>0</v>
      </c>
      <c r="AO59" s="364">
        <v>0</v>
      </c>
      <c r="AP59" s="364">
        <v>0</v>
      </c>
      <c r="AQ59" s="364">
        <v>0</v>
      </c>
      <c r="AR59" s="364">
        <v>0</v>
      </c>
      <c r="AS59" s="364">
        <v>0</v>
      </c>
      <c r="AT59" s="364">
        <v>0</v>
      </c>
      <c r="AU59" s="364">
        <v>0</v>
      </c>
      <c r="AV59" s="364">
        <v>0</v>
      </c>
      <c r="AW59" s="364">
        <v>0</v>
      </c>
      <c r="AX59" s="364">
        <v>0</v>
      </c>
      <c r="AY59" s="364">
        <v>0</v>
      </c>
      <c r="AZ59" s="364">
        <v>0</v>
      </c>
      <c r="BA59" s="364">
        <v>0</v>
      </c>
      <c r="BB59" s="364">
        <v>0</v>
      </c>
      <c r="BC59" s="364">
        <v>0</v>
      </c>
      <c r="BD59" s="364">
        <v>0</v>
      </c>
      <c r="BE59" s="364">
        <v>0</v>
      </c>
      <c r="BF59" s="364">
        <v>0</v>
      </c>
      <c r="BG59" s="364">
        <v>0</v>
      </c>
      <c r="BI59" s="343" t="s">
        <v>1238</v>
      </c>
    </row>
    <row r="60" spans="2:61" hidden="1" x14ac:dyDescent="0.2">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64">
        <v>0</v>
      </c>
      <c r="I60" s="364">
        <v>0</v>
      </c>
      <c r="J60" s="364">
        <v>0</v>
      </c>
      <c r="K60" s="364">
        <v>0</v>
      </c>
      <c r="L60" s="364">
        <v>0</v>
      </c>
      <c r="M60" s="364">
        <v>0</v>
      </c>
      <c r="N60" s="364">
        <v>0</v>
      </c>
      <c r="O60" s="364">
        <v>0</v>
      </c>
      <c r="P60" s="364">
        <v>0</v>
      </c>
      <c r="Q60" s="364">
        <v>0</v>
      </c>
      <c r="R60" s="364">
        <v>0</v>
      </c>
      <c r="S60" s="364">
        <v>0</v>
      </c>
      <c r="T60" s="364">
        <v>0</v>
      </c>
      <c r="U60" s="364">
        <v>0</v>
      </c>
      <c r="V60" s="364">
        <v>0</v>
      </c>
      <c r="W60" s="364">
        <v>0</v>
      </c>
      <c r="X60" s="364">
        <v>0</v>
      </c>
      <c r="Y60" s="364">
        <v>0</v>
      </c>
      <c r="Z60" s="364">
        <v>0</v>
      </c>
      <c r="AA60" s="364">
        <v>0</v>
      </c>
      <c r="AB60" s="364">
        <v>0</v>
      </c>
      <c r="AC60" s="364">
        <v>0</v>
      </c>
      <c r="AD60" s="364">
        <v>0</v>
      </c>
      <c r="AE60" s="364">
        <v>0</v>
      </c>
      <c r="AF60" s="364">
        <v>0</v>
      </c>
      <c r="AG60" s="364">
        <v>0</v>
      </c>
      <c r="AH60" s="364">
        <v>0</v>
      </c>
      <c r="AI60" s="364">
        <v>0</v>
      </c>
      <c r="AJ60" s="364">
        <v>0</v>
      </c>
      <c r="AK60" s="364">
        <v>0</v>
      </c>
      <c r="AL60" s="364">
        <v>0</v>
      </c>
      <c r="AM60" s="364">
        <v>0</v>
      </c>
      <c r="AN60" s="364">
        <v>0</v>
      </c>
      <c r="AO60" s="364">
        <v>0</v>
      </c>
      <c r="AP60" s="364">
        <v>0</v>
      </c>
      <c r="AQ60" s="364">
        <v>0</v>
      </c>
      <c r="AR60" s="364">
        <v>0</v>
      </c>
      <c r="AS60" s="364">
        <v>0</v>
      </c>
      <c r="AT60" s="364">
        <v>0</v>
      </c>
      <c r="AU60" s="364">
        <v>0</v>
      </c>
      <c r="AV60" s="364">
        <v>0</v>
      </c>
      <c r="AW60" s="364">
        <v>0</v>
      </c>
      <c r="AX60" s="364">
        <v>0</v>
      </c>
      <c r="AY60" s="364">
        <v>0</v>
      </c>
      <c r="AZ60" s="364">
        <v>0</v>
      </c>
      <c r="BA60" s="364">
        <v>0</v>
      </c>
      <c r="BB60" s="364">
        <v>0</v>
      </c>
      <c r="BC60" s="364">
        <v>0</v>
      </c>
      <c r="BD60" s="364">
        <v>0</v>
      </c>
      <c r="BE60" s="364">
        <v>0</v>
      </c>
      <c r="BF60" s="364">
        <v>0</v>
      </c>
      <c r="BG60" s="364">
        <v>0</v>
      </c>
      <c r="BI60" s="343" t="s">
        <v>1238</v>
      </c>
    </row>
    <row r="61" spans="2:61" hidden="1" x14ac:dyDescent="0.2">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64">
        <v>0</v>
      </c>
      <c r="I61" s="364">
        <v>0</v>
      </c>
      <c r="J61" s="364">
        <v>0</v>
      </c>
      <c r="K61" s="364">
        <v>0</v>
      </c>
      <c r="L61" s="364">
        <v>0</v>
      </c>
      <c r="M61" s="364">
        <v>0</v>
      </c>
      <c r="N61" s="364">
        <v>0</v>
      </c>
      <c r="O61" s="364">
        <v>0</v>
      </c>
      <c r="P61" s="364">
        <v>0</v>
      </c>
      <c r="Q61" s="364">
        <v>0</v>
      </c>
      <c r="R61" s="364">
        <v>0</v>
      </c>
      <c r="S61" s="364">
        <v>0</v>
      </c>
      <c r="T61" s="364">
        <v>0</v>
      </c>
      <c r="U61" s="364">
        <v>0</v>
      </c>
      <c r="V61" s="364">
        <v>0</v>
      </c>
      <c r="W61" s="364">
        <v>0</v>
      </c>
      <c r="X61" s="364">
        <v>0</v>
      </c>
      <c r="Y61" s="364">
        <v>0</v>
      </c>
      <c r="Z61" s="364">
        <v>0</v>
      </c>
      <c r="AA61" s="364">
        <v>0</v>
      </c>
      <c r="AB61" s="364">
        <v>0</v>
      </c>
      <c r="AC61" s="364">
        <v>0</v>
      </c>
      <c r="AD61" s="364">
        <v>0</v>
      </c>
      <c r="AE61" s="364">
        <v>0</v>
      </c>
      <c r="AF61" s="364">
        <v>0</v>
      </c>
      <c r="AG61" s="364">
        <v>0</v>
      </c>
      <c r="AH61" s="364">
        <v>0</v>
      </c>
      <c r="AI61" s="364">
        <v>0</v>
      </c>
      <c r="AJ61" s="364">
        <v>0</v>
      </c>
      <c r="AK61" s="364">
        <v>0</v>
      </c>
      <c r="AL61" s="364">
        <v>0</v>
      </c>
      <c r="AM61" s="364">
        <v>0</v>
      </c>
      <c r="AN61" s="364">
        <v>0</v>
      </c>
      <c r="AO61" s="364">
        <v>0</v>
      </c>
      <c r="AP61" s="364">
        <v>0</v>
      </c>
      <c r="AQ61" s="364">
        <v>0</v>
      </c>
      <c r="AR61" s="364">
        <v>0</v>
      </c>
      <c r="AS61" s="364">
        <v>0</v>
      </c>
      <c r="AT61" s="364">
        <v>0</v>
      </c>
      <c r="AU61" s="364">
        <v>0</v>
      </c>
      <c r="AV61" s="364">
        <v>0</v>
      </c>
      <c r="AW61" s="364">
        <v>0</v>
      </c>
      <c r="AX61" s="364">
        <v>0</v>
      </c>
      <c r="AY61" s="364">
        <v>0</v>
      </c>
      <c r="AZ61" s="364">
        <v>0</v>
      </c>
      <c r="BA61" s="364">
        <v>0</v>
      </c>
      <c r="BB61" s="364">
        <v>0</v>
      </c>
      <c r="BC61" s="364">
        <v>0</v>
      </c>
      <c r="BD61" s="364">
        <v>0</v>
      </c>
      <c r="BE61" s="364">
        <v>0</v>
      </c>
      <c r="BF61" s="364">
        <v>0</v>
      </c>
      <c r="BG61" s="364">
        <v>0</v>
      </c>
      <c r="BI61" s="343" t="s">
        <v>1238</v>
      </c>
    </row>
    <row r="62" spans="2:61" hidden="1" x14ac:dyDescent="0.2">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64">
        <v>0</v>
      </c>
      <c r="I62" s="364">
        <v>0</v>
      </c>
      <c r="J62" s="364">
        <v>0</v>
      </c>
      <c r="K62" s="364">
        <v>0</v>
      </c>
      <c r="L62" s="364">
        <v>0</v>
      </c>
      <c r="M62" s="364">
        <v>0</v>
      </c>
      <c r="N62" s="364">
        <v>0</v>
      </c>
      <c r="O62" s="364">
        <v>0</v>
      </c>
      <c r="P62" s="364">
        <v>0</v>
      </c>
      <c r="Q62" s="364">
        <v>0</v>
      </c>
      <c r="R62" s="364">
        <v>0</v>
      </c>
      <c r="S62" s="364">
        <v>0</v>
      </c>
      <c r="T62" s="364">
        <v>0</v>
      </c>
      <c r="U62" s="364">
        <v>0</v>
      </c>
      <c r="V62" s="364">
        <v>0</v>
      </c>
      <c r="W62" s="364">
        <v>0</v>
      </c>
      <c r="X62" s="364">
        <v>0</v>
      </c>
      <c r="Y62" s="364">
        <v>0</v>
      </c>
      <c r="Z62" s="364">
        <v>0</v>
      </c>
      <c r="AA62" s="364">
        <v>0</v>
      </c>
      <c r="AB62" s="364">
        <v>0</v>
      </c>
      <c r="AC62" s="364">
        <v>0</v>
      </c>
      <c r="AD62" s="364">
        <v>0</v>
      </c>
      <c r="AE62" s="364">
        <v>0</v>
      </c>
      <c r="AF62" s="364">
        <v>0</v>
      </c>
      <c r="AG62" s="364">
        <v>0</v>
      </c>
      <c r="AH62" s="364">
        <v>0</v>
      </c>
      <c r="AI62" s="364">
        <v>0</v>
      </c>
      <c r="AJ62" s="364">
        <v>0</v>
      </c>
      <c r="AK62" s="364">
        <v>0</v>
      </c>
      <c r="AL62" s="364">
        <v>0</v>
      </c>
      <c r="AM62" s="364">
        <v>0</v>
      </c>
      <c r="AN62" s="364">
        <v>0</v>
      </c>
      <c r="AO62" s="364">
        <v>0</v>
      </c>
      <c r="AP62" s="364">
        <v>0</v>
      </c>
      <c r="AQ62" s="364">
        <v>0</v>
      </c>
      <c r="AR62" s="364">
        <v>0</v>
      </c>
      <c r="AS62" s="364">
        <v>0</v>
      </c>
      <c r="AT62" s="364">
        <v>0</v>
      </c>
      <c r="AU62" s="364">
        <v>0</v>
      </c>
      <c r="AV62" s="364">
        <v>0</v>
      </c>
      <c r="AW62" s="364">
        <v>0</v>
      </c>
      <c r="AX62" s="364">
        <v>0</v>
      </c>
      <c r="AY62" s="364">
        <v>0</v>
      </c>
      <c r="AZ62" s="364">
        <v>0</v>
      </c>
      <c r="BA62" s="364">
        <v>0</v>
      </c>
      <c r="BB62" s="364">
        <v>0</v>
      </c>
      <c r="BC62" s="364">
        <v>0</v>
      </c>
      <c r="BD62" s="364">
        <v>0</v>
      </c>
      <c r="BE62" s="364">
        <v>0</v>
      </c>
      <c r="BF62" s="364">
        <v>0</v>
      </c>
      <c r="BG62" s="364">
        <v>0</v>
      </c>
      <c r="BI62" s="343" t="s">
        <v>1238</v>
      </c>
    </row>
    <row r="63" spans="2:61" hidden="1" x14ac:dyDescent="0.2">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64">
        <v>0</v>
      </c>
      <c r="I63" s="364">
        <v>0</v>
      </c>
      <c r="J63" s="364">
        <v>0</v>
      </c>
      <c r="K63" s="364">
        <v>0</v>
      </c>
      <c r="L63" s="364">
        <v>0</v>
      </c>
      <c r="M63" s="364">
        <v>0</v>
      </c>
      <c r="N63" s="364">
        <v>0</v>
      </c>
      <c r="O63" s="364">
        <v>0</v>
      </c>
      <c r="P63" s="364">
        <v>0</v>
      </c>
      <c r="Q63" s="364">
        <v>0</v>
      </c>
      <c r="R63" s="364">
        <v>0</v>
      </c>
      <c r="S63" s="364">
        <v>0</v>
      </c>
      <c r="T63" s="364">
        <v>0</v>
      </c>
      <c r="U63" s="364">
        <v>0</v>
      </c>
      <c r="V63" s="364">
        <v>0</v>
      </c>
      <c r="W63" s="364">
        <v>0</v>
      </c>
      <c r="X63" s="364">
        <v>0</v>
      </c>
      <c r="Y63" s="364">
        <v>0</v>
      </c>
      <c r="Z63" s="364">
        <v>0</v>
      </c>
      <c r="AA63" s="364">
        <v>0</v>
      </c>
      <c r="AB63" s="364">
        <v>0</v>
      </c>
      <c r="AC63" s="364">
        <v>0</v>
      </c>
      <c r="AD63" s="364">
        <v>0</v>
      </c>
      <c r="AE63" s="364">
        <v>0</v>
      </c>
      <c r="AF63" s="364">
        <v>0</v>
      </c>
      <c r="AG63" s="364">
        <v>0</v>
      </c>
      <c r="AH63" s="364">
        <v>0</v>
      </c>
      <c r="AI63" s="364">
        <v>0</v>
      </c>
      <c r="AJ63" s="364">
        <v>0</v>
      </c>
      <c r="AK63" s="364">
        <v>0</v>
      </c>
      <c r="AL63" s="364">
        <v>0</v>
      </c>
      <c r="AM63" s="364">
        <v>0</v>
      </c>
      <c r="AN63" s="364">
        <v>0</v>
      </c>
      <c r="AO63" s="364">
        <v>0</v>
      </c>
      <c r="AP63" s="364">
        <v>0</v>
      </c>
      <c r="AQ63" s="364">
        <v>0</v>
      </c>
      <c r="AR63" s="364">
        <v>0</v>
      </c>
      <c r="AS63" s="364">
        <v>0</v>
      </c>
      <c r="AT63" s="364">
        <v>0</v>
      </c>
      <c r="AU63" s="364">
        <v>0</v>
      </c>
      <c r="AV63" s="364">
        <v>0</v>
      </c>
      <c r="AW63" s="364">
        <v>0</v>
      </c>
      <c r="AX63" s="364">
        <v>0</v>
      </c>
      <c r="AY63" s="364">
        <v>0</v>
      </c>
      <c r="AZ63" s="364">
        <v>0</v>
      </c>
      <c r="BA63" s="364">
        <v>0</v>
      </c>
      <c r="BB63" s="364">
        <v>0</v>
      </c>
      <c r="BC63" s="364">
        <v>0</v>
      </c>
      <c r="BD63" s="364">
        <v>0</v>
      </c>
      <c r="BE63" s="364">
        <v>0</v>
      </c>
      <c r="BF63" s="364">
        <v>0</v>
      </c>
      <c r="BG63" s="364">
        <v>0</v>
      </c>
      <c r="BI63" s="343" t="s">
        <v>1238</v>
      </c>
    </row>
    <row r="64" spans="2:61" hidden="1" x14ac:dyDescent="0.2">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64">
        <v>0</v>
      </c>
      <c r="I64" s="364">
        <v>0</v>
      </c>
      <c r="J64" s="364">
        <v>0</v>
      </c>
      <c r="K64" s="364">
        <v>0</v>
      </c>
      <c r="L64" s="364">
        <v>0</v>
      </c>
      <c r="M64" s="364">
        <v>0</v>
      </c>
      <c r="N64" s="364">
        <v>0</v>
      </c>
      <c r="O64" s="364">
        <v>0</v>
      </c>
      <c r="P64" s="364">
        <v>0</v>
      </c>
      <c r="Q64" s="364">
        <v>0</v>
      </c>
      <c r="R64" s="364">
        <v>0</v>
      </c>
      <c r="S64" s="364">
        <v>0</v>
      </c>
      <c r="T64" s="364">
        <v>0</v>
      </c>
      <c r="U64" s="364">
        <v>0</v>
      </c>
      <c r="V64" s="364">
        <v>0</v>
      </c>
      <c r="W64" s="364">
        <v>0</v>
      </c>
      <c r="X64" s="364">
        <v>0</v>
      </c>
      <c r="Y64" s="364">
        <v>0</v>
      </c>
      <c r="Z64" s="364">
        <v>0</v>
      </c>
      <c r="AA64" s="364">
        <v>0</v>
      </c>
      <c r="AB64" s="364">
        <v>0</v>
      </c>
      <c r="AC64" s="364">
        <v>0</v>
      </c>
      <c r="AD64" s="364">
        <v>0</v>
      </c>
      <c r="AE64" s="364">
        <v>0</v>
      </c>
      <c r="AF64" s="364">
        <v>0</v>
      </c>
      <c r="AG64" s="364">
        <v>0</v>
      </c>
      <c r="AH64" s="364">
        <v>0</v>
      </c>
      <c r="AI64" s="364">
        <v>0</v>
      </c>
      <c r="AJ64" s="364">
        <v>0</v>
      </c>
      <c r="AK64" s="364">
        <v>0</v>
      </c>
      <c r="AL64" s="364">
        <v>0</v>
      </c>
      <c r="AM64" s="364">
        <v>0</v>
      </c>
      <c r="AN64" s="364">
        <v>0</v>
      </c>
      <c r="AO64" s="364">
        <v>0</v>
      </c>
      <c r="AP64" s="364">
        <v>0</v>
      </c>
      <c r="AQ64" s="364">
        <v>0</v>
      </c>
      <c r="AR64" s="364">
        <v>0</v>
      </c>
      <c r="AS64" s="364">
        <v>0</v>
      </c>
      <c r="AT64" s="364">
        <v>0</v>
      </c>
      <c r="AU64" s="364">
        <v>0</v>
      </c>
      <c r="AV64" s="364">
        <v>0</v>
      </c>
      <c r="AW64" s="364">
        <v>0</v>
      </c>
      <c r="AX64" s="364">
        <v>0</v>
      </c>
      <c r="AY64" s="364">
        <v>0</v>
      </c>
      <c r="AZ64" s="364">
        <v>0</v>
      </c>
      <c r="BA64" s="364">
        <v>0</v>
      </c>
      <c r="BB64" s="364">
        <v>0</v>
      </c>
      <c r="BC64" s="364">
        <v>0</v>
      </c>
      <c r="BD64" s="364">
        <v>0</v>
      </c>
      <c r="BE64" s="364">
        <v>0</v>
      </c>
      <c r="BF64" s="364">
        <v>0</v>
      </c>
      <c r="BG64" s="364">
        <v>0</v>
      </c>
      <c r="BI64" s="343" t="s">
        <v>1238</v>
      </c>
    </row>
    <row r="65" spans="2:61" hidden="1" x14ac:dyDescent="0.2">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64">
        <v>0</v>
      </c>
      <c r="I65" s="364">
        <v>0</v>
      </c>
      <c r="J65" s="364">
        <v>0</v>
      </c>
      <c r="K65" s="364">
        <v>0</v>
      </c>
      <c r="L65" s="364">
        <v>0</v>
      </c>
      <c r="M65" s="364">
        <v>0</v>
      </c>
      <c r="N65" s="364">
        <v>0</v>
      </c>
      <c r="O65" s="364">
        <v>0</v>
      </c>
      <c r="P65" s="364">
        <v>0</v>
      </c>
      <c r="Q65" s="364">
        <v>0</v>
      </c>
      <c r="R65" s="364">
        <v>0</v>
      </c>
      <c r="S65" s="364">
        <v>0</v>
      </c>
      <c r="T65" s="364">
        <v>0</v>
      </c>
      <c r="U65" s="364">
        <v>0</v>
      </c>
      <c r="V65" s="364">
        <v>0</v>
      </c>
      <c r="W65" s="364">
        <v>0</v>
      </c>
      <c r="X65" s="364">
        <v>0</v>
      </c>
      <c r="Y65" s="364">
        <v>0</v>
      </c>
      <c r="Z65" s="364">
        <v>0</v>
      </c>
      <c r="AA65" s="364">
        <v>0</v>
      </c>
      <c r="AB65" s="364">
        <v>0</v>
      </c>
      <c r="AC65" s="364">
        <v>0</v>
      </c>
      <c r="AD65" s="364">
        <v>0</v>
      </c>
      <c r="AE65" s="364">
        <v>0</v>
      </c>
      <c r="AF65" s="364">
        <v>0</v>
      </c>
      <c r="AG65" s="364">
        <v>0</v>
      </c>
      <c r="AH65" s="364">
        <v>0</v>
      </c>
      <c r="AI65" s="364">
        <v>0</v>
      </c>
      <c r="AJ65" s="364">
        <v>0</v>
      </c>
      <c r="AK65" s="364">
        <v>0</v>
      </c>
      <c r="AL65" s="364">
        <v>0</v>
      </c>
      <c r="AM65" s="364">
        <v>0</v>
      </c>
      <c r="AN65" s="364">
        <v>0</v>
      </c>
      <c r="AO65" s="364">
        <v>0</v>
      </c>
      <c r="AP65" s="364">
        <v>0</v>
      </c>
      <c r="AQ65" s="364">
        <v>0</v>
      </c>
      <c r="AR65" s="364">
        <v>0</v>
      </c>
      <c r="AS65" s="364">
        <v>0</v>
      </c>
      <c r="AT65" s="364">
        <v>0</v>
      </c>
      <c r="AU65" s="364">
        <v>0</v>
      </c>
      <c r="AV65" s="364">
        <v>0</v>
      </c>
      <c r="AW65" s="364">
        <v>0</v>
      </c>
      <c r="AX65" s="364">
        <v>0</v>
      </c>
      <c r="AY65" s="364">
        <v>0</v>
      </c>
      <c r="AZ65" s="364">
        <v>0</v>
      </c>
      <c r="BA65" s="364">
        <v>0</v>
      </c>
      <c r="BB65" s="364">
        <v>0</v>
      </c>
      <c r="BC65" s="364">
        <v>0</v>
      </c>
      <c r="BD65" s="364">
        <v>0</v>
      </c>
      <c r="BE65" s="364">
        <v>0</v>
      </c>
      <c r="BF65" s="364">
        <v>0</v>
      </c>
      <c r="BG65" s="364">
        <v>0</v>
      </c>
      <c r="BI65" s="343" t="s">
        <v>1238</v>
      </c>
    </row>
    <row r="66" spans="2:61" hidden="1" x14ac:dyDescent="0.2">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64">
        <v>0</v>
      </c>
      <c r="I66" s="364">
        <v>0</v>
      </c>
      <c r="J66" s="364">
        <v>0</v>
      </c>
      <c r="K66" s="364">
        <v>0</v>
      </c>
      <c r="L66" s="364">
        <v>0</v>
      </c>
      <c r="M66" s="364">
        <v>0</v>
      </c>
      <c r="N66" s="364">
        <v>0</v>
      </c>
      <c r="O66" s="364">
        <v>0</v>
      </c>
      <c r="P66" s="364">
        <v>0</v>
      </c>
      <c r="Q66" s="364">
        <v>0</v>
      </c>
      <c r="R66" s="364">
        <v>0</v>
      </c>
      <c r="S66" s="364">
        <v>0</v>
      </c>
      <c r="T66" s="364">
        <v>0</v>
      </c>
      <c r="U66" s="364">
        <v>0</v>
      </c>
      <c r="V66" s="364">
        <v>0</v>
      </c>
      <c r="W66" s="364">
        <v>0</v>
      </c>
      <c r="X66" s="364">
        <v>0</v>
      </c>
      <c r="Y66" s="364">
        <v>0</v>
      </c>
      <c r="Z66" s="364">
        <v>0</v>
      </c>
      <c r="AA66" s="364">
        <v>0</v>
      </c>
      <c r="AB66" s="364">
        <v>0</v>
      </c>
      <c r="AC66" s="364">
        <v>0</v>
      </c>
      <c r="AD66" s="364">
        <v>0</v>
      </c>
      <c r="AE66" s="364">
        <v>0</v>
      </c>
      <c r="AF66" s="364">
        <v>0</v>
      </c>
      <c r="AG66" s="364">
        <v>0</v>
      </c>
      <c r="AH66" s="364">
        <v>0</v>
      </c>
      <c r="AI66" s="364">
        <v>0</v>
      </c>
      <c r="AJ66" s="364">
        <v>0</v>
      </c>
      <c r="AK66" s="364">
        <v>0</v>
      </c>
      <c r="AL66" s="364">
        <v>0</v>
      </c>
      <c r="AM66" s="364">
        <v>0</v>
      </c>
      <c r="AN66" s="364">
        <v>0</v>
      </c>
      <c r="AO66" s="364">
        <v>0</v>
      </c>
      <c r="AP66" s="364">
        <v>0</v>
      </c>
      <c r="AQ66" s="364">
        <v>0</v>
      </c>
      <c r="AR66" s="364">
        <v>0</v>
      </c>
      <c r="AS66" s="364">
        <v>0</v>
      </c>
      <c r="AT66" s="364">
        <v>0</v>
      </c>
      <c r="AU66" s="364">
        <v>0</v>
      </c>
      <c r="AV66" s="364">
        <v>0</v>
      </c>
      <c r="AW66" s="364">
        <v>0</v>
      </c>
      <c r="AX66" s="364">
        <v>0</v>
      </c>
      <c r="AY66" s="364">
        <v>0</v>
      </c>
      <c r="AZ66" s="364">
        <v>0</v>
      </c>
      <c r="BA66" s="364">
        <v>0</v>
      </c>
      <c r="BB66" s="364">
        <v>0</v>
      </c>
      <c r="BC66" s="364">
        <v>0</v>
      </c>
      <c r="BD66" s="364">
        <v>0</v>
      </c>
      <c r="BE66" s="364">
        <v>0</v>
      </c>
      <c r="BF66" s="364">
        <v>0</v>
      </c>
      <c r="BG66" s="364">
        <v>0</v>
      </c>
      <c r="BI66" s="343" t="s">
        <v>1238</v>
      </c>
    </row>
    <row r="67" spans="2:61" hidden="1" x14ac:dyDescent="0.2">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64">
        <v>0</v>
      </c>
      <c r="I67" s="364">
        <v>0</v>
      </c>
      <c r="J67" s="364">
        <v>0</v>
      </c>
      <c r="K67" s="364">
        <v>0</v>
      </c>
      <c r="L67" s="364">
        <v>0</v>
      </c>
      <c r="M67" s="364">
        <v>0</v>
      </c>
      <c r="N67" s="364">
        <v>0</v>
      </c>
      <c r="O67" s="364">
        <v>0</v>
      </c>
      <c r="P67" s="364">
        <v>0</v>
      </c>
      <c r="Q67" s="364">
        <v>0</v>
      </c>
      <c r="R67" s="364">
        <v>0</v>
      </c>
      <c r="S67" s="364">
        <v>0</v>
      </c>
      <c r="T67" s="364">
        <v>0</v>
      </c>
      <c r="U67" s="364">
        <v>0</v>
      </c>
      <c r="V67" s="364">
        <v>0</v>
      </c>
      <c r="W67" s="364">
        <v>0</v>
      </c>
      <c r="X67" s="364">
        <v>0</v>
      </c>
      <c r="Y67" s="364">
        <v>0</v>
      </c>
      <c r="Z67" s="364">
        <v>0</v>
      </c>
      <c r="AA67" s="364">
        <v>0</v>
      </c>
      <c r="AB67" s="364">
        <v>0</v>
      </c>
      <c r="AC67" s="364">
        <v>0</v>
      </c>
      <c r="AD67" s="364">
        <v>0</v>
      </c>
      <c r="AE67" s="364">
        <v>0</v>
      </c>
      <c r="AF67" s="364">
        <v>0</v>
      </c>
      <c r="AG67" s="364">
        <v>0</v>
      </c>
      <c r="AH67" s="364">
        <v>0</v>
      </c>
      <c r="AI67" s="364">
        <v>0</v>
      </c>
      <c r="AJ67" s="364">
        <v>0</v>
      </c>
      <c r="AK67" s="364">
        <v>0</v>
      </c>
      <c r="AL67" s="364">
        <v>0</v>
      </c>
      <c r="AM67" s="364">
        <v>0</v>
      </c>
      <c r="AN67" s="364">
        <v>0</v>
      </c>
      <c r="AO67" s="364">
        <v>0</v>
      </c>
      <c r="AP67" s="364">
        <v>0</v>
      </c>
      <c r="AQ67" s="364">
        <v>0</v>
      </c>
      <c r="AR67" s="364">
        <v>0</v>
      </c>
      <c r="AS67" s="364">
        <v>0</v>
      </c>
      <c r="AT67" s="364">
        <v>0</v>
      </c>
      <c r="AU67" s="364">
        <v>0</v>
      </c>
      <c r="AV67" s="364">
        <v>0</v>
      </c>
      <c r="AW67" s="364">
        <v>0</v>
      </c>
      <c r="AX67" s="364">
        <v>0</v>
      </c>
      <c r="AY67" s="364">
        <v>0</v>
      </c>
      <c r="AZ67" s="364">
        <v>0</v>
      </c>
      <c r="BA67" s="364">
        <v>0</v>
      </c>
      <c r="BB67" s="364">
        <v>0</v>
      </c>
      <c r="BC67" s="364">
        <v>0</v>
      </c>
      <c r="BD67" s="364">
        <v>0</v>
      </c>
      <c r="BE67" s="364">
        <v>0</v>
      </c>
      <c r="BF67" s="364">
        <v>0</v>
      </c>
      <c r="BG67" s="364">
        <v>0</v>
      </c>
      <c r="BI67" s="343" t="s">
        <v>1238</v>
      </c>
    </row>
    <row r="68" spans="2:61" hidden="1" x14ac:dyDescent="0.2">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64">
        <v>0</v>
      </c>
      <c r="I68" s="364">
        <v>0</v>
      </c>
      <c r="J68" s="364">
        <v>0</v>
      </c>
      <c r="K68" s="364">
        <v>0</v>
      </c>
      <c r="L68" s="364">
        <v>0</v>
      </c>
      <c r="M68" s="364">
        <v>0</v>
      </c>
      <c r="N68" s="364">
        <v>0</v>
      </c>
      <c r="O68" s="364">
        <v>0</v>
      </c>
      <c r="P68" s="364">
        <v>0</v>
      </c>
      <c r="Q68" s="364">
        <v>0</v>
      </c>
      <c r="R68" s="364">
        <v>0</v>
      </c>
      <c r="S68" s="364">
        <v>0</v>
      </c>
      <c r="T68" s="364">
        <v>0</v>
      </c>
      <c r="U68" s="364">
        <v>0</v>
      </c>
      <c r="V68" s="364">
        <v>0</v>
      </c>
      <c r="W68" s="364">
        <v>0</v>
      </c>
      <c r="X68" s="364">
        <v>0</v>
      </c>
      <c r="Y68" s="364">
        <v>0</v>
      </c>
      <c r="Z68" s="364">
        <v>0</v>
      </c>
      <c r="AA68" s="364">
        <v>0</v>
      </c>
      <c r="AB68" s="364">
        <v>0</v>
      </c>
      <c r="AC68" s="364">
        <v>0</v>
      </c>
      <c r="AD68" s="364">
        <v>0</v>
      </c>
      <c r="AE68" s="364">
        <v>0</v>
      </c>
      <c r="AF68" s="364">
        <v>0</v>
      </c>
      <c r="AG68" s="364">
        <v>0</v>
      </c>
      <c r="AH68" s="364">
        <v>0</v>
      </c>
      <c r="AI68" s="364">
        <v>0</v>
      </c>
      <c r="AJ68" s="364">
        <v>0</v>
      </c>
      <c r="AK68" s="364">
        <v>0</v>
      </c>
      <c r="AL68" s="364">
        <v>0</v>
      </c>
      <c r="AM68" s="364">
        <v>0</v>
      </c>
      <c r="AN68" s="364">
        <v>0</v>
      </c>
      <c r="AO68" s="364">
        <v>0</v>
      </c>
      <c r="AP68" s="364">
        <v>0</v>
      </c>
      <c r="AQ68" s="364">
        <v>0</v>
      </c>
      <c r="AR68" s="364">
        <v>0</v>
      </c>
      <c r="AS68" s="364">
        <v>0</v>
      </c>
      <c r="AT68" s="364">
        <v>0</v>
      </c>
      <c r="AU68" s="364">
        <v>0</v>
      </c>
      <c r="AV68" s="364">
        <v>0</v>
      </c>
      <c r="AW68" s="364">
        <v>0</v>
      </c>
      <c r="AX68" s="364">
        <v>0</v>
      </c>
      <c r="AY68" s="364">
        <v>0</v>
      </c>
      <c r="AZ68" s="364">
        <v>0</v>
      </c>
      <c r="BA68" s="364">
        <v>0</v>
      </c>
      <c r="BB68" s="364">
        <v>0</v>
      </c>
      <c r="BC68" s="364">
        <v>0</v>
      </c>
      <c r="BD68" s="364">
        <v>0</v>
      </c>
      <c r="BE68" s="364">
        <v>0</v>
      </c>
      <c r="BF68" s="364">
        <v>0</v>
      </c>
      <c r="BG68" s="364">
        <v>0</v>
      </c>
      <c r="BI68" s="343" t="s">
        <v>1238</v>
      </c>
    </row>
    <row r="69" spans="2:61" hidden="1" x14ac:dyDescent="0.2">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64">
        <v>0</v>
      </c>
      <c r="I69" s="364">
        <v>0</v>
      </c>
      <c r="J69" s="364">
        <v>0</v>
      </c>
      <c r="K69" s="364">
        <v>0</v>
      </c>
      <c r="L69" s="364">
        <v>0</v>
      </c>
      <c r="M69" s="364">
        <v>0</v>
      </c>
      <c r="N69" s="364">
        <v>0</v>
      </c>
      <c r="O69" s="364">
        <v>0</v>
      </c>
      <c r="P69" s="364">
        <v>0</v>
      </c>
      <c r="Q69" s="364">
        <v>0</v>
      </c>
      <c r="R69" s="364">
        <v>0</v>
      </c>
      <c r="S69" s="364">
        <v>0</v>
      </c>
      <c r="T69" s="364">
        <v>0</v>
      </c>
      <c r="U69" s="364">
        <v>0</v>
      </c>
      <c r="V69" s="364">
        <v>0</v>
      </c>
      <c r="W69" s="364">
        <v>0</v>
      </c>
      <c r="X69" s="364">
        <v>0</v>
      </c>
      <c r="Y69" s="364">
        <v>0</v>
      </c>
      <c r="Z69" s="364">
        <v>0</v>
      </c>
      <c r="AA69" s="364">
        <v>0</v>
      </c>
      <c r="AB69" s="364">
        <v>0</v>
      </c>
      <c r="AC69" s="364">
        <v>0</v>
      </c>
      <c r="AD69" s="364">
        <v>0</v>
      </c>
      <c r="AE69" s="364">
        <v>0</v>
      </c>
      <c r="AF69" s="364">
        <v>0</v>
      </c>
      <c r="AG69" s="364">
        <v>0</v>
      </c>
      <c r="AH69" s="364">
        <v>0</v>
      </c>
      <c r="AI69" s="364">
        <v>0</v>
      </c>
      <c r="AJ69" s="364">
        <v>0</v>
      </c>
      <c r="AK69" s="364">
        <v>0</v>
      </c>
      <c r="AL69" s="364">
        <v>0</v>
      </c>
      <c r="AM69" s="364">
        <v>0</v>
      </c>
      <c r="AN69" s="364">
        <v>0</v>
      </c>
      <c r="AO69" s="364">
        <v>0</v>
      </c>
      <c r="AP69" s="364">
        <v>0</v>
      </c>
      <c r="AQ69" s="364">
        <v>0</v>
      </c>
      <c r="AR69" s="364">
        <v>0</v>
      </c>
      <c r="AS69" s="364">
        <v>0</v>
      </c>
      <c r="AT69" s="364">
        <v>0</v>
      </c>
      <c r="AU69" s="364">
        <v>0</v>
      </c>
      <c r="AV69" s="364">
        <v>0</v>
      </c>
      <c r="AW69" s="364">
        <v>0</v>
      </c>
      <c r="AX69" s="364">
        <v>0</v>
      </c>
      <c r="AY69" s="364">
        <v>0</v>
      </c>
      <c r="AZ69" s="364">
        <v>0</v>
      </c>
      <c r="BA69" s="364">
        <v>0</v>
      </c>
      <c r="BB69" s="364">
        <v>0</v>
      </c>
      <c r="BC69" s="364">
        <v>0</v>
      </c>
      <c r="BD69" s="364">
        <v>0</v>
      </c>
      <c r="BE69" s="364">
        <v>0</v>
      </c>
      <c r="BF69" s="364">
        <v>0</v>
      </c>
      <c r="BG69" s="364">
        <v>0</v>
      </c>
      <c r="BI69" s="343" t="s">
        <v>1238</v>
      </c>
    </row>
    <row r="70" spans="2:61" hidden="1" x14ac:dyDescent="0.2">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64">
        <v>0</v>
      </c>
      <c r="I70" s="364">
        <v>0</v>
      </c>
      <c r="J70" s="364">
        <v>0</v>
      </c>
      <c r="K70" s="364">
        <v>0</v>
      </c>
      <c r="L70" s="364">
        <v>0</v>
      </c>
      <c r="M70" s="364">
        <v>0</v>
      </c>
      <c r="N70" s="364">
        <v>0</v>
      </c>
      <c r="O70" s="364">
        <v>0</v>
      </c>
      <c r="P70" s="364">
        <v>0</v>
      </c>
      <c r="Q70" s="364">
        <v>0</v>
      </c>
      <c r="R70" s="364">
        <v>0</v>
      </c>
      <c r="S70" s="364">
        <v>0</v>
      </c>
      <c r="T70" s="364">
        <v>0</v>
      </c>
      <c r="U70" s="364">
        <v>0</v>
      </c>
      <c r="V70" s="364">
        <v>0</v>
      </c>
      <c r="W70" s="364">
        <v>0</v>
      </c>
      <c r="X70" s="364">
        <v>0</v>
      </c>
      <c r="Y70" s="364">
        <v>0</v>
      </c>
      <c r="Z70" s="364">
        <v>0</v>
      </c>
      <c r="AA70" s="364">
        <v>0</v>
      </c>
      <c r="AB70" s="364">
        <v>0</v>
      </c>
      <c r="AC70" s="364">
        <v>0</v>
      </c>
      <c r="AD70" s="364">
        <v>0</v>
      </c>
      <c r="AE70" s="364">
        <v>0</v>
      </c>
      <c r="AF70" s="364">
        <v>0</v>
      </c>
      <c r="AG70" s="364">
        <v>0</v>
      </c>
      <c r="AH70" s="364">
        <v>0</v>
      </c>
      <c r="AI70" s="364">
        <v>0</v>
      </c>
      <c r="AJ70" s="364">
        <v>0</v>
      </c>
      <c r="AK70" s="364">
        <v>0</v>
      </c>
      <c r="AL70" s="364">
        <v>0</v>
      </c>
      <c r="AM70" s="364">
        <v>0</v>
      </c>
      <c r="AN70" s="364">
        <v>0</v>
      </c>
      <c r="AO70" s="364">
        <v>0</v>
      </c>
      <c r="AP70" s="364">
        <v>0</v>
      </c>
      <c r="AQ70" s="364">
        <v>0</v>
      </c>
      <c r="AR70" s="364">
        <v>0</v>
      </c>
      <c r="AS70" s="364">
        <v>0</v>
      </c>
      <c r="AT70" s="364">
        <v>0</v>
      </c>
      <c r="AU70" s="364">
        <v>0</v>
      </c>
      <c r="AV70" s="364">
        <v>0</v>
      </c>
      <c r="AW70" s="364">
        <v>0</v>
      </c>
      <c r="AX70" s="364">
        <v>0</v>
      </c>
      <c r="AY70" s="364">
        <v>0</v>
      </c>
      <c r="AZ70" s="364">
        <v>0</v>
      </c>
      <c r="BA70" s="364">
        <v>0</v>
      </c>
      <c r="BB70" s="364">
        <v>0</v>
      </c>
      <c r="BC70" s="364">
        <v>0</v>
      </c>
      <c r="BD70" s="364">
        <v>0</v>
      </c>
      <c r="BE70" s="364">
        <v>0</v>
      </c>
      <c r="BF70" s="364">
        <v>0</v>
      </c>
      <c r="BG70" s="364">
        <v>0</v>
      </c>
      <c r="BI70" s="343" t="s">
        <v>1238</v>
      </c>
    </row>
    <row r="71" spans="2:61" hidden="1" x14ac:dyDescent="0.2">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64">
        <v>0</v>
      </c>
      <c r="I71" s="364">
        <v>0</v>
      </c>
      <c r="J71" s="364">
        <v>0</v>
      </c>
      <c r="K71" s="364">
        <v>0</v>
      </c>
      <c r="L71" s="364">
        <v>0</v>
      </c>
      <c r="M71" s="364">
        <v>0</v>
      </c>
      <c r="N71" s="364">
        <v>0</v>
      </c>
      <c r="O71" s="364">
        <v>0</v>
      </c>
      <c r="P71" s="364">
        <v>0</v>
      </c>
      <c r="Q71" s="364">
        <v>0</v>
      </c>
      <c r="R71" s="364">
        <v>0</v>
      </c>
      <c r="S71" s="364">
        <v>0</v>
      </c>
      <c r="T71" s="364">
        <v>0</v>
      </c>
      <c r="U71" s="364">
        <v>0</v>
      </c>
      <c r="V71" s="364">
        <v>0</v>
      </c>
      <c r="W71" s="364">
        <v>0</v>
      </c>
      <c r="X71" s="364">
        <v>0</v>
      </c>
      <c r="Y71" s="364">
        <v>0</v>
      </c>
      <c r="Z71" s="364">
        <v>0</v>
      </c>
      <c r="AA71" s="364">
        <v>0</v>
      </c>
      <c r="AB71" s="364">
        <v>0</v>
      </c>
      <c r="AC71" s="364">
        <v>0</v>
      </c>
      <c r="AD71" s="364">
        <v>0</v>
      </c>
      <c r="AE71" s="364">
        <v>0</v>
      </c>
      <c r="AF71" s="364">
        <v>0</v>
      </c>
      <c r="AG71" s="364">
        <v>0</v>
      </c>
      <c r="AH71" s="364">
        <v>0</v>
      </c>
      <c r="AI71" s="364">
        <v>0</v>
      </c>
      <c r="AJ71" s="364">
        <v>0</v>
      </c>
      <c r="AK71" s="364">
        <v>0</v>
      </c>
      <c r="AL71" s="364">
        <v>0</v>
      </c>
      <c r="AM71" s="364">
        <v>0</v>
      </c>
      <c r="AN71" s="364">
        <v>0</v>
      </c>
      <c r="AO71" s="364">
        <v>0</v>
      </c>
      <c r="AP71" s="364">
        <v>0</v>
      </c>
      <c r="AQ71" s="364">
        <v>0</v>
      </c>
      <c r="AR71" s="364">
        <v>0</v>
      </c>
      <c r="AS71" s="364">
        <v>0</v>
      </c>
      <c r="AT71" s="364">
        <v>0</v>
      </c>
      <c r="AU71" s="364">
        <v>0</v>
      </c>
      <c r="AV71" s="364">
        <v>0</v>
      </c>
      <c r="AW71" s="364">
        <v>0</v>
      </c>
      <c r="AX71" s="364">
        <v>0</v>
      </c>
      <c r="AY71" s="364">
        <v>0</v>
      </c>
      <c r="AZ71" s="364">
        <v>0</v>
      </c>
      <c r="BA71" s="364">
        <v>0</v>
      </c>
      <c r="BB71" s="364">
        <v>0</v>
      </c>
      <c r="BC71" s="364">
        <v>0</v>
      </c>
      <c r="BD71" s="364">
        <v>0</v>
      </c>
      <c r="BE71" s="364">
        <v>0</v>
      </c>
      <c r="BF71" s="364">
        <v>0</v>
      </c>
      <c r="BG71" s="364">
        <v>0</v>
      </c>
      <c r="BI71" s="343" t="s">
        <v>1238</v>
      </c>
    </row>
    <row r="72" spans="2:61" hidden="1" x14ac:dyDescent="0.2">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64">
        <v>0</v>
      </c>
      <c r="I72" s="364">
        <v>0</v>
      </c>
      <c r="J72" s="364">
        <v>0</v>
      </c>
      <c r="K72" s="364">
        <v>0</v>
      </c>
      <c r="L72" s="364">
        <v>0</v>
      </c>
      <c r="M72" s="364">
        <v>0</v>
      </c>
      <c r="N72" s="364">
        <v>0</v>
      </c>
      <c r="O72" s="364">
        <v>0</v>
      </c>
      <c r="P72" s="364">
        <v>0</v>
      </c>
      <c r="Q72" s="364">
        <v>0</v>
      </c>
      <c r="R72" s="364">
        <v>0</v>
      </c>
      <c r="S72" s="364">
        <v>0</v>
      </c>
      <c r="T72" s="364">
        <v>0</v>
      </c>
      <c r="U72" s="364">
        <v>0</v>
      </c>
      <c r="V72" s="364">
        <v>0</v>
      </c>
      <c r="W72" s="364">
        <v>0</v>
      </c>
      <c r="X72" s="364">
        <v>0</v>
      </c>
      <c r="Y72" s="364">
        <v>0</v>
      </c>
      <c r="Z72" s="364">
        <v>0</v>
      </c>
      <c r="AA72" s="364">
        <v>0</v>
      </c>
      <c r="AB72" s="364">
        <v>0</v>
      </c>
      <c r="AC72" s="364">
        <v>0</v>
      </c>
      <c r="AD72" s="364">
        <v>0</v>
      </c>
      <c r="AE72" s="364">
        <v>0</v>
      </c>
      <c r="AF72" s="364">
        <v>0</v>
      </c>
      <c r="AG72" s="364">
        <v>0</v>
      </c>
      <c r="AH72" s="364">
        <v>0</v>
      </c>
      <c r="AI72" s="364">
        <v>0</v>
      </c>
      <c r="AJ72" s="364">
        <v>0</v>
      </c>
      <c r="AK72" s="364">
        <v>0</v>
      </c>
      <c r="AL72" s="364">
        <v>0</v>
      </c>
      <c r="AM72" s="364">
        <v>0</v>
      </c>
      <c r="AN72" s="364">
        <v>0</v>
      </c>
      <c r="AO72" s="364">
        <v>0</v>
      </c>
      <c r="AP72" s="364">
        <v>0</v>
      </c>
      <c r="AQ72" s="364">
        <v>0</v>
      </c>
      <c r="AR72" s="364">
        <v>0</v>
      </c>
      <c r="AS72" s="364">
        <v>0</v>
      </c>
      <c r="AT72" s="364">
        <v>0</v>
      </c>
      <c r="AU72" s="364">
        <v>0</v>
      </c>
      <c r="AV72" s="364">
        <v>0</v>
      </c>
      <c r="AW72" s="364">
        <v>0</v>
      </c>
      <c r="AX72" s="364">
        <v>0</v>
      </c>
      <c r="AY72" s="364">
        <v>0</v>
      </c>
      <c r="AZ72" s="364">
        <v>0</v>
      </c>
      <c r="BA72" s="364">
        <v>0</v>
      </c>
      <c r="BB72" s="364">
        <v>0</v>
      </c>
      <c r="BC72" s="364">
        <v>0</v>
      </c>
      <c r="BD72" s="364">
        <v>0</v>
      </c>
      <c r="BE72" s="364">
        <v>0</v>
      </c>
      <c r="BF72" s="364">
        <v>0</v>
      </c>
      <c r="BG72" s="364">
        <v>0</v>
      </c>
      <c r="BI72" s="343" t="s">
        <v>1238</v>
      </c>
    </row>
    <row r="73" spans="2:61" hidden="1" x14ac:dyDescent="0.2">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64">
        <v>0</v>
      </c>
      <c r="I73" s="364">
        <v>0</v>
      </c>
      <c r="J73" s="364">
        <v>0</v>
      </c>
      <c r="K73" s="364">
        <v>0</v>
      </c>
      <c r="L73" s="364">
        <v>0</v>
      </c>
      <c r="M73" s="364">
        <v>0</v>
      </c>
      <c r="N73" s="364">
        <v>0</v>
      </c>
      <c r="O73" s="364">
        <v>0</v>
      </c>
      <c r="P73" s="364">
        <v>0</v>
      </c>
      <c r="Q73" s="364">
        <v>0</v>
      </c>
      <c r="R73" s="364">
        <v>0</v>
      </c>
      <c r="S73" s="364">
        <v>0</v>
      </c>
      <c r="T73" s="364">
        <v>0</v>
      </c>
      <c r="U73" s="364">
        <v>0</v>
      </c>
      <c r="V73" s="364">
        <v>0</v>
      </c>
      <c r="W73" s="364">
        <v>0</v>
      </c>
      <c r="X73" s="364">
        <v>0</v>
      </c>
      <c r="Y73" s="364">
        <v>0</v>
      </c>
      <c r="Z73" s="364">
        <v>0</v>
      </c>
      <c r="AA73" s="364">
        <v>0</v>
      </c>
      <c r="AB73" s="364">
        <v>0</v>
      </c>
      <c r="AC73" s="364">
        <v>0</v>
      </c>
      <c r="AD73" s="364">
        <v>0</v>
      </c>
      <c r="AE73" s="364">
        <v>0</v>
      </c>
      <c r="AF73" s="364">
        <v>0</v>
      </c>
      <c r="AG73" s="364">
        <v>0</v>
      </c>
      <c r="AH73" s="364">
        <v>0</v>
      </c>
      <c r="AI73" s="364">
        <v>0</v>
      </c>
      <c r="AJ73" s="364">
        <v>0</v>
      </c>
      <c r="AK73" s="364">
        <v>0</v>
      </c>
      <c r="AL73" s="364">
        <v>0</v>
      </c>
      <c r="AM73" s="364">
        <v>0</v>
      </c>
      <c r="AN73" s="364">
        <v>0</v>
      </c>
      <c r="AO73" s="364">
        <v>0</v>
      </c>
      <c r="AP73" s="364">
        <v>0</v>
      </c>
      <c r="AQ73" s="364">
        <v>0</v>
      </c>
      <c r="AR73" s="364">
        <v>0</v>
      </c>
      <c r="AS73" s="364">
        <v>0</v>
      </c>
      <c r="AT73" s="364">
        <v>0</v>
      </c>
      <c r="AU73" s="364">
        <v>0</v>
      </c>
      <c r="AV73" s="364">
        <v>0</v>
      </c>
      <c r="AW73" s="364">
        <v>0</v>
      </c>
      <c r="AX73" s="364">
        <v>0</v>
      </c>
      <c r="AY73" s="364">
        <v>0</v>
      </c>
      <c r="AZ73" s="364">
        <v>0</v>
      </c>
      <c r="BA73" s="364">
        <v>0</v>
      </c>
      <c r="BB73" s="364">
        <v>0</v>
      </c>
      <c r="BC73" s="364">
        <v>0</v>
      </c>
      <c r="BD73" s="364">
        <v>0</v>
      </c>
      <c r="BE73" s="364">
        <v>0</v>
      </c>
      <c r="BF73" s="364">
        <v>0</v>
      </c>
      <c r="BG73" s="364">
        <v>0</v>
      </c>
      <c r="BI73" s="343" t="s">
        <v>1238</v>
      </c>
    </row>
    <row r="74" spans="2:61" hidden="1" x14ac:dyDescent="0.2">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64">
        <v>0</v>
      </c>
      <c r="I74" s="364">
        <v>0</v>
      </c>
      <c r="J74" s="364">
        <v>0</v>
      </c>
      <c r="K74" s="364">
        <v>0</v>
      </c>
      <c r="L74" s="364">
        <v>0</v>
      </c>
      <c r="M74" s="364">
        <v>0</v>
      </c>
      <c r="N74" s="364">
        <v>0</v>
      </c>
      <c r="O74" s="364">
        <v>0</v>
      </c>
      <c r="P74" s="364">
        <v>0</v>
      </c>
      <c r="Q74" s="364">
        <v>0</v>
      </c>
      <c r="R74" s="364">
        <v>0</v>
      </c>
      <c r="S74" s="364">
        <v>0</v>
      </c>
      <c r="T74" s="364">
        <v>0</v>
      </c>
      <c r="U74" s="364">
        <v>0</v>
      </c>
      <c r="V74" s="364">
        <v>0</v>
      </c>
      <c r="W74" s="364">
        <v>0</v>
      </c>
      <c r="X74" s="364">
        <v>0</v>
      </c>
      <c r="Y74" s="364">
        <v>0</v>
      </c>
      <c r="Z74" s="364">
        <v>0</v>
      </c>
      <c r="AA74" s="364">
        <v>0</v>
      </c>
      <c r="AB74" s="364">
        <v>0</v>
      </c>
      <c r="AC74" s="364">
        <v>0</v>
      </c>
      <c r="AD74" s="364">
        <v>0</v>
      </c>
      <c r="AE74" s="364">
        <v>0</v>
      </c>
      <c r="AF74" s="364">
        <v>0</v>
      </c>
      <c r="AG74" s="364">
        <v>0</v>
      </c>
      <c r="AH74" s="364">
        <v>0</v>
      </c>
      <c r="AI74" s="364">
        <v>0</v>
      </c>
      <c r="AJ74" s="364">
        <v>0</v>
      </c>
      <c r="AK74" s="364">
        <v>0</v>
      </c>
      <c r="AL74" s="364">
        <v>0</v>
      </c>
      <c r="AM74" s="364">
        <v>0</v>
      </c>
      <c r="AN74" s="364">
        <v>0</v>
      </c>
      <c r="AO74" s="364">
        <v>0</v>
      </c>
      <c r="AP74" s="364">
        <v>0</v>
      </c>
      <c r="AQ74" s="364">
        <v>0</v>
      </c>
      <c r="AR74" s="364">
        <v>0</v>
      </c>
      <c r="AS74" s="364">
        <v>0</v>
      </c>
      <c r="AT74" s="364">
        <v>0</v>
      </c>
      <c r="AU74" s="364">
        <v>0</v>
      </c>
      <c r="AV74" s="364">
        <v>0</v>
      </c>
      <c r="AW74" s="364">
        <v>0</v>
      </c>
      <c r="AX74" s="364">
        <v>0</v>
      </c>
      <c r="AY74" s="364">
        <v>0</v>
      </c>
      <c r="AZ74" s="364">
        <v>0</v>
      </c>
      <c r="BA74" s="364">
        <v>0</v>
      </c>
      <c r="BB74" s="364">
        <v>0</v>
      </c>
      <c r="BC74" s="364">
        <v>0</v>
      </c>
      <c r="BD74" s="364">
        <v>0</v>
      </c>
      <c r="BE74" s="364">
        <v>0</v>
      </c>
      <c r="BF74" s="364">
        <v>0</v>
      </c>
      <c r="BG74" s="364">
        <v>0</v>
      </c>
      <c r="BI74" s="343" t="s">
        <v>1238</v>
      </c>
    </row>
    <row r="75" spans="2:61" hidden="1" x14ac:dyDescent="0.2">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64">
        <v>0</v>
      </c>
      <c r="I75" s="364">
        <v>0</v>
      </c>
      <c r="J75" s="364">
        <v>0</v>
      </c>
      <c r="K75" s="364">
        <v>0</v>
      </c>
      <c r="L75" s="364">
        <v>0</v>
      </c>
      <c r="M75" s="364">
        <v>0</v>
      </c>
      <c r="N75" s="364">
        <v>0</v>
      </c>
      <c r="O75" s="364">
        <v>0</v>
      </c>
      <c r="P75" s="364">
        <v>0</v>
      </c>
      <c r="Q75" s="364">
        <v>0</v>
      </c>
      <c r="R75" s="364">
        <v>0</v>
      </c>
      <c r="S75" s="364">
        <v>0</v>
      </c>
      <c r="T75" s="364">
        <v>0</v>
      </c>
      <c r="U75" s="364">
        <v>0</v>
      </c>
      <c r="V75" s="364">
        <v>0</v>
      </c>
      <c r="W75" s="364">
        <v>0</v>
      </c>
      <c r="X75" s="364">
        <v>0</v>
      </c>
      <c r="Y75" s="364">
        <v>0</v>
      </c>
      <c r="Z75" s="364">
        <v>0</v>
      </c>
      <c r="AA75" s="364">
        <v>0</v>
      </c>
      <c r="AB75" s="364">
        <v>0</v>
      </c>
      <c r="AC75" s="364">
        <v>0</v>
      </c>
      <c r="AD75" s="364">
        <v>0</v>
      </c>
      <c r="AE75" s="364">
        <v>0</v>
      </c>
      <c r="AF75" s="364">
        <v>0</v>
      </c>
      <c r="AG75" s="364">
        <v>0</v>
      </c>
      <c r="AH75" s="364">
        <v>0</v>
      </c>
      <c r="AI75" s="364">
        <v>0</v>
      </c>
      <c r="AJ75" s="364">
        <v>0</v>
      </c>
      <c r="AK75" s="364">
        <v>0</v>
      </c>
      <c r="AL75" s="364">
        <v>0</v>
      </c>
      <c r="AM75" s="364">
        <v>0</v>
      </c>
      <c r="AN75" s="364">
        <v>0</v>
      </c>
      <c r="AO75" s="364">
        <v>0</v>
      </c>
      <c r="AP75" s="364">
        <v>0</v>
      </c>
      <c r="AQ75" s="364">
        <v>0</v>
      </c>
      <c r="AR75" s="364">
        <v>0</v>
      </c>
      <c r="AS75" s="364">
        <v>0</v>
      </c>
      <c r="AT75" s="364">
        <v>0</v>
      </c>
      <c r="AU75" s="364">
        <v>0</v>
      </c>
      <c r="AV75" s="364">
        <v>0</v>
      </c>
      <c r="AW75" s="364">
        <v>0</v>
      </c>
      <c r="AX75" s="364">
        <v>0</v>
      </c>
      <c r="AY75" s="364">
        <v>0</v>
      </c>
      <c r="AZ75" s="364">
        <v>0</v>
      </c>
      <c r="BA75" s="364">
        <v>0</v>
      </c>
      <c r="BB75" s="364">
        <v>0</v>
      </c>
      <c r="BC75" s="364">
        <v>0</v>
      </c>
      <c r="BD75" s="364">
        <v>0</v>
      </c>
      <c r="BE75" s="364">
        <v>0</v>
      </c>
      <c r="BF75" s="364">
        <v>0</v>
      </c>
      <c r="BG75" s="364">
        <v>0</v>
      </c>
      <c r="BI75" s="343" t="s">
        <v>1238</v>
      </c>
    </row>
    <row r="76" spans="2:61" hidden="1" x14ac:dyDescent="0.2">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64">
        <v>0</v>
      </c>
      <c r="I76" s="364">
        <v>0</v>
      </c>
      <c r="J76" s="364">
        <v>0</v>
      </c>
      <c r="K76" s="364">
        <v>0</v>
      </c>
      <c r="L76" s="364">
        <v>0</v>
      </c>
      <c r="M76" s="364">
        <v>0</v>
      </c>
      <c r="N76" s="364">
        <v>0</v>
      </c>
      <c r="O76" s="364">
        <v>0</v>
      </c>
      <c r="P76" s="364">
        <v>0</v>
      </c>
      <c r="Q76" s="364">
        <v>0</v>
      </c>
      <c r="R76" s="364">
        <v>0</v>
      </c>
      <c r="S76" s="364">
        <v>0</v>
      </c>
      <c r="T76" s="364">
        <v>0</v>
      </c>
      <c r="U76" s="364">
        <v>0</v>
      </c>
      <c r="V76" s="364">
        <v>0</v>
      </c>
      <c r="W76" s="364">
        <v>0</v>
      </c>
      <c r="X76" s="364">
        <v>0</v>
      </c>
      <c r="Y76" s="364">
        <v>0</v>
      </c>
      <c r="Z76" s="364">
        <v>0</v>
      </c>
      <c r="AA76" s="364">
        <v>0</v>
      </c>
      <c r="AB76" s="364">
        <v>0</v>
      </c>
      <c r="AC76" s="364">
        <v>0</v>
      </c>
      <c r="AD76" s="364">
        <v>0</v>
      </c>
      <c r="AE76" s="364">
        <v>0</v>
      </c>
      <c r="AF76" s="364">
        <v>0</v>
      </c>
      <c r="AG76" s="364">
        <v>0</v>
      </c>
      <c r="AH76" s="364">
        <v>0</v>
      </c>
      <c r="AI76" s="364">
        <v>0</v>
      </c>
      <c r="AJ76" s="364">
        <v>0</v>
      </c>
      <c r="AK76" s="364">
        <v>0</v>
      </c>
      <c r="AL76" s="364">
        <v>0</v>
      </c>
      <c r="AM76" s="364">
        <v>0</v>
      </c>
      <c r="AN76" s="364">
        <v>0</v>
      </c>
      <c r="AO76" s="364">
        <v>0</v>
      </c>
      <c r="AP76" s="364">
        <v>0</v>
      </c>
      <c r="AQ76" s="364">
        <v>0</v>
      </c>
      <c r="AR76" s="364">
        <v>0</v>
      </c>
      <c r="AS76" s="364">
        <v>0</v>
      </c>
      <c r="AT76" s="364">
        <v>0</v>
      </c>
      <c r="AU76" s="364">
        <v>0</v>
      </c>
      <c r="AV76" s="364">
        <v>0</v>
      </c>
      <c r="AW76" s="364">
        <v>0</v>
      </c>
      <c r="AX76" s="364">
        <v>0</v>
      </c>
      <c r="AY76" s="364">
        <v>0</v>
      </c>
      <c r="AZ76" s="364">
        <v>0</v>
      </c>
      <c r="BA76" s="364">
        <v>0</v>
      </c>
      <c r="BB76" s="364">
        <v>0</v>
      </c>
      <c r="BC76" s="364">
        <v>0</v>
      </c>
      <c r="BD76" s="364">
        <v>0</v>
      </c>
      <c r="BE76" s="364">
        <v>0</v>
      </c>
      <c r="BF76" s="364">
        <v>0</v>
      </c>
      <c r="BG76" s="364">
        <v>0</v>
      </c>
      <c r="BI76" s="343" t="s">
        <v>1238</v>
      </c>
    </row>
    <row r="77" spans="2:61" hidden="1" x14ac:dyDescent="0.2">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64">
        <v>0</v>
      </c>
      <c r="I77" s="364">
        <v>0</v>
      </c>
      <c r="J77" s="364">
        <v>0</v>
      </c>
      <c r="K77" s="364">
        <v>0</v>
      </c>
      <c r="L77" s="364">
        <v>0</v>
      </c>
      <c r="M77" s="364">
        <v>0</v>
      </c>
      <c r="N77" s="364">
        <v>0</v>
      </c>
      <c r="O77" s="364">
        <v>0</v>
      </c>
      <c r="P77" s="364">
        <v>0</v>
      </c>
      <c r="Q77" s="364">
        <v>0</v>
      </c>
      <c r="R77" s="364">
        <v>0</v>
      </c>
      <c r="S77" s="364">
        <v>0</v>
      </c>
      <c r="T77" s="364">
        <v>0</v>
      </c>
      <c r="U77" s="364">
        <v>0</v>
      </c>
      <c r="V77" s="364">
        <v>0</v>
      </c>
      <c r="W77" s="364">
        <v>0</v>
      </c>
      <c r="X77" s="364">
        <v>0</v>
      </c>
      <c r="Y77" s="364">
        <v>0</v>
      </c>
      <c r="Z77" s="364">
        <v>0</v>
      </c>
      <c r="AA77" s="364">
        <v>0</v>
      </c>
      <c r="AB77" s="364">
        <v>0</v>
      </c>
      <c r="AC77" s="364">
        <v>0</v>
      </c>
      <c r="AD77" s="364">
        <v>0</v>
      </c>
      <c r="AE77" s="364">
        <v>0</v>
      </c>
      <c r="AF77" s="364">
        <v>0</v>
      </c>
      <c r="AG77" s="364">
        <v>0</v>
      </c>
      <c r="AH77" s="364">
        <v>0</v>
      </c>
      <c r="AI77" s="364">
        <v>0</v>
      </c>
      <c r="AJ77" s="364">
        <v>0</v>
      </c>
      <c r="AK77" s="364">
        <v>0</v>
      </c>
      <c r="AL77" s="364">
        <v>0</v>
      </c>
      <c r="AM77" s="364">
        <v>0</v>
      </c>
      <c r="AN77" s="364">
        <v>0</v>
      </c>
      <c r="AO77" s="364">
        <v>0</v>
      </c>
      <c r="AP77" s="364">
        <v>0</v>
      </c>
      <c r="AQ77" s="364">
        <v>0</v>
      </c>
      <c r="AR77" s="364">
        <v>0</v>
      </c>
      <c r="AS77" s="364">
        <v>0</v>
      </c>
      <c r="AT77" s="364">
        <v>0</v>
      </c>
      <c r="AU77" s="364">
        <v>0</v>
      </c>
      <c r="AV77" s="364">
        <v>0</v>
      </c>
      <c r="AW77" s="364">
        <v>0</v>
      </c>
      <c r="AX77" s="364">
        <v>0</v>
      </c>
      <c r="AY77" s="364">
        <v>0</v>
      </c>
      <c r="AZ77" s="364">
        <v>0</v>
      </c>
      <c r="BA77" s="364">
        <v>0</v>
      </c>
      <c r="BB77" s="364">
        <v>0</v>
      </c>
      <c r="BC77" s="364">
        <v>0</v>
      </c>
      <c r="BD77" s="364">
        <v>0</v>
      </c>
      <c r="BE77" s="364">
        <v>0</v>
      </c>
      <c r="BF77" s="364">
        <v>0</v>
      </c>
      <c r="BG77" s="364">
        <v>0</v>
      </c>
      <c r="BI77" s="343" t="s">
        <v>1238</v>
      </c>
    </row>
    <row r="78" spans="2:61" hidden="1" x14ac:dyDescent="0.2">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64">
        <v>0</v>
      </c>
      <c r="I78" s="364">
        <v>0</v>
      </c>
      <c r="J78" s="364">
        <v>0</v>
      </c>
      <c r="K78" s="364">
        <v>0</v>
      </c>
      <c r="L78" s="364">
        <v>0</v>
      </c>
      <c r="M78" s="364">
        <v>0</v>
      </c>
      <c r="N78" s="364">
        <v>0</v>
      </c>
      <c r="O78" s="364">
        <v>0</v>
      </c>
      <c r="P78" s="364">
        <v>0</v>
      </c>
      <c r="Q78" s="364">
        <v>0</v>
      </c>
      <c r="R78" s="364">
        <v>0</v>
      </c>
      <c r="S78" s="364">
        <v>0</v>
      </c>
      <c r="T78" s="364">
        <v>0</v>
      </c>
      <c r="U78" s="364">
        <v>0</v>
      </c>
      <c r="V78" s="364">
        <v>0</v>
      </c>
      <c r="W78" s="364">
        <v>0</v>
      </c>
      <c r="X78" s="364">
        <v>0</v>
      </c>
      <c r="Y78" s="364">
        <v>0</v>
      </c>
      <c r="Z78" s="364">
        <v>0</v>
      </c>
      <c r="AA78" s="364">
        <v>0</v>
      </c>
      <c r="AB78" s="364">
        <v>0</v>
      </c>
      <c r="AC78" s="364">
        <v>0</v>
      </c>
      <c r="AD78" s="364">
        <v>0</v>
      </c>
      <c r="AE78" s="364">
        <v>0</v>
      </c>
      <c r="AF78" s="364">
        <v>0</v>
      </c>
      <c r="AG78" s="364">
        <v>0</v>
      </c>
      <c r="AH78" s="364">
        <v>0</v>
      </c>
      <c r="AI78" s="364">
        <v>0</v>
      </c>
      <c r="AJ78" s="364">
        <v>0</v>
      </c>
      <c r="AK78" s="364">
        <v>0</v>
      </c>
      <c r="AL78" s="364">
        <v>0</v>
      </c>
      <c r="AM78" s="364">
        <v>0</v>
      </c>
      <c r="AN78" s="364">
        <v>0</v>
      </c>
      <c r="AO78" s="364">
        <v>0</v>
      </c>
      <c r="AP78" s="364">
        <v>0</v>
      </c>
      <c r="AQ78" s="364">
        <v>0</v>
      </c>
      <c r="AR78" s="364">
        <v>0</v>
      </c>
      <c r="AS78" s="364">
        <v>0</v>
      </c>
      <c r="AT78" s="364">
        <v>0</v>
      </c>
      <c r="AU78" s="364">
        <v>0</v>
      </c>
      <c r="AV78" s="364">
        <v>0</v>
      </c>
      <c r="AW78" s="364">
        <v>0</v>
      </c>
      <c r="AX78" s="364">
        <v>0</v>
      </c>
      <c r="AY78" s="364">
        <v>0</v>
      </c>
      <c r="AZ78" s="364">
        <v>0</v>
      </c>
      <c r="BA78" s="364">
        <v>0</v>
      </c>
      <c r="BB78" s="364">
        <v>0</v>
      </c>
      <c r="BC78" s="364">
        <v>0</v>
      </c>
      <c r="BD78" s="364">
        <v>0</v>
      </c>
      <c r="BE78" s="364">
        <v>0</v>
      </c>
      <c r="BF78" s="364">
        <v>0</v>
      </c>
      <c r="BG78" s="364">
        <v>0</v>
      </c>
      <c r="BI78" s="343" t="s">
        <v>1238</v>
      </c>
    </row>
    <row r="79" spans="2:61" hidden="1" x14ac:dyDescent="0.2">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64">
        <v>0</v>
      </c>
      <c r="I79" s="364">
        <v>0</v>
      </c>
      <c r="J79" s="364">
        <v>0</v>
      </c>
      <c r="K79" s="364">
        <v>0</v>
      </c>
      <c r="L79" s="364">
        <v>0</v>
      </c>
      <c r="M79" s="364">
        <v>0</v>
      </c>
      <c r="N79" s="364">
        <v>0</v>
      </c>
      <c r="O79" s="364">
        <v>0</v>
      </c>
      <c r="P79" s="364">
        <v>0</v>
      </c>
      <c r="Q79" s="364">
        <v>0</v>
      </c>
      <c r="R79" s="364">
        <v>0</v>
      </c>
      <c r="S79" s="364">
        <v>0</v>
      </c>
      <c r="T79" s="364">
        <v>0</v>
      </c>
      <c r="U79" s="364">
        <v>0</v>
      </c>
      <c r="V79" s="364">
        <v>0</v>
      </c>
      <c r="W79" s="364">
        <v>0</v>
      </c>
      <c r="X79" s="364">
        <v>0</v>
      </c>
      <c r="Y79" s="364">
        <v>0</v>
      </c>
      <c r="Z79" s="364">
        <v>0</v>
      </c>
      <c r="AA79" s="364">
        <v>0</v>
      </c>
      <c r="AB79" s="364">
        <v>0</v>
      </c>
      <c r="AC79" s="364">
        <v>0</v>
      </c>
      <c r="AD79" s="364">
        <v>0</v>
      </c>
      <c r="AE79" s="364">
        <v>0</v>
      </c>
      <c r="AF79" s="364">
        <v>0</v>
      </c>
      <c r="AG79" s="364">
        <v>0</v>
      </c>
      <c r="AH79" s="364">
        <v>0</v>
      </c>
      <c r="AI79" s="364">
        <v>0</v>
      </c>
      <c r="AJ79" s="364">
        <v>0</v>
      </c>
      <c r="AK79" s="364">
        <v>0</v>
      </c>
      <c r="AL79" s="364">
        <v>0</v>
      </c>
      <c r="AM79" s="364">
        <v>0</v>
      </c>
      <c r="AN79" s="364">
        <v>0</v>
      </c>
      <c r="AO79" s="364">
        <v>0</v>
      </c>
      <c r="AP79" s="364">
        <v>0</v>
      </c>
      <c r="AQ79" s="364">
        <v>0</v>
      </c>
      <c r="AR79" s="364">
        <v>0</v>
      </c>
      <c r="AS79" s="364">
        <v>0</v>
      </c>
      <c r="AT79" s="364">
        <v>0</v>
      </c>
      <c r="AU79" s="364">
        <v>0</v>
      </c>
      <c r="AV79" s="364">
        <v>0</v>
      </c>
      <c r="AW79" s="364">
        <v>0</v>
      </c>
      <c r="AX79" s="364">
        <v>0</v>
      </c>
      <c r="AY79" s="364">
        <v>0</v>
      </c>
      <c r="AZ79" s="364">
        <v>0</v>
      </c>
      <c r="BA79" s="364">
        <v>0</v>
      </c>
      <c r="BB79" s="364">
        <v>0</v>
      </c>
      <c r="BC79" s="364">
        <v>0</v>
      </c>
      <c r="BD79" s="364">
        <v>0</v>
      </c>
      <c r="BE79" s="364">
        <v>0</v>
      </c>
      <c r="BF79" s="364">
        <v>0</v>
      </c>
      <c r="BG79" s="364">
        <v>0</v>
      </c>
      <c r="BI79" s="343" t="s">
        <v>1238</v>
      </c>
    </row>
    <row r="80" spans="2:61" hidden="1" x14ac:dyDescent="0.2">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64">
        <v>0</v>
      </c>
      <c r="I80" s="364">
        <v>0</v>
      </c>
      <c r="J80" s="364">
        <v>0</v>
      </c>
      <c r="K80" s="364">
        <v>0</v>
      </c>
      <c r="L80" s="364">
        <v>0</v>
      </c>
      <c r="M80" s="364">
        <v>0</v>
      </c>
      <c r="N80" s="364">
        <v>0</v>
      </c>
      <c r="O80" s="364">
        <v>0</v>
      </c>
      <c r="P80" s="364">
        <v>0</v>
      </c>
      <c r="Q80" s="364">
        <v>0</v>
      </c>
      <c r="R80" s="364">
        <v>0</v>
      </c>
      <c r="S80" s="364">
        <v>0</v>
      </c>
      <c r="T80" s="364">
        <v>0</v>
      </c>
      <c r="U80" s="364">
        <v>0</v>
      </c>
      <c r="V80" s="364">
        <v>0</v>
      </c>
      <c r="W80" s="364">
        <v>0</v>
      </c>
      <c r="X80" s="364">
        <v>0</v>
      </c>
      <c r="Y80" s="364">
        <v>0</v>
      </c>
      <c r="Z80" s="364">
        <v>0</v>
      </c>
      <c r="AA80" s="364">
        <v>0</v>
      </c>
      <c r="AB80" s="364">
        <v>0</v>
      </c>
      <c r="AC80" s="364">
        <v>0</v>
      </c>
      <c r="AD80" s="364">
        <v>0</v>
      </c>
      <c r="AE80" s="364">
        <v>0</v>
      </c>
      <c r="AF80" s="364">
        <v>0</v>
      </c>
      <c r="AG80" s="364">
        <v>0</v>
      </c>
      <c r="AH80" s="364">
        <v>0</v>
      </c>
      <c r="AI80" s="364">
        <v>0</v>
      </c>
      <c r="AJ80" s="364">
        <v>0</v>
      </c>
      <c r="AK80" s="364">
        <v>0</v>
      </c>
      <c r="AL80" s="364">
        <v>0</v>
      </c>
      <c r="AM80" s="364">
        <v>0</v>
      </c>
      <c r="AN80" s="364">
        <v>0</v>
      </c>
      <c r="AO80" s="364">
        <v>0</v>
      </c>
      <c r="AP80" s="364">
        <v>0</v>
      </c>
      <c r="AQ80" s="364">
        <v>0</v>
      </c>
      <c r="AR80" s="364">
        <v>0</v>
      </c>
      <c r="AS80" s="364">
        <v>0</v>
      </c>
      <c r="AT80" s="364">
        <v>0</v>
      </c>
      <c r="AU80" s="364">
        <v>0</v>
      </c>
      <c r="AV80" s="364">
        <v>0</v>
      </c>
      <c r="AW80" s="364">
        <v>0</v>
      </c>
      <c r="AX80" s="364">
        <v>0</v>
      </c>
      <c r="AY80" s="364">
        <v>0</v>
      </c>
      <c r="AZ80" s="364">
        <v>0</v>
      </c>
      <c r="BA80" s="364">
        <v>0</v>
      </c>
      <c r="BB80" s="364">
        <v>0</v>
      </c>
      <c r="BC80" s="364">
        <v>0</v>
      </c>
      <c r="BD80" s="364">
        <v>0</v>
      </c>
      <c r="BE80" s="364">
        <v>0</v>
      </c>
      <c r="BF80" s="364">
        <v>0</v>
      </c>
      <c r="BG80" s="364">
        <v>0</v>
      </c>
      <c r="BI80" s="343" t="s">
        <v>1238</v>
      </c>
    </row>
    <row r="81" spans="2:61" hidden="1" x14ac:dyDescent="0.2">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64">
        <v>0</v>
      </c>
      <c r="I81" s="364">
        <v>0</v>
      </c>
      <c r="J81" s="364">
        <v>0</v>
      </c>
      <c r="K81" s="364">
        <v>0</v>
      </c>
      <c r="L81" s="364">
        <v>0</v>
      </c>
      <c r="M81" s="364">
        <v>0</v>
      </c>
      <c r="N81" s="364">
        <v>0</v>
      </c>
      <c r="O81" s="364">
        <v>0</v>
      </c>
      <c r="P81" s="364">
        <v>0</v>
      </c>
      <c r="Q81" s="364">
        <v>0</v>
      </c>
      <c r="R81" s="364">
        <v>0</v>
      </c>
      <c r="S81" s="364">
        <v>0</v>
      </c>
      <c r="T81" s="364">
        <v>0</v>
      </c>
      <c r="U81" s="364">
        <v>0</v>
      </c>
      <c r="V81" s="364">
        <v>0</v>
      </c>
      <c r="W81" s="364">
        <v>0</v>
      </c>
      <c r="X81" s="364">
        <v>0</v>
      </c>
      <c r="Y81" s="364">
        <v>0</v>
      </c>
      <c r="Z81" s="364">
        <v>0</v>
      </c>
      <c r="AA81" s="364">
        <v>0</v>
      </c>
      <c r="AB81" s="364">
        <v>0</v>
      </c>
      <c r="AC81" s="364">
        <v>0</v>
      </c>
      <c r="AD81" s="364">
        <v>0</v>
      </c>
      <c r="AE81" s="364">
        <v>0</v>
      </c>
      <c r="AF81" s="364">
        <v>0</v>
      </c>
      <c r="AG81" s="364">
        <v>0</v>
      </c>
      <c r="AH81" s="364">
        <v>0</v>
      </c>
      <c r="AI81" s="364">
        <v>0</v>
      </c>
      <c r="AJ81" s="364">
        <v>0</v>
      </c>
      <c r="AK81" s="364">
        <v>0</v>
      </c>
      <c r="AL81" s="364">
        <v>0</v>
      </c>
      <c r="AM81" s="364">
        <v>0</v>
      </c>
      <c r="AN81" s="364">
        <v>0</v>
      </c>
      <c r="AO81" s="364">
        <v>0</v>
      </c>
      <c r="AP81" s="364">
        <v>0</v>
      </c>
      <c r="AQ81" s="364">
        <v>0</v>
      </c>
      <c r="AR81" s="364">
        <v>0</v>
      </c>
      <c r="AS81" s="364">
        <v>0</v>
      </c>
      <c r="AT81" s="364">
        <v>0</v>
      </c>
      <c r="AU81" s="364">
        <v>0</v>
      </c>
      <c r="AV81" s="364">
        <v>0</v>
      </c>
      <c r="AW81" s="364">
        <v>0</v>
      </c>
      <c r="AX81" s="364">
        <v>0</v>
      </c>
      <c r="AY81" s="364">
        <v>0</v>
      </c>
      <c r="AZ81" s="364">
        <v>0</v>
      </c>
      <c r="BA81" s="364">
        <v>0</v>
      </c>
      <c r="BB81" s="364">
        <v>0</v>
      </c>
      <c r="BC81" s="364">
        <v>0</v>
      </c>
      <c r="BD81" s="364">
        <v>0</v>
      </c>
      <c r="BE81" s="364">
        <v>0</v>
      </c>
      <c r="BF81" s="364">
        <v>0</v>
      </c>
      <c r="BG81" s="364">
        <v>0</v>
      </c>
      <c r="BI81" s="343" t="s">
        <v>1238</v>
      </c>
    </row>
    <row r="82" spans="2:61" hidden="1" x14ac:dyDescent="0.2">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64">
        <v>0</v>
      </c>
      <c r="I82" s="364">
        <v>0</v>
      </c>
      <c r="J82" s="364">
        <v>0</v>
      </c>
      <c r="K82" s="364">
        <v>0</v>
      </c>
      <c r="L82" s="364">
        <v>0</v>
      </c>
      <c r="M82" s="364">
        <v>0</v>
      </c>
      <c r="N82" s="364">
        <v>0</v>
      </c>
      <c r="O82" s="364">
        <v>0</v>
      </c>
      <c r="P82" s="364">
        <v>0</v>
      </c>
      <c r="Q82" s="364">
        <v>0</v>
      </c>
      <c r="R82" s="364">
        <v>0</v>
      </c>
      <c r="S82" s="364">
        <v>0</v>
      </c>
      <c r="T82" s="364">
        <v>0</v>
      </c>
      <c r="U82" s="364">
        <v>0</v>
      </c>
      <c r="V82" s="364">
        <v>0</v>
      </c>
      <c r="W82" s="364">
        <v>0</v>
      </c>
      <c r="X82" s="364">
        <v>0</v>
      </c>
      <c r="Y82" s="364">
        <v>0</v>
      </c>
      <c r="Z82" s="364">
        <v>0</v>
      </c>
      <c r="AA82" s="364">
        <v>0</v>
      </c>
      <c r="AB82" s="364">
        <v>0</v>
      </c>
      <c r="AC82" s="364">
        <v>0</v>
      </c>
      <c r="AD82" s="364">
        <v>0</v>
      </c>
      <c r="AE82" s="364">
        <v>0</v>
      </c>
      <c r="AF82" s="364">
        <v>0</v>
      </c>
      <c r="AG82" s="364">
        <v>0</v>
      </c>
      <c r="AH82" s="364">
        <v>0</v>
      </c>
      <c r="AI82" s="364">
        <v>0</v>
      </c>
      <c r="AJ82" s="364">
        <v>0</v>
      </c>
      <c r="AK82" s="364">
        <v>0</v>
      </c>
      <c r="AL82" s="364">
        <v>0</v>
      </c>
      <c r="AM82" s="364">
        <v>0</v>
      </c>
      <c r="AN82" s="364">
        <v>0</v>
      </c>
      <c r="AO82" s="364">
        <v>0</v>
      </c>
      <c r="AP82" s="364">
        <v>0</v>
      </c>
      <c r="AQ82" s="364">
        <v>0</v>
      </c>
      <c r="AR82" s="364">
        <v>0</v>
      </c>
      <c r="AS82" s="364">
        <v>0</v>
      </c>
      <c r="AT82" s="364">
        <v>0</v>
      </c>
      <c r="AU82" s="364">
        <v>0</v>
      </c>
      <c r="AV82" s="364">
        <v>0</v>
      </c>
      <c r="AW82" s="364">
        <v>0</v>
      </c>
      <c r="AX82" s="364">
        <v>0</v>
      </c>
      <c r="AY82" s="364">
        <v>0</v>
      </c>
      <c r="AZ82" s="364">
        <v>0</v>
      </c>
      <c r="BA82" s="364">
        <v>0</v>
      </c>
      <c r="BB82" s="364">
        <v>0</v>
      </c>
      <c r="BC82" s="364">
        <v>0</v>
      </c>
      <c r="BD82" s="364">
        <v>0</v>
      </c>
      <c r="BE82" s="364">
        <v>0</v>
      </c>
      <c r="BF82" s="364">
        <v>0</v>
      </c>
      <c r="BG82" s="364">
        <v>0</v>
      </c>
      <c r="BI82" s="343" t="s">
        <v>1238</v>
      </c>
    </row>
    <row r="83" spans="2:61" hidden="1" x14ac:dyDescent="0.2">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64">
        <v>0</v>
      </c>
      <c r="I83" s="364">
        <v>0</v>
      </c>
      <c r="J83" s="364">
        <v>0</v>
      </c>
      <c r="K83" s="364">
        <v>0</v>
      </c>
      <c r="L83" s="364">
        <v>0</v>
      </c>
      <c r="M83" s="364">
        <v>0</v>
      </c>
      <c r="N83" s="364">
        <v>0</v>
      </c>
      <c r="O83" s="364">
        <v>0</v>
      </c>
      <c r="P83" s="364">
        <v>0</v>
      </c>
      <c r="Q83" s="364">
        <v>0</v>
      </c>
      <c r="R83" s="364">
        <v>0</v>
      </c>
      <c r="S83" s="364">
        <v>0</v>
      </c>
      <c r="T83" s="364">
        <v>0</v>
      </c>
      <c r="U83" s="364">
        <v>0</v>
      </c>
      <c r="V83" s="364">
        <v>0</v>
      </c>
      <c r="W83" s="364">
        <v>0</v>
      </c>
      <c r="X83" s="364">
        <v>0</v>
      </c>
      <c r="Y83" s="364">
        <v>0</v>
      </c>
      <c r="Z83" s="364">
        <v>0</v>
      </c>
      <c r="AA83" s="364">
        <v>0</v>
      </c>
      <c r="AB83" s="364">
        <v>0</v>
      </c>
      <c r="AC83" s="364">
        <v>0</v>
      </c>
      <c r="AD83" s="364">
        <v>0</v>
      </c>
      <c r="AE83" s="364">
        <v>0</v>
      </c>
      <c r="AF83" s="364">
        <v>0</v>
      </c>
      <c r="AG83" s="364">
        <v>0</v>
      </c>
      <c r="AH83" s="364">
        <v>0</v>
      </c>
      <c r="AI83" s="364">
        <v>0</v>
      </c>
      <c r="AJ83" s="364">
        <v>0</v>
      </c>
      <c r="AK83" s="364">
        <v>0</v>
      </c>
      <c r="AL83" s="364">
        <v>0</v>
      </c>
      <c r="AM83" s="364">
        <v>0</v>
      </c>
      <c r="AN83" s="364">
        <v>0</v>
      </c>
      <c r="AO83" s="364">
        <v>0</v>
      </c>
      <c r="AP83" s="364">
        <v>0</v>
      </c>
      <c r="AQ83" s="364">
        <v>0</v>
      </c>
      <c r="AR83" s="364">
        <v>0</v>
      </c>
      <c r="AS83" s="364">
        <v>0</v>
      </c>
      <c r="AT83" s="364">
        <v>0</v>
      </c>
      <c r="AU83" s="364">
        <v>0</v>
      </c>
      <c r="AV83" s="364">
        <v>0</v>
      </c>
      <c r="AW83" s="364">
        <v>0</v>
      </c>
      <c r="AX83" s="364">
        <v>0</v>
      </c>
      <c r="AY83" s="364">
        <v>0</v>
      </c>
      <c r="AZ83" s="364">
        <v>0</v>
      </c>
      <c r="BA83" s="364">
        <v>0</v>
      </c>
      <c r="BB83" s="364">
        <v>0</v>
      </c>
      <c r="BC83" s="364">
        <v>0</v>
      </c>
      <c r="BD83" s="364">
        <v>0</v>
      </c>
      <c r="BE83" s="364">
        <v>0</v>
      </c>
      <c r="BF83" s="364">
        <v>0</v>
      </c>
      <c r="BG83" s="364">
        <v>0</v>
      </c>
      <c r="BI83" s="343" t="s">
        <v>1238</v>
      </c>
    </row>
    <row r="84" spans="2:61" hidden="1" x14ac:dyDescent="0.2">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64">
        <v>0</v>
      </c>
      <c r="I84" s="364">
        <v>0</v>
      </c>
      <c r="J84" s="364">
        <v>0</v>
      </c>
      <c r="K84" s="364">
        <v>0</v>
      </c>
      <c r="L84" s="364">
        <v>0</v>
      </c>
      <c r="M84" s="364">
        <v>0</v>
      </c>
      <c r="N84" s="364">
        <v>0</v>
      </c>
      <c r="O84" s="364">
        <v>0</v>
      </c>
      <c r="P84" s="364">
        <v>0</v>
      </c>
      <c r="Q84" s="364">
        <v>0</v>
      </c>
      <c r="R84" s="364">
        <v>0</v>
      </c>
      <c r="S84" s="364">
        <v>0</v>
      </c>
      <c r="T84" s="364">
        <v>0</v>
      </c>
      <c r="U84" s="364">
        <v>0</v>
      </c>
      <c r="V84" s="364">
        <v>0</v>
      </c>
      <c r="W84" s="364">
        <v>0</v>
      </c>
      <c r="X84" s="364">
        <v>0</v>
      </c>
      <c r="Y84" s="364">
        <v>0</v>
      </c>
      <c r="Z84" s="364">
        <v>0</v>
      </c>
      <c r="AA84" s="364">
        <v>0</v>
      </c>
      <c r="AB84" s="364">
        <v>0</v>
      </c>
      <c r="AC84" s="364">
        <v>0</v>
      </c>
      <c r="AD84" s="364">
        <v>0</v>
      </c>
      <c r="AE84" s="364">
        <v>0</v>
      </c>
      <c r="AF84" s="364">
        <v>0</v>
      </c>
      <c r="AG84" s="364">
        <v>0</v>
      </c>
      <c r="AH84" s="364">
        <v>0</v>
      </c>
      <c r="AI84" s="364">
        <v>0</v>
      </c>
      <c r="AJ84" s="364">
        <v>0</v>
      </c>
      <c r="AK84" s="364">
        <v>0</v>
      </c>
      <c r="AL84" s="364">
        <v>0</v>
      </c>
      <c r="AM84" s="364">
        <v>0</v>
      </c>
      <c r="AN84" s="364">
        <v>0</v>
      </c>
      <c r="AO84" s="364">
        <v>0</v>
      </c>
      <c r="AP84" s="364">
        <v>0</v>
      </c>
      <c r="AQ84" s="364">
        <v>0</v>
      </c>
      <c r="AR84" s="364">
        <v>0</v>
      </c>
      <c r="AS84" s="364">
        <v>0</v>
      </c>
      <c r="AT84" s="364">
        <v>0</v>
      </c>
      <c r="AU84" s="364">
        <v>0</v>
      </c>
      <c r="AV84" s="364">
        <v>0</v>
      </c>
      <c r="AW84" s="364">
        <v>0</v>
      </c>
      <c r="AX84" s="364">
        <v>0</v>
      </c>
      <c r="AY84" s="364">
        <v>0</v>
      </c>
      <c r="AZ84" s="364">
        <v>0</v>
      </c>
      <c r="BA84" s="364">
        <v>0</v>
      </c>
      <c r="BB84" s="364">
        <v>0</v>
      </c>
      <c r="BC84" s="364">
        <v>0</v>
      </c>
      <c r="BD84" s="364">
        <v>0</v>
      </c>
      <c r="BE84" s="364">
        <v>0</v>
      </c>
      <c r="BF84" s="364">
        <v>0</v>
      </c>
      <c r="BG84" s="364">
        <v>0</v>
      </c>
      <c r="BI84" s="343" t="s">
        <v>1238</v>
      </c>
    </row>
    <row r="85" spans="2:61" hidden="1" x14ac:dyDescent="0.2">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64">
        <v>0</v>
      </c>
      <c r="I85" s="364">
        <v>0</v>
      </c>
      <c r="J85" s="364">
        <v>0</v>
      </c>
      <c r="K85" s="364">
        <v>0</v>
      </c>
      <c r="L85" s="364">
        <v>0</v>
      </c>
      <c r="M85" s="364">
        <v>0</v>
      </c>
      <c r="N85" s="364">
        <v>0</v>
      </c>
      <c r="O85" s="364">
        <v>0</v>
      </c>
      <c r="P85" s="364">
        <v>0</v>
      </c>
      <c r="Q85" s="364">
        <v>0</v>
      </c>
      <c r="R85" s="364">
        <v>0</v>
      </c>
      <c r="S85" s="364">
        <v>0</v>
      </c>
      <c r="T85" s="364">
        <v>0</v>
      </c>
      <c r="U85" s="364">
        <v>0</v>
      </c>
      <c r="V85" s="364">
        <v>0</v>
      </c>
      <c r="W85" s="364">
        <v>0</v>
      </c>
      <c r="X85" s="364">
        <v>0</v>
      </c>
      <c r="Y85" s="364">
        <v>0</v>
      </c>
      <c r="Z85" s="364">
        <v>0</v>
      </c>
      <c r="AA85" s="364">
        <v>0</v>
      </c>
      <c r="AB85" s="364">
        <v>0</v>
      </c>
      <c r="AC85" s="364">
        <v>0</v>
      </c>
      <c r="AD85" s="364">
        <v>0</v>
      </c>
      <c r="AE85" s="364">
        <v>0</v>
      </c>
      <c r="AF85" s="364">
        <v>0</v>
      </c>
      <c r="AG85" s="364">
        <v>0</v>
      </c>
      <c r="AH85" s="364">
        <v>0</v>
      </c>
      <c r="AI85" s="364">
        <v>0</v>
      </c>
      <c r="AJ85" s="364">
        <v>0</v>
      </c>
      <c r="AK85" s="364">
        <v>0</v>
      </c>
      <c r="AL85" s="364">
        <v>0</v>
      </c>
      <c r="AM85" s="364">
        <v>0</v>
      </c>
      <c r="AN85" s="364">
        <v>0</v>
      </c>
      <c r="AO85" s="364">
        <v>0</v>
      </c>
      <c r="AP85" s="364">
        <v>0</v>
      </c>
      <c r="AQ85" s="364">
        <v>0</v>
      </c>
      <c r="AR85" s="364">
        <v>0</v>
      </c>
      <c r="AS85" s="364">
        <v>0</v>
      </c>
      <c r="AT85" s="364">
        <v>0</v>
      </c>
      <c r="AU85" s="364">
        <v>0</v>
      </c>
      <c r="AV85" s="364">
        <v>0</v>
      </c>
      <c r="AW85" s="364">
        <v>0</v>
      </c>
      <c r="AX85" s="364">
        <v>0</v>
      </c>
      <c r="AY85" s="364">
        <v>0</v>
      </c>
      <c r="AZ85" s="364">
        <v>0</v>
      </c>
      <c r="BA85" s="364">
        <v>0</v>
      </c>
      <c r="BB85" s="364">
        <v>0</v>
      </c>
      <c r="BC85" s="364">
        <v>0</v>
      </c>
      <c r="BD85" s="364">
        <v>0</v>
      </c>
      <c r="BE85" s="364">
        <v>0</v>
      </c>
      <c r="BF85" s="364">
        <v>0</v>
      </c>
      <c r="BG85" s="364">
        <v>0</v>
      </c>
      <c r="BI85" s="343" t="s">
        <v>1238</v>
      </c>
    </row>
    <row r="86" spans="2:61" hidden="1" x14ac:dyDescent="0.2">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64">
        <v>0</v>
      </c>
      <c r="I86" s="364">
        <v>0</v>
      </c>
      <c r="J86" s="364">
        <v>0</v>
      </c>
      <c r="K86" s="364">
        <v>0</v>
      </c>
      <c r="L86" s="364">
        <v>0</v>
      </c>
      <c r="M86" s="364">
        <v>0</v>
      </c>
      <c r="N86" s="364">
        <v>0</v>
      </c>
      <c r="O86" s="364">
        <v>0</v>
      </c>
      <c r="P86" s="364">
        <v>0</v>
      </c>
      <c r="Q86" s="364">
        <v>0</v>
      </c>
      <c r="R86" s="364">
        <v>0</v>
      </c>
      <c r="S86" s="364">
        <v>0</v>
      </c>
      <c r="T86" s="364">
        <v>0</v>
      </c>
      <c r="U86" s="364">
        <v>0</v>
      </c>
      <c r="V86" s="364">
        <v>0</v>
      </c>
      <c r="W86" s="364">
        <v>0</v>
      </c>
      <c r="X86" s="364">
        <v>0</v>
      </c>
      <c r="Y86" s="364">
        <v>0</v>
      </c>
      <c r="Z86" s="364">
        <v>0</v>
      </c>
      <c r="AA86" s="364">
        <v>0</v>
      </c>
      <c r="AB86" s="364">
        <v>0</v>
      </c>
      <c r="AC86" s="364">
        <v>0</v>
      </c>
      <c r="AD86" s="364">
        <v>0</v>
      </c>
      <c r="AE86" s="364">
        <v>0</v>
      </c>
      <c r="AF86" s="364">
        <v>0</v>
      </c>
      <c r="AG86" s="364">
        <v>0</v>
      </c>
      <c r="AH86" s="364">
        <v>0</v>
      </c>
      <c r="AI86" s="364">
        <v>0</v>
      </c>
      <c r="AJ86" s="364">
        <v>0</v>
      </c>
      <c r="AK86" s="364">
        <v>0</v>
      </c>
      <c r="AL86" s="364">
        <v>0</v>
      </c>
      <c r="AM86" s="364">
        <v>0</v>
      </c>
      <c r="AN86" s="364">
        <v>0</v>
      </c>
      <c r="AO86" s="364">
        <v>0</v>
      </c>
      <c r="AP86" s="364">
        <v>0</v>
      </c>
      <c r="AQ86" s="364">
        <v>0</v>
      </c>
      <c r="AR86" s="364">
        <v>0</v>
      </c>
      <c r="AS86" s="364">
        <v>0</v>
      </c>
      <c r="AT86" s="364">
        <v>0</v>
      </c>
      <c r="AU86" s="364">
        <v>0</v>
      </c>
      <c r="AV86" s="364">
        <v>0</v>
      </c>
      <c r="AW86" s="364">
        <v>0</v>
      </c>
      <c r="AX86" s="364">
        <v>0</v>
      </c>
      <c r="AY86" s="364">
        <v>0</v>
      </c>
      <c r="AZ86" s="364">
        <v>0</v>
      </c>
      <c r="BA86" s="364">
        <v>0</v>
      </c>
      <c r="BB86" s="364">
        <v>0</v>
      </c>
      <c r="BC86" s="364">
        <v>0</v>
      </c>
      <c r="BD86" s="364">
        <v>0</v>
      </c>
      <c r="BE86" s="364">
        <v>0</v>
      </c>
      <c r="BF86" s="364">
        <v>0</v>
      </c>
      <c r="BG86" s="364">
        <v>0</v>
      </c>
      <c r="BI86" s="343" t="s">
        <v>1238</v>
      </c>
    </row>
    <row r="87" spans="2:61" hidden="1" x14ac:dyDescent="0.2">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64">
        <v>0</v>
      </c>
      <c r="I87" s="364">
        <v>0</v>
      </c>
      <c r="J87" s="364">
        <v>0</v>
      </c>
      <c r="K87" s="364">
        <v>0</v>
      </c>
      <c r="L87" s="364">
        <v>0</v>
      </c>
      <c r="M87" s="364">
        <v>0</v>
      </c>
      <c r="N87" s="364">
        <v>0</v>
      </c>
      <c r="O87" s="364">
        <v>0</v>
      </c>
      <c r="P87" s="364">
        <v>0</v>
      </c>
      <c r="Q87" s="364">
        <v>0</v>
      </c>
      <c r="R87" s="364">
        <v>0</v>
      </c>
      <c r="S87" s="364">
        <v>0</v>
      </c>
      <c r="T87" s="364">
        <v>0</v>
      </c>
      <c r="U87" s="364">
        <v>0</v>
      </c>
      <c r="V87" s="364">
        <v>0</v>
      </c>
      <c r="W87" s="364">
        <v>0</v>
      </c>
      <c r="X87" s="364">
        <v>0</v>
      </c>
      <c r="Y87" s="364">
        <v>0</v>
      </c>
      <c r="Z87" s="364">
        <v>0</v>
      </c>
      <c r="AA87" s="364">
        <v>0</v>
      </c>
      <c r="AB87" s="364">
        <v>0</v>
      </c>
      <c r="AC87" s="364">
        <v>0</v>
      </c>
      <c r="AD87" s="364">
        <v>0</v>
      </c>
      <c r="AE87" s="364">
        <v>0</v>
      </c>
      <c r="AF87" s="364">
        <v>0</v>
      </c>
      <c r="AG87" s="364">
        <v>0</v>
      </c>
      <c r="AH87" s="364">
        <v>0</v>
      </c>
      <c r="AI87" s="364">
        <v>0</v>
      </c>
      <c r="AJ87" s="364">
        <v>0</v>
      </c>
      <c r="AK87" s="364">
        <v>0</v>
      </c>
      <c r="AL87" s="364">
        <v>0</v>
      </c>
      <c r="AM87" s="364">
        <v>0</v>
      </c>
      <c r="AN87" s="364">
        <v>0</v>
      </c>
      <c r="AO87" s="364">
        <v>0</v>
      </c>
      <c r="AP87" s="364">
        <v>0</v>
      </c>
      <c r="AQ87" s="364">
        <v>0</v>
      </c>
      <c r="AR87" s="364">
        <v>0</v>
      </c>
      <c r="AS87" s="364">
        <v>0</v>
      </c>
      <c r="AT87" s="364">
        <v>0</v>
      </c>
      <c r="AU87" s="364">
        <v>0</v>
      </c>
      <c r="AV87" s="364">
        <v>0</v>
      </c>
      <c r="AW87" s="364">
        <v>0</v>
      </c>
      <c r="AX87" s="364">
        <v>0</v>
      </c>
      <c r="AY87" s="364">
        <v>0</v>
      </c>
      <c r="AZ87" s="364">
        <v>0</v>
      </c>
      <c r="BA87" s="364">
        <v>0</v>
      </c>
      <c r="BB87" s="364">
        <v>0</v>
      </c>
      <c r="BC87" s="364">
        <v>0</v>
      </c>
      <c r="BD87" s="364">
        <v>0</v>
      </c>
      <c r="BE87" s="364">
        <v>0</v>
      </c>
      <c r="BF87" s="364">
        <v>0</v>
      </c>
      <c r="BG87" s="364">
        <v>0</v>
      </c>
      <c r="BI87" s="343" t="s">
        <v>1238</v>
      </c>
    </row>
    <row r="88" spans="2:61" hidden="1" x14ac:dyDescent="0.2">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64">
        <v>0</v>
      </c>
      <c r="I88" s="364">
        <v>0</v>
      </c>
      <c r="J88" s="364">
        <v>0</v>
      </c>
      <c r="K88" s="364">
        <v>0</v>
      </c>
      <c r="L88" s="364">
        <v>0</v>
      </c>
      <c r="M88" s="364">
        <v>0</v>
      </c>
      <c r="N88" s="364">
        <v>0</v>
      </c>
      <c r="O88" s="364">
        <v>0</v>
      </c>
      <c r="P88" s="364">
        <v>0</v>
      </c>
      <c r="Q88" s="364">
        <v>0</v>
      </c>
      <c r="R88" s="364">
        <v>0</v>
      </c>
      <c r="S88" s="364">
        <v>0</v>
      </c>
      <c r="T88" s="364">
        <v>0</v>
      </c>
      <c r="U88" s="364">
        <v>0</v>
      </c>
      <c r="V88" s="364">
        <v>0</v>
      </c>
      <c r="W88" s="364">
        <v>0</v>
      </c>
      <c r="X88" s="364">
        <v>0</v>
      </c>
      <c r="Y88" s="364">
        <v>0</v>
      </c>
      <c r="Z88" s="364">
        <v>0</v>
      </c>
      <c r="AA88" s="364">
        <v>0</v>
      </c>
      <c r="AB88" s="364">
        <v>0</v>
      </c>
      <c r="AC88" s="364">
        <v>0</v>
      </c>
      <c r="AD88" s="364">
        <v>0</v>
      </c>
      <c r="AE88" s="364">
        <v>0</v>
      </c>
      <c r="AF88" s="364">
        <v>0</v>
      </c>
      <c r="AG88" s="364">
        <v>0</v>
      </c>
      <c r="AH88" s="364">
        <v>0</v>
      </c>
      <c r="AI88" s="364">
        <v>0</v>
      </c>
      <c r="AJ88" s="364">
        <v>0</v>
      </c>
      <c r="AK88" s="364">
        <v>0</v>
      </c>
      <c r="AL88" s="364">
        <v>0</v>
      </c>
      <c r="AM88" s="364">
        <v>0</v>
      </c>
      <c r="AN88" s="364">
        <v>0</v>
      </c>
      <c r="AO88" s="364">
        <v>0</v>
      </c>
      <c r="AP88" s="364">
        <v>0</v>
      </c>
      <c r="AQ88" s="364">
        <v>0</v>
      </c>
      <c r="AR88" s="364">
        <v>0</v>
      </c>
      <c r="AS88" s="364">
        <v>0</v>
      </c>
      <c r="AT88" s="364">
        <v>0</v>
      </c>
      <c r="AU88" s="364">
        <v>0</v>
      </c>
      <c r="AV88" s="364">
        <v>0</v>
      </c>
      <c r="AW88" s="364">
        <v>0</v>
      </c>
      <c r="AX88" s="364">
        <v>0</v>
      </c>
      <c r="AY88" s="364">
        <v>0</v>
      </c>
      <c r="AZ88" s="364">
        <v>0</v>
      </c>
      <c r="BA88" s="364">
        <v>0</v>
      </c>
      <c r="BB88" s="364">
        <v>0</v>
      </c>
      <c r="BC88" s="364">
        <v>0</v>
      </c>
      <c r="BD88" s="364">
        <v>0</v>
      </c>
      <c r="BE88" s="364">
        <v>0</v>
      </c>
      <c r="BF88" s="364">
        <v>0</v>
      </c>
      <c r="BG88" s="364">
        <v>0</v>
      </c>
      <c r="BI88" s="343" t="s">
        <v>1238</v>
      </c>
    </row>
    <row r="89" spans="2:61" hidden="1" x14ac:dyDescent="0.2">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64">
        <v>0</v>
      </c>
      <c r="I89" s="364">
        <v>0</v>
      </c>
      <c r="J89" s="364">
        <v>0</v>
      </c>
      <c r="K89" s="364">
        <v>0</v>
      </c>
      <c r="L89" s="364">
        <v>0</v>
      </c>
      <c r="M89" s="364">
        <v>0</v>
      </c>
      <c r="N89" s="364">
        <v>0</v>
      </c>
      <c r="O89" s="364">
        <v>0</v>
      </c>
      <c r="P89" s="364">
        <v>0</v>
      </c>
      <c r="Q89" s="364">
        <v>0</v>
      </c>
      <c r="R89" s="364">
        <v>0</v>
      </c>
      <c r="S89" s="364">
        <v>0</v>
      </c>
      <c r="T89" s="364">
        <v>0</v>
      </c>
      <c r="U89" s="364">
        <v>0</v>
      </c>
      <c r="V89" s="364">
        <v>0</v>
      </c>
      <c r="W89" s="364">
        <v>0</v>
      </c>
      <c r="X89" s="364">
        <v>0</v>
      </c>
      <c r="Y89" s="364">
        <v>0</v>
      </c>
      <c r="Z89" s="364">
        <v>0</v>
      </c>
      <c r="AA89" s="364">
        <v>0</v>
      </c>
      <c r="AB89" s="364">
        <v>0</v>
      </c>
      <c r="AC89" s="364">
        <v>0</v>
      </c>
      <c r="AD89" s="364">
        <v>0</v>
      </c>
      <c r="AE89" s="364">
        <v>0</v>
      </c>
      <c r="AF89" s="364">
        <v>0</v>
      </c>
      <c r="AG89" s="364">
        <v>0</v>
      </c>
      <c r="AH89" s="364">
        <v>0</v>
      </c>
      <c r="AI89" s="364">
        <v>0</v>
      </c>
      <c r="AJ89" s="364">
        <v>0</v>
      </c>
      <c r="AK89" s="364">
        <v>0</v>
      </c>
      <c r="AL89" s="364">
        <v>0</v>
      </c>
      <c r="AM89" s="364">
        <v>0</v>
      </c>
      <c r="AN89" s="364">
        <v>0</v>
      </c>
      <c r="AO89" s="364">
        <v>0</v>
      </c>
      <c r="AP89" s="364">
        <v>0</v>
      </c>
      <c r="AQ89" s="364">
        <v>0</v>
      </c>
      <c r="AR89" s="364">
        <v>0</v>
      </c>
      <c r="AS89" s="364">
        <v>0</v>
      </c>
      <c r="AT89" s="364">
        <v>0</v>
      </c>
      <c r="AU89" s="364">
        <v>0</v>
      </c>
      <c r="AV89" s="364">
        <v>0</v>
      </c>
      <c r="AW89" s="364">
        <v>0</v>
      </c>
      <c r="AX89" s="364">
        <v>0</v>
      </c>
      <c r="AY89" s="364">
        <v>0</v>
      </c>
      <c r="AZ89" s="364">
        <v>0</v>
      </c>
      <c r="BA89" s="364">
        <v>0</v>
      </c>
      <c r="BB89" s="364">
        <v>0</v>
      </c>
      <c r="BC89" s="364">
        <v>0</v>
      </c>
      <c r="BD89" s="364">
        <v>0</v>
      </c>
      <c r="BE89" s="364">
        <v>0</v>
      </c>
      <c r="BF89" s="364">
        <v>0</v>
      </c>
      <c r="BG89" s="364">
        <v>0</v>
      </c>
      <c r="BI89" s="343" t="s">
        <v>1238</v>
      </c>
    </row>
    <row r="90" spans="2:61" hidden="1" x14ac:dyDescent="0.2">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64">
        <v>0</v>
      </c>
      <c r="I90" s="364">
        <v>0</v>
      </c>
      <c r="J90" s="364">
        <v>0</v>
      </c>
      <c r="K90" s="364">
        <v>0</v>
      </c>
      <c r="L90" s="364">
        <v>0</v>
      </c>
      <c r="M90" s="364">
        <v>0</v>
      </c>
      <c r="N90" s="364">
        <v>0</v>
      </c>
      <c r="O90" s="364">
        <v>0</v>
      </c>
      <c r="P90" s="364">
        <v>0</v>
      </c>
      <c r="Q90" s="364">
        <v>0</v>
      </c>
      <c r="R90" s="364">
        <v>0</v>
      </c>
      <c r="S90" s="364">
        <v>0</v>
      </c>
      <c r="T90" s="364">
        <v>0</v>
      </c>
      <c r="U90" s="364">
        <v>0</v>
      </c>
      <c r="V90" s="364">
        <v>0</v>
      </c>
      <c r="W90" s="364">
        <v>0</v>
      </c>
      <c r="X90" s="364">
        <v>0</v>
      </c>
      <c r="Y90" s="364">
        <v>0</v>
      </c>
      <c r="Z90" s="364">
        <v>0</v>
      </c>
      <c r="AA90" s="364">
        <v>0</v>
      </c>
      <c r="AB90" s="364">
        <v>0</v>
      </c>
      <c r="AC90" s="364">
        <v>0</v>
      </c>
      <c r="AD90" s="364">
        <v>0</v>
      </c>
      <c r="AE90" s="364">
        <v>0</v>
      </c>
      <c r="AF90" s="364">
        <v>0</v>
      </c>
      <c r="AG90" s="364">
        <v>0</v>
      </c>
      <c r="AH90" s="364">
        <v>0</v>
      </c>
      <c r="AI90" s="364">
        <v>0</v>
      </c>
      <c r="AJ90" s="364">
        <v>0</v>
      </c>
      <c r="AK90" s="364">
        <v>0</v>
      </c>
      <c r="AL90" s="364">
        <v>0</v>
      </c>
      <c r="AM90" s="364">
        <v>0</v>
      </c>
      <c r="AN90" s="364">
        <v>0</v>
      </c>
      <c r="AO90" s="364">
        <v>0</v>
      </c>
      <c r="AP90" s="364">
        <v>0</v>
      </c>
      <c r="AQ90" s="364">
        <v>0</v>
      </c>
      <c r="AR90" s="364">
        <v>0</v>
      </c>
      <c r="AS90" s="364">
        <v>0</v>
      </c>
      <c r="AT90" s="364">
        <v>0</v>
      </c>
      <c r="AU90" s="364">
        <v>0</v>
      </c>
      <c r="AV90" s="364">
        <v>0</v>
      </c>
      <c r="AW90" s="364">
        <v>0</v>
      </c>
      <c r="AX90" s="364">
        <v>0</v>
      </c>
      <c r="AY90" s="364">
        <v>0</v>
      </c>
      <c r="AZ90" s="364">
        <v>0</v>
      </c>
      <c r="BA90" s="364">
        <v>0</v>
      </c>
      <c r="BB90" s="364">
        <v>0</v>
      </c>
      <c r="BC90" s="364">
        <v>0</v>
      </c>
      <c r="BD90" s="364">
        <v>0</v>
      </c>
      <c r="BE90" s="364">
        <v>0</v>
      </c>
      <c r="BF90" s="364">
        <v>0</v>
      </c>
      <c r="BG90" s="364">
        <v>0</v>
      </c>
      <c r="BI90" s="343" t="s">
        <v>1238</v>
      </c>
    </row>
    <row r="91" spans="2:61" hidden="1" x14ac:dyDescent="0.2">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64">
        <v>0</v>
      </c>
      <c r="I91" s="364">
        <v>0</v>
      </c>
      <c r="J91" s="364">
        <v>0</v>
      </c>
      <c r="K91" s="364">
        <v>0</v>
      </c>
      <c r="L91" s="364">
        <v>0</v>
      </c>
      <c r="M91" s="364">
        <v>0</v>
      </c>
      <c r="N91" s="364">
        <v>0</v>
      </c>
      <c r="O91" s="364">
        <v>0</v>
      </c>
      <c r="P91" s="364">
        <v>0</v>
      </c>
      <c r="Q91" s="364">
        <v>0</v>
      </c>
      <c r="R91" s="364">
        <v>0</v>
      </c>
      <c r="S91" s="364">
        <v>0</v>
      </c>
      <c r="T91" s="364">
        <v>0</v>
      </c>
      <c r="U91" s="364">
        <v>0</v>
      </c>
      <c r="V91" s="364">
        <v>0</v>
      </c>
      <c r="W91" s="364">
        <v>0</v>
      </c>
      <c r="X91" s="364">
        <v>0</v>
      </c>
      <c r="Y91" s="364">
        <v>0</v>
      </c>
      <c r="Z91" s="364">
        <v>0</v>
      </c>
      <c r="AA91" s="364">
        <v>0</v>
      </c>
      <c r="AB91" s="364">
        <v>0</v>
      </c>
      <c r="AC91" s="364">
        <v>0</v>
      </c>
      <c r="AD91" s="364">
        <v>0</v>
      </c>
      <c r="AE91" s="364">
        <v>0</v>
      </c>
      <c r="AF91" s="364">
        <v>0</v>
      </c>
      <c r="AG91" s="364">
        <v>0</v>
      </c>
      <c r="AH91" s="364">
        <v>0</v>
      </c>
      <c r="AI91" s="364">
        <v>0</v>
      </c>
      <c r="AJ91" s="364">
        <v>0</v>
      </c>
      <c r="AK91" s="364">
        <v>0</v>
      </c>
      <c r="AL91" s="364">
        <v>0</v>
      </c>
      <c r="AM91" s="364">
        <v>0</v>
      </c>
      <c r="AN91" s="364">
        <v>0</v>
      </c>
      <c r="AO91" s="364">
        <v>0</v>
      </c>
      <c r="AP91" s="364">
        <v>0</v>
      </c>
      <c r="AQ91" s="364">
        <v>0</v>
      </c>
      <c r="AR91" s="364">
        <v>0</v>
      </c>
      <c r="AS91" s="364">
        <v>0</v>
      </c>
      <c r="AT91" s="364">
        <v>0</v>
      </c>
      <c r="AU91" s="364">
        <v>0</v>
      </c>
      <c r="AV91" s="364">
        <v>0</v>
      </c>
      <c r="AW91" s="364">
        <v>0</v>
      </c>
      <c r="AX91" s="364">
        <v>0</v>
      </c>
      <c r="AY91" s="364">
        <v>0</v>
      </c>
      <c r="AZ91" s="364">
        <v>0</v>
      </c>
      <c r="BA91" s="364">
        <v>0</v>
      </c>
      <c r="BB91" s="364">
        <v>0</v>
      </c>
      <c r="BC91" s="364">
        <v>0</v>
      </c>
      <c r="BD91" s="364">
        <v>0</v>
      </c>
      <c r="BE91" s="364">
        <v>0</v>
      </c>
      <c r="BF91" s="364">
        <v>0</v>
      </c>
      <c r="BG91" s="364">
        <v>0</v>
      </c>
      <c r="BI91" s="343" t="s">
        <v>1238</v>
      </c>
    </row>
    <row r="92" spans="2:61" hidden="1" x14ac:dyDescent="0.2">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64">
        <v>0</v>
      </c>
      <c r="I92" s="364">
        <v>0</v>
      </c>
      <c r="J92" s="364">
        <v>0</v>
      </c>
      <c r="K92" s="364">
        <v>0</v>
      </c>
      <c r="L92" s="364">
        <v>0</v>
      </c>
      <c r="M92" s="364">
        <v>0</v>
      </c>
      <c r="N92" s="364">
        <v>0</v>
      </c>
      <c r="O92" s="364">
        <v>0</v>
      </c>
      <c r="P92" s="364">
        <v>0</v>
      </c>
      <c r="Q92" s="364">
        <v>0</v>
      </c>
      <c r="R92" s="364">
        <v>0</v>
      </c>
      <c r="S92" s="364">
        <v>0</v>
      </c>
      <c r="T92" s="364">
        <v>0</v>
      </c>
      <c r="U92" s="364">
        <v>0</v>
      </c>
      <c r="V92" s="364">
        <v>0</v>
      </c>
      <c r="W92" s="364">
        <v>0</v>
      </c>
      <c r="X92" s="364">
        <v>0</v>
      </c>
      <c r="Y92" s="364">
        <v>0</v>
      </c>
      <c r="Z92" s="364">
        <v>0</v>
      </c>
      <c r="AA92" s="364">
        <v>0</v>
      </c>
      <c r="AB92" s="364">
        <v>0</v>
      </c>
      <c r="AC92" s="364">
        <v>0</v>
      </c>
      <c r="AD92" s="364">
        <v>0</v>
      </c>
      <c r="AE92" s="364">
        <v>0</v>
      </c>
      <c r="AF92" s="364">
        <v>0</v>
      </c>
      <c r="AG92" s="364">
        <v>0</v>
      </c>
      <c r="AH92" s="364">
        <v>0</v>
      </c>
      <c r="AI92" s="364">
        <v>0</v>
      </c>
      <c r="AJ92" s="364">
        <v>0</v>
      </c>
      <c r="AK92" s="364">
        <v>0</v>
      </c>
      <c r="AL92" s="364">
        <v>0</v>
      </c>
      <c r="AM92" s="364">
        <v>0</v>
      </c>
      <c r="AN92" s="364">
        <v>0</v>
      </c>
      <c r="AO92" s="364">
        <v>0</v>
      </c>
      <c r="AP92" s="364">
        <v>0</v>
      </c>
      <c r="AQ92" s="364">
        <v>0</v>
      </c>
      <c r="AR92" s="364">
        <v>0</v>
      </c>
      <c r="AS92" s="364">
        <v>0</v>
      </c>
      <c r="AT92" s="364">
        <v>0</v>
      </c>
      <c r="AU92" s="364">
        <v>0</v>
      </c>
      <c r="AV92" s="364">
        <v>0</v>
      </c>
      <c r="AW92" s="364">
        <v>0</v>
      </c>
      <c r="AX92" s="364">
        <v>0</v>
      </c>
      <c r="AY92" s="364">
        <v>0</v>
      </c>
      <c r="AZ92" s="364">
        <v>0</v>
      </c>
      <c r="BA92" s="364">
        <v>0</v>
      </c>
      <c r="BB92" s="364">
        <v>0</v>
      </c>
      <c r="BC92" s="364">
        <v>0</v>
      </c>
      <c r="BD92" s="364">
        <v>0</v>
      </c>
      <c r="BE92" s="364">
        <v>0</v>
      </c>
      <c r="BF92" s="364">
        <v>0</v>
      </c>
      <c r="BG92" s="364">
        <v>0</v>
      </c>
      <c r="BI92" s="343" t="s">
        <v>1238</v>
      </c>
    </row>
    <row r="93" spans="2:61" hidden="1" x14ac:dyDescent="0.2">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64">
        <v>0</v>
      </c>
      <c r="I93" s="364">
        <v>0</v>
      </c>
      <c r="J93" s="364">
        <v>0</v>
      </c>
      <c r="K93" s="364">
        <v>0</v>
      </c>
      <c r="L93" s="364">
        <v>0</v>
      </c>
      <c r="M93" s="364">
        <v>0</v>
      </c>
      <c r="N93" s="364">
        <v>0</v>
      </c>
      <c r="O93" s="364">
        <v>0</v>
      </c>
      <c r="P93" s="364">
        <v>0</v>
      </c>
      <c r="Q93" s="364">
        <v>0</v>
      </c>
      <c r="R93" s="364">
        <v>0</v>
      </c>
      <c r="S93" s="364">
        <v>0</v>
      </c>
      <c r="T93" s="364">
        <v>0</v>
      </c>
      <c r="U93" s="364">
        <v>0</v>
      </c>
      <c r="V93" s="364">
        <v>0</v>
      </c>
      <c r="W93" s="364">
        <v>0</v>
      </c>
      <c r="X93" s="364">
        <v>0</v>
      </c>
      <c r="Y93" s="364">
        <v>0</v>
      </c>
      <c r="Z93" s="364">
        <v>0</v>
      </c>
      <c r="AA93" s="364">
        <v>0</v>
      </c>
      <c r="AB93" s="364">
        <v>0</v>
      </c>
      <c r="AC93" s="364">
        <v>0</v>
      </c>
      <c r="AD93" s="364">
        <v>0</v>
      </c>
      <c r="AE93" s="364">
        <v>0</v>
      </c>
      <c r="AF93" s="364">
        <v>0</v>
      </c>
      <c r="AG93" s="364">
        <v>0</v>
      </c>
      <c r="AH93" s="364">
        <v>0</v>
      </c>
      <c r="AI93" s="364">
        <v>0</v>
      </c>
      <c r="AJ93" s="364">
        <v>0</v>
      </c>
      <c r="AK93" s="364">
        <v>0</v>
      </c>
      <c r="AL93" s="364">
        <v>0</v>
      </c>
      <c r="AM93" s="364">
        <v>0</v>
      </c>
      <c r="AN93" s="364">
        <v>0</v>
      </c>
      <c r="AO93" s="364">
        <v>0</v>
      </c>
      <c r="AP93" s="364">
        <v>0</v>
      </c>
      <c r="AQ93" s="364">
        <v>0</v>
      </c>
      <c r="AR93" s="364">
        <v>0</v>
      </c>
      <c r="AS93" s="364">
        <v>0</v>
      </c>
      <c r="AT93" s="364">
        <v>0</v>
      </c>
      <c r="AU93" s="364">
        <v>0</v>
      </c>
      <c r="AV93" s="364">
        <v>0</v>
      </c>
      <c r="AW93" s="364">
        <v>0</v>
      </c>
      <c r="AX93" s="364">
        <v>0</v>
      </c>
      <c r="AY93" s="364">
        <v>0</v>
      </c>
      <c r="AZ93" s="364">
        <v>0</v>
      </c>
      <c r="BA93" s="364">
        <v>0</v>
      </c>
      <c r="BB93" s="364">
        <v>0</v>
      </c>
      <c r="BC93" s="364">
        <v>0</v>
      </c>
      <c r="BD93" s="364">
        <v>0</v>
      </c>
      <c r="BE93" s="364">
        <v>0</v>
      </c>
      <c r="BF93" s="364">
        <v>0</v>
      </c>
      <c r="BG93" s="364">
        <v>0</v>
      </c>
      <c r="BI93" s="343" t="s">
        <v>1238</v>
      </c>
    </row>
    <row r="94" spans="2:61" hidden="1" x14ac:dyDescent="0.2">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64">
        <v>0</v>
      </c>
      <c r="I94" s="364">
        <v>0</v>
      </c>
      <c r="J94" s="364">
        <v>0</v>
      </c>
      <c r="K94" s="364">
        <v>0</v>
      </c>
      <c r="L94" s="364">
        <v>0</v>
      </c>
      <c r="M94" s="364">
        <v>0</v>
      </c>
      <c r="N94" s="364">
        <v>0</v>
      </c>
      <c r="O94" s="364">
        <v>0</v>
      </c>
      <c r="P94" s="364">
        <v>0</v>
      </c>
      <c r="Q94" s="364">
        <v>0</v>
      </c>
      <c r="R94" s="364">
        <v>0</v>
      </c>
      <c r="S94" s="364">
        <v>0</v>
      </c>
      <c r="T94" s="364">
        <v>0</v>
      </c>
      <c r="U94" s="364">
        <v>0</v>
      </c>
      <c r="V94" s="364">
        <v>0</v>
      </c>
      <c r="W94" s="364">
        <v>0</v>
      </c>
      <c r="X94" s="364">
        <v>0</v>
      </c>
      <c r="Y94" s="364">
        <v>0</v>
      </c>
      <c r="Z94" s="364">
        <v>0</v>
      </c>
      <c r="AA94" s="364">
        <v>0</v>
      </c>
      <c r="AB94" s="364">
        <v>0</v>
      </c>
      <c r="AC94" s="364">
        <v>0</v>
      </c>
      <c r="AD94" s="364">
        <v>0</v>
      </c>
      <c r="AE94" s="364">
        <v>0</v>
      </c>
      <c r="AF94" s="364">
        <v>0</v>
      </c>
      <c r="AG94" s="364">
        <v>0</v>
      </c>
      <c r="AH94" s="364">
        <v>0</v>
      </c>
      <c r="AI94" s="364">
        <v>0</v>
      </c>
      <c r="AJ94" s="364">
        <v>0</v>
      </c>
      <c r="AK94" s="364">
        <v>0</v>
      </c>
      <c r="AL94" s="364">
        <v>0</v>
      </c>
      <c r="AM94" s="364">
        <v>0</v>
      </c>
      <c r="AN94" s="364">
        <v>0</v>
      </c>
      <c r="AO94" s="364">
        <v>0</v>
      </c>
      <c r="AP94" s="364">
        <v>0</v>
      </c>
      <c r="AQ94" s="364">
        <v>0</v>
      </c>
      <c r="AR94" s="364">
        <v>0</v>
      </c>
      <c r="AS94" s="364">
        <v>0</v>
      </c>
      <c r="AT94" s="364">
        <v>0</v>
      </c>
      <c r="AU94" s="364">
        <v>0</v>
      </c>
      <c r="AV94" s="364">
        <v>0</v>
      </c>
      <c r="AW94" s="364">
        <v>0</v>
      </c>
      <c r="AX94" s="364">
        <v>0</v>
      </c>
      <c r="AY94" s="364">
        <v>0</v>
      </c>
      <c r="AZ94" s="364">
        <v>0</v>
      </c>
      <c r="BA94" s="364">
        <v>0</v>
      </c>
      <c r="BB94" s="364">
        <v>0</v>
      </c>
      <c r="BC94" s="364">
        <v>0</v>
      </c>
      <c r="BD94" s="364">
        <v>0</v>
      </c>
      <c r="BE94" s="364">
        <v>0</v>
      </c>
      <c r="BF94" s="364">
        <v>0</v>
      </c>
      <c r="BG94" s="364">
        <v>0</v>
      </c>
      <c r="BI94" s="343" t="s">
        <v>1238</v>
      </c>
    </row>
    <row r="95" spans="2:61" hidden="1" x14ac:dyDescent="0.2">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64">
        <v>0</v>
      </c>
      <c r="I95" s="364">
        <v>0</v>
      </c>
      <c r="J95" s="364">
        <v>0</v>
      </c>
      <c r="K95" s="364">
        <v>0</v>
      </c>
      <c r="L95" s="364">
        <v>0</v>
      </c>
      <c r="M95" s="364">
        <v>0</v>
      </c>
      <c r="N95" s="364">
        <v>0</v>
      </c>
      <c r="O95" s="364">
        <v>0</v>
      </c>
      <c r="P95" s="364">
        <v>0</v>
      </c>
      <c r="Q95" s="364">
        <v>0</v>
      </c>
      <c r="R95" s="364">
        <v>0</v>
      </c>
      <c r="S95" s="364">
        <v>0</v>
      </c>
      <c r="T95" s="364">
        <v>0</v>
      </c>
      <c r="U95" s="364">
        <v>0</v>
      </c>
      <c r="V95" s="364">
        <v>0</v>
      </c>
      <c r="W95" s="364">
        <v>0</v>
      </c>
      <c r="X95" s="364">
        <v>0</v>
      </c>
      <c r="Y95" s="364">
        <v>0</v>
      </c>
      <c r="Z95" s="364">
        <v>0</v>
      </c>
      <c r="AA95" s="364">
        <v>0</v>
      </c>
      <c r="AB95" s="364">
        <v>0</v>
      </c>
      <c r="AC95" s="364">
        <v>0</v>
      </c>
      <c r="AD95" s="364">
        <v>0</v>
      </c>
      <c r="AE95" s="364">
        <v>0</v>
      </c>
      <c r="AF95" s="364">
        <v>0</v>
      </c>
      <c r="AG95" s="364">
        <v>0</v>
      </c>
      <c r="AH95" s="364">
        <v>0</v>
      </c>
      <c r="AI95" s="364">
        <v>0</v>
      </c>
      <c r="AJ95" s="364">
        <v>0</v>
      </c>
      <c r="AK95" s="364">
        <v>0</v>
      </c>
      <c r="AL95" s="364">
        <v>0</v>
      </c>
      <c r="AM95" s="364">
        <v>0</v>
      </c>
      <c r="AN95" s="364">
        <v>0</v>
      </c>
      <c r="AO95" s="364">
        <v>0</v>
      </c>
      <c r="AP95" s="364">
        <v>0</v>
      </c>
      <c r="AQ95" s="364">
        <v>0</v>
      </c>
      <c r="AR95" s="364">
        <v>0</v>
      </c>
      <c r="AS95" s="364">
        <v>0</v>
      </c>
      <c r="AT95" s="364">
        <v>0</v>
      </c>
      <c r="AU95" s="364">
        <v>0</v>
      </c>
      <c r="AV95" s="364">
        <v>0</v>
      </c>
      <c r="AW95" s="364">
        <v>0</v>
      </c>
      <c r="AX95" s="364">
        <v>0</v>
      </c>
      <c r="AY95" s="364">
        <v>0</v>
      </c>
      <c r="AZ95" s="364">
        <v>0</v>
      </c>
      <c r="BA95" s="364">
        <v>0</v>
      </c>
      <c r="BB95" s="364">
        <v>0</v>
      </c>
      <c r="BC95" s="364">
        <v>0</v>
      </c>
      <c r="BD95" s="364">
        <v>0</v>
      </c>
      <c r="BE95" s="364">
        <v>0</v>
      </c>
      <c r="BF95" s="364">
        <v>0</v>
      </c>
      <c r="BG95" s="364">
        <v>0</v>
      </c>
      <c r="BI95" s="343" t="s">
        <v>1238</v>
      </c>
    </row>
    <row r="96" spans="2:61" hidden="1" x14ac:dyDescent="0.2">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64">
        <v>0</v>
      </c>
      <c r="I96" s="364">
        <v>0</v>
      </c>
      <c r="J96" s="364">
        <v>0</v>
      </c>
      <c r="K96" s="364">
        <v>0</v>
      </c>
      <c r="L96" s="364">
        <v>0</v>
      </c>
      <c r="M96" s="364">
        <v>0</v>
      </c>
      <c r="N96" s="364">
        <v>0</v>
      </c>
      <c r="O96" s="364">
        <v>0</v>
      </c>
      <c r="P96" s="364">
        <v>0</v>
      </c>
      <c r="Q96" s="364">
        <v>0</v>
      </c>
      <c r="R96" s="364">
        <v>0</v>
      </c>
      <c r="S96" s="364">
        <v>0</v>
      </c>
      <c r="T96" s="364">
        <v>0</v>
      </c>
      <c r="U96" s="364">
        <v>0</v>
      </c>
      <c r="V96" s="364">
        <v>0</v>
      </c>
      <c r="W96" s="364">
        <v>0</v>
      </c>
      <c r="X96" s="364">
        <v>0</v>
      </c>
      <c r="Y96" s="364">
        <v>0</v>
      </c>
      <c r="Z96" s="364">
        <v>0</v>
      </c>
      <c r="AA96" s="364">
        <v>0</v>
      </c>
      <c r="AB96" s="364">
        <v>0</v>
      </c>
      <c r="AC96" s="364">
        <v>0</v>
      </c>
      <c r="AD96" s="364">
        <v>0</v>
      </c>
      <c r="AE96" s="364">
        <v>0</v>
      </c>
      <c r="AF96" s="364">
        <v>0</v>
      </c>
      <c r="AG96" s="364">
        <v>0</v>
      </c>
      <c r="AH96" s="364">
        <v>0</v>
      </c>
      <c r="AI96" s="364">
        <v>0</v>
      </c>
      <c r="AJ96" s="364">
        <v>0</v>
      </c>
      <c r="AK96" s="364">
        <v>0</v>
      </c>
      <c r="AL96" s="364">
        <v>0</v>
      </c>
      <c r="AM96" s="364">
        <v>0</v>
      </c>
      <c r="AN96" s="364">
        <v>0</v>
      </c>
      <c r="AO96" s="364">
        <v>0</v>
      </c>
      <c r="AP96" s="364">
        <v>0</v>
      </c>
      <c r="AQ96" s="364">
        <v>0</v>
      </c>
      <c r="AR96" s="364">
        <v>0</v>
      </c>
      <c r="AS96" s="364">
        <v>0</v>
      </c>
      <c r="AT96" s="364">
        <v>0</v>
      </c>
      <c r="AU96" s="364">
        <v>0</v>
      </c>
      <c r="AV96" s="364">
        <v>0</v>
      </c>
      <c r="AW96" s="364">
        <v>0</v>
      </c>
      <c r="AX96" s="364">
        <v>0</v>
      </c>
      <c r="AY96" s="364">
        <v>0</v>
      </c>
      <c r="AZ96" s="364">
        <v>0</v>
      </c>
      <c r="BA96" s="364">
        <v>0</v>
      </c>
      <c r="BB96" s="364">
        <v>0</v>
      </c>
      <c r="BC96" s="364">
        <v>0</v>
      </c>
      <c r="BD96" s="364">
        <v>0</v>
      </c>
      <c r="BE96" s="364">
        <v>0</v>
      </c>
      <c r="BF96" s="364">
        <v>0</v>
      </c>
      <c r="BG96" s="364">
        <v>0</v>
      </c>
      <c r="BI96" s="343" t="s">
        <v>1238</v>
      </c>
    </row>
    <row r="97" spans="2:61" hidden="1" x14ac:dyDescent="0.2">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64">
        <v>0</v>
      </c>
      <c r="I97" s="364">
        <v>0</v>
      </c>
      <c r="J97" s="364">
        <v>0</v>
      </c>
      <c r="K97" s="364">
        <v>0</v>
      </c>
      <c r="L97" s="364">
        <v>0</v>
      </c>
      <c r="M97" s="364">
        <v>0</v>
      </c>
      <c r="N97" s="364">
        <v>0</v>
      </c>
      <c r="O97" s="364">
        <v>0</v>
      </c>
      <c r="P97" s="364">
        <v>0</v>
      </c>
      <c r="Q97" s="364">
        <v>0</v>
      </c>
      <c r="R97" s="364">
        <v>0</v>
      </c>
      <c r="S97" s="364">
        <v>0</v>
      </c>
      <c r="T97" s="364">
        <v>0</v>
      </c>
      <c r="U97" s="364">
        <v>0</v>
      </c>
      <c r="V97" s="364">
        <v>0</v>
      </c>
      <c r="W97" s="364">
        <v>0</v>
      </c>
      <c r="X97" s="364">
        <v>0</v>
      </c>
      <c r="Y97" s="364">
        <v>0</v>
      </c>
      <c r="Z97" s="364">
        <v>0</v>
      </c>
      <c r="AA97" s="364">
        <v>0</v>
      </c>
      <c r="AB97" s="364">
        <v>0</v>
      </c>
      <c r="AC97" s="364">
        <v>0</v>
      </c>
      <c r="AD97" s="364">
        <v>0</v>
      </c>
      <c r="AE97" s="364">
        <v>0</v>
      </c>
      <c r="AF97" s="364">
        <v>0</v>
      </c>
      <c r="AG97" s="364">
        <v>0</v>
      </c>
      <c r="AH97" s="364">
        <v>0</v>
      </c>
      <c r="AI97" s="364">
        <v>0</v>
      </c>
      <c r="AJ97" s="364">
        <v>0</v>
      </c>
      <c r="AK97" s="364">
        <v>0</v>
      </c>
      <c r="AL97" s="364">
        <v>0</v>
      </c>
      <c r="AM97" s="364">
        <v>0</v>
      </c>
      <c r="AN97" s="364">
        <v>0</v>
      </c>
      <c r="AO97" s="364">
        <v>0</v>
      </c>
      <c r="AP97" s="364">
        <v>0</v>
      </c>
      <c r="AQ97" s="364">
        <v>0</v>
      </c>
      <c r="AR97" s="364">
        <v>0</v>
      </c>
      <c r="AS97" s="364">
        <v>0</v>
      </c>
      <c r="AT97" s="364">
        <v>0</v>
      </c>
      <c r="AU97" s="364">
        <v>0</v>
      </c>
      <c r="AV97" s="364">
        <v>0</v>
      </c>
      <c r="AW97" s="364">
        <v>0</v>
      </c>
      <c r="AX97" s="364">
        <v>0</v>
      </c>
      <c r="AY97" s="364">
        <v>0</v>
      </c>
      <c r="AZ97" s="364">
        <v>0</v>
      </c>
      <c r="BA97" s="364">
        <v>0</v>
      </c>
      <c r="BB97" s="364">
        <v>0</v>
      </c>
      <c r="BC97" s="364">
        <v>0</v>
      </c>
      <c r="BD97" s="364">
        <v>0</v>
      </c>
      <c r="BE97" s="364">
        <v>0</v>
      </c>
      <c r="BF97" s="364">
        <v>0</v>
      </c>
      <c r="BG97" s="364">
        <v>0</v>
      </c>
      <c r="BI97" s="343" t="s">
        <v>1238</v>
      </c>
    </row>
    <row r="98" spans="2:61" hidden="1" x14ac:dyDescent="0.2">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64">
        <v>0</v>
      </c>
      <c r="I98" s="364">
        <v>0</v>
      </c>
      <c r="J98" s="364">
        <v>0</v>
      </c>
      <c r="K98" s="364">
        <v>0</v>
      </c>
      <c r="L98" s="364">
        <v>0</v>
      </c>
      <c r="M98" s="364">
        <v>0</v>
      </c>
      <c r="N98" s="364">
        <v>0</v>
      </c>
      <c r="O98" s="364">
        <v>0</v>
      </c>
      <c r="P98" s="364">
        <v>0</v>
      </c>
      <c r="Q98" s="364">
        <v>0</v>
      </c>
      <c r="R98" s="364">
        <v>0</v>
      </c>
      <c r="S98" s="364">
        <v>0</v>
      </c>
      <c r="T98" s="364">
        <v>0</v>
      </c>
      <c r="U98" s="364">
        <v>0</v>
      </c>
      <c r="V98" s="364">
        <v>0</v>
      </c>
      <c r="W98" s="364">
        <v>0</v>
      </c>
      <c r="X98" s="364">
        <v>0</v>
      </c>
      <c r="Y98" s="364">
        <v>0</v>
      </c>
      <c r="Z98" s="364">
        <v>0</v>
      </c>
      <c r="AA98" s="364">
        <v>0</v>
      </c>
      <c r="AB98" s="364">
        <v>0</v>
      </c>
      <c r="AC98" s="364">
        <v>0</v>
      </c>
      <c r="AD98" s="364">
        <v>0</v>
      </c>
      <c r="AE98" s="364">
        <v>0</v>
      </c>
      <c r="AF98" s="364">
        <v>0</v>
      </c>
      <c r="AG98" s="364">
        <v>0</v>
      </c>
      <c r="AH98" s="364">
        <v>0</v>
      </c>
      <c r="AI98" s="364">
        <v>0</v>
      </c>
      <c r="AJ98" s="364">
        <v>0</v>
      </c>
      <c r="AK98" s="364">
        <v>0</v>
      </c>
      <c r="AL98" s="364">
        <v>0</v>
      </c>
      <c r="AM98" s="364">
        <v>0</v>
      </c>
      <c r="AN98" s="364">
        <v>0</v>
      </c>
      <c r="AO98" s="364">
        <v>0</v>
      </c>
      <c r="AP98" s="364">
        <v>0</v>
      </c>
      <c r="AQ98" s="364">
        <v>0</v>
      </c>
      <c r="AR98" s="364">
        <v>0</v>
      </c>
      <c r="AS98" s="364">
        <v>0</v>
      </c>
      <c r="AT98" s="364">
        <v>0</v>
      </c>
      <c r="AU98" s="364">
        <v>0</v>
      </c>
      <c r="AV98" s="364">
        <v>0</v>
      </c>
      <c r="AW98" s="364">
        <v>0</v>
      </c>
      <c r="AX98" s="364">
        <v>0</v>
      </c>
      <c r="AY98" s="364">
        <v>0</v>
      </c>
      <c r="AZ98" s="364">
        <v>0</v>
      </c>
      <c r="BA98" s="364">
        <v>0</v>
      </c>
      <c r="BB98" s="364">
        <v>0</v>
      </c>
      <c r="BC98" s="364">
        <v>0</v>
      </c>
      <c r="BD98" s="364">
        <v>0</v>
      </c>
      <c r="BE98" s="364">
        <v>0</v>
      </c>
      <c r="BF98" s="364">
        <v>0</v>
      </c>
      <c r="BG98" s="364">
        <v>0</v>
      </c>
      <c r="BI98" s="343" t="s">
        <v>1238</v>
      </c>
    </row>
    <row r="99" spans="2:61" hidden="1" x14ac:dyDescent="0.2">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64">
        <v>0</v>
      </c>
      <c r="I99" s="364">
        <v>0</v>
      </c>
      <c r="J99" s="364">
        <v>0</v>
      </c>
      <c r="K99" s="364">
        <v>0</v>
      </c>
      <c r="L99" s="364">
        <v>0</v>
      </c>
      <c r="M99" s="364">
        <v>0</v>
      </c>
      <c r="N99" s="364">
        <v>0</v>
      </c>
      <c r="O99" s="364">
        <v>0</v>
      </c>
      <c r="P99" s="364">
        <v>0</v>
      </c>
      <c r="Q99" s="364">
        <v>0</v>
      </c>
      <c r="R99" s="364">
        <v>0</v>
      </c>
      <c r="S99" s="364">
        <v>0</v>
      </c>
      <c r="T99" s="364">
        <v>0</v>
      </c>
      <c r="U99" s="364">
        <v>0</v>
      </c>
      <c r="V99" s="364">
        <v>0</v>
      </c>
      <c r="W99" s="364">
        <v>0</v>
      </c>
      <c r="X99" s="364">
        <v>0</v>
      </c>
      <c r="Y99" s="364">
        <v>0</v>
      </c>
      <c r="Z99" s="364">
        <v>0</v>
      </c>
      <c r="AA99" s="364">
        <v>0</v>
      </c>
      <c r="AB99" s="364">
        <v>0</v>
      </c>
      <c r="AC99" s="364">
        <v>0</v>
      </c>
      <c r="AD99" s="364">
        <v>0</v>
      </c>
      <c r="AE99" s="364">
        <v>0</v>
      </c>
      <c r="AF99" s="364">
        <v>0</v>
      </c>
      <c r="AG99" s="364">
        <v>0</v>
      </c>
      <c r="AH99" s="364">
        <v>0</v>
      </c>
      <c r="AI99" s="364">
        <v>0</v>
      </c>
      <c r="AJ99" s="364">
        <v>0</v>
      </c>
      <c r="AK99" s="364">
        <v>0</v>
      </c>
      <c r="AL99" s="364">
        <v>0</v>
      </c>
      <c r="AM99" s="364">
        <v>0</v>
      </c>
      <c r="AN99" s="364">
        <v>0</v>
      </c>
      <c r="AO99" s="364">
        <v>0</v>
      </c>
      <c r="AP99" s="364">
        <v>0</v>
      </c>
      <c r="AQ99" s="364">
        <v>0</v>
      </c>
      <c r="AR99" s="364">
        <v>0</v>
      </c>
      <c r="AS99" s="364">
        <v>0</v>
      </c>
      <c r="AT99" s="364">
        <v>0</v>
      </c>
      <c r="AU99" s="364">
        <v>0</v>
      </c>
      <c r="AV99" s="364">
        <v>0</v>
      </c>
      <c r="AW99" s="364">
        <v>0</v>
      </c>
      <c r="AX99" s="364">
        <v>0</v>
      </c>
      <c r="AY99" s="364">
        <v>0</v>
      </c>
      <c r="AZ99" s="364">
        <v>0</v>
      </c>
      <c r="BA99" s="364">
        <v>0</v>
      </c>
      <c r="BB99" s="364">
        <v>0</v>
      </c>
      <c r="BC99" s="364">
        <v>0</v>
      </c>
      <c r="BD99" s="364">
        <v>0</v>
      </c>
      <c r="BE99" s="364">
        <v>0</v>
      </c>
      <c r="BF99" s="364">
        <v>0</v>
      </c>
      <c r="BG99" s="364">
        <v>0</v>
      </c>
      <c r="BI99" s="343" t="s">
        <v>1238</v>
      </c>
    </row>
    <row r="100" spans="2:61" hidden="1" x14ac:dyDescent="0.2">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64">
        <v>0</v>
      </c>
      <c r="I100" s="364">
        <v>0</v>
      </c>
      <c r="J100" s="364">
        <v>0</v>
      </c>
      <c r="K100" s="364">
        <v>0</v>
      </c>
      <c r="L100" s="364">
        <v>0</v>
      </c>
      <c r="M100" s="364">
        <v>0</v>
      </c>
      <c r="N100" s="364">
        <v>0</v>
      </c>
      <c r="O100" s="364">
        <v>0</v>
      </c>
      <c r="P100" s="364">
        <v>0</v>
      </c>
      <c r="Q100" s="364">
        <v>0</v>
      </c>
      <c r="R100" s="364">
        <v>0</v>
      </c>
      <c r="S100" s="364">
        <v>0</v>
      </c>
      <c r="T100" s="364">
        <v>0</v>
      </c>
      <c r="U100" s="364">
        <v>0</v>
      </c>
      <c r="V100" s="364">
        <v>0</v>
      </c>
      <c r="W100" s="364">
        <v>0</v>
      </c>
      <c r="X100" s="364">
        <v>0</v>
      </c>
      <c r="Y100" s="364">
        <v>0</v>
      </c>
      <c r="Z100" s="364">
        <v>0</v>
      </c>
      <c r="AA100" s="364">
        <v>0</v>
      </c>
      <c r="AB100" s="364">
        <v>0</v>
      </c>
      <c r="AC100" s="364">
        <v>0</v>
      </c>
      <c r="AD100" s="364">
        <v>0</v>
      </c>
      <c r="AE100" s="364">
        <v>0</v>
      </c>
      <c r="AF100" s="364">
        <v>0</v>
      </c>
      <c r="AG100" s="364">
        <v>0</v>
      </c>
      <c r="AH100" s="364">
        <v>0</v>
      </c>
      <c r="AI100" s="364">
        <v>0</v>
      </c>
      <c r="AJ100" s="364">
        <v>0</v>
      </c>
      <c r="AK100" s="364">
        <v>0</v>
      </c>
      <c r="AL100" s="364">
        <v>0</v>
      </c>
      <c r="AM100" s="364">
        <v>0</v>
      </c>
      <c r="AN100" s="364">
        <v>0</v>
      </c>
      <c r="AO100" s="364">
        <v>0</v>
      </c>
      <c r="AP100" s="364">
        <v>0</v>
      </c>
      <c r="AQ100" s="364">
        <v>0</v>
      </c>
      <c r="AR100" s="364">
        <v>0</v>
      </c>
      <c r="AS100" s="364">
        <v>0</v>
      </c>
      <c r="AT100" s="364">
        <v>0</v>
      </c>
      <c r="AU100" s="364">
        <v>0</v>
      </c>
      <c r="AV100" s="364">
        <v>0</v>
      </c>
      <c r="AW100" s="364">
        <v>0</v>
      </c>
      <c r="AX100" s="364">
        <v>0</v>
      </c>
      <c r="AY100" s="364">
        <v>0</v>
      </c>
      <c r="AZ100" s="364">
        <v>0</v>
      </c>
      <c r="BA100" s="364">
        <v>0</v>
      </c>
      <c r="BB100" s="364">
        <v>0</v>
      </c>
      <c r="BC100" s="364">
        <v>0</v>
      </c>
      <c r="BD100" s="364">
        <v>0</v>
      </c>
      <c r="BE100" s="364">
        <v>0</v>
      </c>
      <c r="BF100" s="364">
        <v>0</v>
      </c>
      <c r="BG100" s="364">
        <v>0</v>
      </c>
      <c r="BI100" s="343" t="s">
        <v>1238</v>
      </c>
    </row>
    <row r="101" spans="2:61" hidden="1" x14ac:dyDescent="0.2">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64">
        <v>0</v>
      </c>
      <c r="I101" s="364">
        <v>0</v>
      </c>
      <c r="J101" s="364">
        <v>0</v>
      </c>
      <c r="K101" s="364">
        <v>0</v>
      </c>
      <c r="L101" s="364">
        <v>0</v>
      </c>
      <c r="M101" s="364">
        <v>0</v>
      </c>
      <c r="N101" s="364">
        <v>0</v>
      </c>
      <c r="O101" s="364">
        <v>0</v>
      </c>
      <c r="P101" s="364">
        <v>0</v>
      </c>
      <c r="Q101" s="364">
        <v>0</v>
      </c>
      <c r="R101" s="364">
        <v>0</v>
      </c>
      <c r="S101" s="364">
        <v>0</v>
      </c>
      <c r="T101" s="364">
        <v>0</v>
      </c>
      <c r="U101" s="364">
        <v>0</v>
      </c>
      <c r="V101" s="364">
        <v>0</v>
      </c>
      <c r="W101" s="364">
        <v>0</v>
      </c>
      <c r="X101" s="364">
        <v>0</v>
      </c>
      <c r="Y101" s="364">
        <v>0</v>
      </c>
      <c r="Z101" s="364">
        <v>0</v>
      </c>
      <c r="AA101" s="364">
        <v>0</v>
      </c>
      <c r="AB101" s="364">
        <v>0</v>
      </c>
      <c r="AC101" s="364">
        <v>0</v>
      </c>
      <c r="AD101" s="364">
        <v>0</v>
      </c>
      <c r="AE101" s="364">
        <v>0</v>
      </c>
      <c r="AF101" s="364">
        <v>0</v>
      </c>
      <c r="AG101" s="364">
        <v>0</v>
      </c>
      <c r="AH101" s="364">
        <v>0</v>
      </c>
      <c r="AI101" s="364">
        <v>0</v>
      </c>
      <c r="AJ101" s="364">
        <v>0</v>
      </c>
      <c r="AK101" s="364">
        <v>0</v>
      </c>
      <c r="AL101" s="364">
        <v>0</v>
      </c>
      <c r="AM101" s="364">
        <v>0</v>
      </c>
      <c r="AN101" s="364">
        <v>0</v>
      </c>
      <c r="AO101" s="364">
        <v>0</v>
      </c>
      <c r="AP101" s="364">
        <v>0</v>
      </c>
      <c r="AQ101" s="364">
        <v>0</v>
      </c>
      <c r="AR101" s="364">
        <v>0</v>
      </c>
      <c r="AS101" s="364">
        <v>0</v>
      </c>
      <c r="AT101" s="364">
        <v>0</v>
      </c>
      <c r="AU101" s="364">
        <v>0</v>
      </c>
      <c r="AV101" s="364">
        <v>0</v>
      </c>
      <c r="AW101" s="364">
        <v>0</v>
      </c>
      <c r="AX101" s="364">
        <v>0</v>
      </c>
      <c r="AY101" s="364">
        <v>0</v>
      </c>
      <c r="AZ101" s="364">
        <v>0</v>
      </c>
      <c r="BA101" s="364">
        <v>0</v>
      </c>
      <c r="BB101" s="364">
        <v>0</v>
      </c>
      <c r="BC101" s="364">
        <v>0</v>
      </c>
      <c r="BD101" s="364">
        <v>0</v>
      </c>
      <c r="BE101" s="364">
        <v>0</v>
      </c>
      <c r="BF101" s="364">
        <v>0</v>
      </c>
      <c r="BG101" s="364">
        <v>0</v>
      </c>
      <c r="BI101" s="343" t="s">
        <v>1238</v>
      </c>
    </row>
    <row r="102" spans="2:61" hidden="1" x14ac:dyDescent="0.2">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64">
        <v>0</v>
      </c>
      <c r="I102" s="364">
        <v>0</v>
      </c>
      <c r="J102" s="364">
        <v>0</v>
      </c>
      <c r="K102" s="364">
        <v>0</v>
      </c>
      <c r="L102" s="364">
        <v>0</v>
      </c>
      <c r="M102" s="364">
        <v>0</v>
      </c>
      <c r="N102" s="364">
        <v>0</v>
      </c>
      <c r="O102" s="364">
        <v>0</v>
      </c>
      <c r="P102" s="364">
        <v>0</v>
      </c>
      <c r="Q102" s="364">
        <v>0</v>
      </c>
      <c r="R102" s="364">
        <v>0</v>
      </c>
      <c r="S102" s="364">
        <v>0</v>
      </c>
      <c r="T102" s="364">
        <v>0</v>
      </c>
      <c r="U102" s="364">
        <v>0</v>
      </c>
      <c r="V102" s="364">
        <v>0</v>
      </c>
      <c r="W102" s="364">
        <v>0</v>
      </c>
      <c r="X102" s="364">
        <v>0</v>
      </c>
      <c r="Y102" s="364">
        <v>0</v>
      </c>
      <c r="Z102" s="364">
        <v>0</v>
      </c>
      <c r="AA102" s="364">
        <v>0</v>
      </c>
      <c r="AB102" s="364">
        <v>0</v>
      </c>
      <c r="AC102" s="364">
        <v>0</v>
      </c>
      <c r="AD102" s="364">
        <v>0</v>
      </c>
      <c r="AE102" s="364">
        <v>0</v>
      </c>
      <c r="AF102" s="364">
        <v>0</v>
      </c>
      <c r="AG102" s="364">
        <v>0</v>
      </c>
      <c r="AH102" s="364">
        <v>0</v>
      </c>
      <c r="AI102" s="364">
        <v>0</v>
      </c>
      <c r="AJ102" s="364">
        <v>0</v>
      </c>
      <c r="AK102" s="364">
        <v>0</v>
      </c>
      <c r="AL102" s="364">
        <v>0</v>
      </c>
      <c r="AM102" s="364">
        <v>0</v>
      </c>
      <c r="AN102" s="364">
        <v>0</v>
      </c>
      <c r="AO102" s="364">
        <v>0</v>
      </c>
      <c r="AP102" s="364">
        <v>0</v>
      </c>
      <c r="AQ102" s="364">
        <v>0</v>
      </c>
      <c r="AR102" s="364">
        <v>0</v>
      </c>
      <c r="AS102" s="364">
        <v>0</v>
      </c>
      <c r="AT102" s="364">
        <v>0</v>
      </c>
      <c r="AU102" s="364">
        <v>0</v>
      </c>
      <c r="AV102" s="364">
        <v>0</v>
      </c>
      <c r="AW102" s="364">
        <v>0</v>
      </c>
      <c r="AX102" s="364">
        <v>0</v>
      </c>
      <c r="AY102" s="364">
        <v>0</v>
      </c>
      <c r="AZ102" s="364">
        <v>0</v>
      </c>
      <c r="BA102" s="364">
        <v>0</v>
      </c>
      <c r="BB102" s="364">
        <v>0</v>
      </c>
      <c r="BC102" s="364">
        <v>0</v>
      </c>
      <c r="BD102" s="364">
        <v>0</v>
      </c>
      <c r="BE102" s="364">
        <v>0</v>
      </c>
      <c r="BF102" s="364">
        <v>0</v>
      </c>
      <c r="BG102" s="364">
        <v>0</v>
      </c>
      <c r="BI102" s="343" t="s">
        <v>1238</v>
      </c>
    </row>
    <row r="103" spans="2:61" hidden="1" x14ac:dyDescent="0.2">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64">
        <v>0</v>
      </c>
      <c r="I103" s="364">
        <v>0</v>
      </c>
      <c r="J103" s="364">
        <v>0</v>
      </c>
      <c r="K103" s="364">
        <v>0</v>
      </c>
      <c r="L103" s="364">
        <v>0</v>
      </c>
      <c r="M103" s="364">
        <v>0</v>
      </c>
      <c r="N103" s="364">
        <v>0</v>
      </c>
      <c r="O103" s="364">
        <v>0</v>
      </c>
      <c r="P103" s="364">
        <v>0</v>
      </c>
      <c r="Q103" s="364">
        <v>0</v>
      </c>
      <c r="R103" s="364">
        <v>0</v>
      </c>
      <c r="S103" s="364">
        <v>0</v>
      </c>
      <c r="T103" s="364">
        <v>0</v>
      </c>
      <c r="U103" s="364">
        <v>0</v>
      </c>
      <c r="V103" s="364">
        <v>0</v>
      </c>
      <c r="W103" s="364">
        <v>0</v>
      </c>
      <c r="X103" s="364">
        <v>0</v>
      </c>
      <c r="Y103" s="364">
        <v>0</v>
      </c>
      <c r="Z103" s="364">
        <v>0</v>
      </c>
      <c r="AA103" s="364">
        <v>0</v>
      </c>
      <c r="AB103" s="364">
        <v>0</v>
      </c>
      <c r="AC103" s="364">
        <v>0</v>
      </c>
      <c r="AD103" s="364">
        <v>0</v>
      </c>
      <c r="AE103" s="364">
        <v>0</v>
      </c>
      <c r="AF103" s="364">
        <v>0</v>
      </c>
      <c r="AG103" s="364">
        <v>0</v>
      </c>
      <c r="AH103" s="364">
        <v>0</v>
      </c>
      <c r="AI103" s="364">
        <v>0</v>
      </c>
      <c r="AJ103" s="364">
        <v>0</v>
      </c>
      <c r="AK103" s="364">
        <v>0</v>
      </c>
      <c r="AL103" s="364">
        <v>0</v>
      </c>
      <c r="AM103" s="364">
        <v>0</v>
      </c>
      <c r="AN103" s="364">
        <v>0</v>
      </c>
      <c r="AO103" s="364">
        <v>0</v>
      </c>
      <c r="AP103" s="364">
        <v>0</v>
      </c>
      <c r="AQ103" s="364">
        <v>0</v>
      </c>
      <c r="AR103" s="364">
        <v>0</v>
      </c>
      <c r="AS103" s="364">
        <v>0</v>
      </c>
      <c r="AT103" s="364">
        <v>0</v>
      </c>
      <c r="AU103" s="364">
        <v>0</v>
      </c>
      <c r="AV103" s="364">
        <v>0</v>
      </c>
      <c r="AW103" s="364">
        <v>0</v>
      </c>
      <c r="AX103" s="364">
        <v>0</v>
      </c>
      <c r="AY103" s="364">
        <v>0</v>
      </c>
      <c r="AZ103" s="364">
        <v>0</v>
      </c>
      <c r="BA103" s="364">
        <v>0</v>
      </c>
      <c r="BB103" s="364">
        <v>0</v>
      </c>
      <c r="BC103" s="364">
        <v>0</v>
      </c>
      <c r="BD103" s="364">
        <v>0</v>
      </c>
      <c r="BE103" s="364">
        <v>0</v>
      </c>
      <c r="BF103" s="364">
        <v>0</v>
      </c>
      <c r="BG103" s="364">
        <v>0</v>
      </c>
      <c r="BI103" s="343" t="s">
        <v>1238</v>
      </c>
    </row>
    <row r="104" spans="2:61" hidden="1" x14ac:dyDescent="0.2">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64">
        <v>0</v>
      </c>
      <c r="I104" s="364">
        <v>0</v>
      </c>
      <c r="J104" s="364">
        <v>0</v>
      </c>
      <c r="K104" s="364">
        <v>0</v>
      </c>
      <c r="L104" s="364">
        <v>0</v>
      </c>
      <c r="M104" s="364">
        <v>0</v>
      </c>
      <c r="N104" s="364">
        <v>0</v>
      </c>
      <c r="O104" s="364">
        <v>0</v>
      </c>
      <c r="P104" s="364">
        <v>0</v>
      </c>
      <c r="Q104" s="364">
        <v>0</v>
      </c>
      <c r="R104" s="364">
        <v>0</v>
      </c>
      <c r="S104" s="364">
        <v>0</v>
      </c>
      <c r="T104" s="364">
        <v>0</v>
      </c>
      <c r="U104" s="364">
        <v>0</v>
      </c>
      <c r="V104" s="364">
        <v>0</v>
      </c>
      <c r="W104" s="364">
        <v>0</v>
      </c>
      <c r="X104" s="364">
        <v>0</v>
      </c>
      <c r="Y104" s="364">
        <v>0</v>
      </c>
      <c r="Z104" s="364">
        <v>0</v>
      </c>
      <c r="AA104" s="364">
        <v>0</v>
      </c>
      <c r="AB104" s="364">
        <v>0</v>
      </c>
      <c r="AC104" s="364">
        <v>0</v>
      </c>
      <c r="AD104" s="364">
        <v>0</v>
      </c>
      <c r="AE104" s="364">
        <v>0</v>
      </c>
      <c r="AF104" s="364">
        <v>0</v>
      </c>
      <c r="AG104" s="364">
        <v>0</v>
      </c>
      <c r="AH104" s="364">
        <v>0</v>
      </c>
      <c r="AI104" s="364">
        <v>0</v>
      </c>
      <c r="AJ104" s="364">
        <v>0</v>
      </c>
      <c r="AK104" s="364">
        <v>0</v>
      </c>
      <c r="AL104" s="364">
        <v>0</v>
      </c>
      <c r="AM104" s="364">
        <v>0</v>
      </c>
      <c r="AN104" s="364">
        <v>0</v>
      </c>
      <c r="AO104" s="364">
        <v>0</v>
      </c>
      <c r="AP104" s="364">
        <v>0</v>
      </c>
      <c r="AQ104" s="364">
        <v>0</v>
      </c>
      <c r="AR104" s="364">
        <v>0</v>
      </c>
      <c r="AS104" s="364">
        <v>0</v>
      </c>
      <c r="AT104" s="364">
        <v>0</v>
      </c>
      <c r="AU104" s="364">
        <v>0</v>
      </c>
      <c r="AV104" s="364">
        <v>0</v>
      </c>
      <c r="AW104" s="364">
        <v>0</v>
      </c>
      <c r="AX104" s="364">
        <v>0</v>
      </c>
      <c r="AY104" s="364">
        <v>0</v>
      </c>
      <c r="AZ104" s="364">
        <v>0</v>
      </c>
      <c r="BA104" s="364">
        <v>0</v>
      </c>
      <c r="BB104" s="364">
        <v>0</v>
      </c>
      <c r="BC104" s="364">
        <v>0</v>
      </c>
      <c r="BD104" s="364">
        <v>0</v>
      </c>
      <c r="BE104" s="364">
        <v>0</v>
      </c>
      <c r="BF104" s="364">
        <v>0</v>
      </c>
      <c r="BG104" s="364">
        <v>0</v>
      </c>
      <c r="BI104" s="343" t="s">
        <v>1238</v>
      </c>
    </row>
    <row r="105" spans="2:61" hidden="1" x14ac:dyDescent="0.2">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64">
        <v>0</v>
      </c>
      <c r="I105" s="364">
        <v>0</v>
      </c>
      <c r="J105" s="364">
        <v>0</v>
      </c>
      <c r="K105" s="364">
        <v>0</v>
      </c>
      <c r="L105" s="364">
        <v>0</v>
      </c>
      <c r="M105" s="364">
        <v>0</v>
      </c>
      <c r="N105" s="364">
        <v>0</v>
      </c>
      <c r="O105" s="364">
        <v>0</v>
      </c>
      <c r="P105" s="364">
        <v>0</v>
      </c>
      <c r="Q105" s="364">
        <v>0</v>
      </c>
      <c r="R105" s="364">
        <v>0</v>
      </c>
      <c r="S105" s="364">
        <v>0</v>
      </c>
      <c r="T105" s="364">
        <v>0</v>
      </c>
      <c r="U105" s="364">
        <v>0</v>
      </c>
      <c r="V105" s="364">
        <v>0</v>
      </c>
      <c r="W105" s="364">
        <v>0</v>
      </c>
      <c r="X105" s="364">
        <v>0</v>
      </c>
      <c r="Y105" s="364">
        <v>0</v>
      </c>
      <c r="Z105" s="364">
        <v>0</v>
      </c>
      <c r="AA105" s="364">
        <v>0</v>
      </c>
      <c r="AB105" s="364">
        <v>0</v>
      </c>
      <c r="AC105" s="364">
        <v>0</v>
      </c>
      <c r="AD105" s="364">
        <v>0</v>
      </c>
      <c r="AE105" s="364">
        <v>0</v>
      </c>
      <c r="AF105" s="364">
        <v>0</v>
      </c>
      <c r="AG105" s="364">
        <v>0</v>
      </c>
      <c r="AH105" s="364">
        <v>0</v>
      </c>
      <c r="AI105" s="364">
        <v>0</v>
      </c>
      <c r="AJ105" s="364">
        <v>0</v>
      </c>
      <c r="AK105" s="364">
        <v>0</v>
      </c>
      <c r="AL105" s="364">
        <v>0</v>
      </c>
      <c r="AM105" s="364">
        <v>0</v>
      </c>
      <c r="AN105" s="364">
        <v>0</v>
      </c>
      <c r="AO105" s="364">
        <v>0</v>
      </c>
      <c r="AP105" s="364">
        <v>0</v>
      </c>
      <c r="AQ105" s="364">
        <v>0</v>
      </c>
      <c r="AR105" s="364">
        <v>0</v>
      </c>
      <c r="AS105" s="364">
        <v>0</v>
      </c>
      <c r="AT105" s="364">
        <v>0</v>
      </c>
      <c r="AU105" s="364">
        <v>0</v>
      </c>
      <c r="AV105" s="364">
        <v>0</v>
      </c>
      <c r="AW105" s="364">
        <v>0</v>
      </c>
      <c r="AX105" s="364">
        <v>0</v>
      </c>
      <c r="AY105" s="364">
        <v>0</v>
      </c>
      <c r="AZ105" s="364">
        <v>0</v>
      </c>
      <c r="BA105" s="364">
        <v>0</v>
      </c>
      <c r="BB105" s="364">
        <v>0</v>
      </c>
      <c r="BC105" s="364">
        <v>0</v>
      </c>
      <c r="BD105" s="364">
        <v>0</v>
      </c>
      <c r="BE105" s="364">
        <v>0</v>
      </c>
      <c r="BF105" s="364">
        <v>0</v>
      </c>
      <c r="BG105" s="364">
        <v>0</v>
      </c>
      <c r="BI105" s="343" t="s">
        <v>1238</v>
      </c>
    </row>
    <row r="106" spans="2:61" hidden="1" x14ac:dyDescent="0.2">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64">
        <v>0</v>
      </c>
      <c r="I106" s="364">
        <v>0</v>
      </c>
      <c r="J106" s="364">
        <v>0</v>
      </c>
      <c r="K106" s="364">
        <v>0</v>
      </c>
      <c r="L106" s="364">
        <v>0</v>
      </c>
      <c r="M106" s="364">
        <v>0</v>
      </c>
      <c r="N106" s="364">
        <v>0</v>
      </c>
      <c r="O106" s="364">
        <v>0</v>
      </c>
      <c r="P106" s="364">
        <v>0</v>
      </c>
      <c r="Q106" s="364">
        <v>0</v>
      </c>
      <c r="R106" s="364">
        <v>0</v>
      </c>
      <c r="S106" s="364">
        <v>0</v>
      </c>
      <c r="T106" s="364">
        <v>0</v>
      </c>
      <c r="U106" s="364">
        <v>0</v>
      </c>
      <c r="V106" s="364">
        <v>0</v>
      </c>
      <c r="W106" s="364">
        <v>0</v>
      </c>
      <c r="X106" s="364">
        <v>0</v>
      </c>
      <c r="Y106" s="364">
        <v>0</v>
      </c>
      <c r="Z106" s="364">
        <v>0</v>
      </c>
      <c r="AA106" s="364">
        <v>0</v>
      </c>
      <c r="AB106" s="364">
        <v>0</v>
      </c>
      <c r="AC106" s="364">
        <v>0</v>
      </c>
      <c r="AD106" s="364">
        <v>0</v>
      </c>
      <c r="AE106" s="364">
        <v>0</v>
      </c>
      <c r="AF106" s="364">
        <v>0</v>
      </c>
      <c r="AG106" s="364">
        <v>0</v>
      </c>
      <c r="AH106" s="364">
        <v>0</v>
      </c>
      <c r="AI106" s="364">
        <v>0</v>
      </c>
      <c r="AJ106" s="364">
        <v>0</v>
      </c>
      <c r="AK106" s="364">
        <v>0</v>
      </c>
      <c r="AL106" s="364">
        <v>0</v>
      </c>
      <c r="AM106" s="364">
        <v>0</v>
      </c>
      <c r="AN106" s="364">
        <v>0</v>
      </c>
      <c r="AO106" s="364">
        <v>0</v>
      </c>
      <c r="AP106" s="364">
        <v>0</v>
      </c>
      <c r="AQ106" s="364">
        <v>0</v>
      </c>
      <c r="AR106" s="364">
        <v>0</v>
      </c>
      <c r="AS106" s="364">
        <v>0</v>
      </c>
      <c r="AT106" s="364">
        <v>0</v>
      </c>
      <c r="AU106" s="364">
        <v>0</v>
      </c>
      <c r="AV106" s="364">
        <v>0</v>
      </c>
      <c r="AW106" s="364">
        <v>0</v>
      </c>
      <c r="AX106" s="364">
        <v>0</v>
      </c>
      <c r="AY106" s="364">
        <v>0</v>
      </c>
      <c r="AZ106" s="364">
        <v>0</v>
      </c>
      <c r="BA106" s="364">
        <v>0</v>
      </c>
      <c r="BB106" s="364">
        <v>0</v>
      </c>
      <c r="BC106" s="364">
        <v>0</v>
      </c>
      <c r="BD106" s="364">
        <v>0</v>
      </c>
      <c r="BE106" s="364">
        <v>0</v>
      </c>
      <c r="BF106" s="364">
        <v>0</v>
      </c>
      <c r="BG106" s="364">
        <v>0</v>
      </c>
      <c r="BI106" s="343" t="s">
        <v>1238</v>
      </c>
    </row>
    <row r="107" spans="2:61" hidden="1" x14ac:dyDescent="0.2">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64">
        <v>0</v>
      </c>
      <c r="I107" s="364">
        <v>0</v>
      </c>
      <c r="J107" s="364">
        <v>0</v>
      </c>
      <c r="K107" s="364">
        <v>0</v>
      </c>
      <c r="L107" s="364">
        <v>0</v>
      </c>
      <c r="M107" s="364">
        <v>0</v>
      </c>
      <c r="N107" s="364">
        <v>0</v>
      </c>
      <c r="O107" s="364">
        <v>0</v>
      </c>
      <c r="P107" s="364">
        <v>0</v>
      </c>
      <c r="Q107" s="364">
        <v>0</v>
      </c>
      <c r="R107" s="364">
        <v>0</v>
      </c>
      <c r="S107" s="364">
        <v>0</v>
      </c>
      <c r="T107" s="364">
        <v>0</v>
      </c>
      <c r="U107" s="364">
        <v>0</v>
      </c>
      <c r="V107" s="364">
        <v>0</v>
      </c>
      <c r="W107" s="364">
        <v>0</v>
      </c>
      <c r="X107" s="364">
        <v>0</v>
      </c>
      <c r="Y107" s="364">
        <v>0</v>
      </c>
      <c r="Z107" s="364">
        <v>0</v>
      </c>
      <c r="AA107" s="364">
        <v>0</v>
      </c>
      <c r="AB107" s="364">
        <v>0</v>
      </c>
      <c r="AC107" s="364">
        <v>0</v>
      </c>
      <c r="AD107" s="364">
        <v>0</v>
      </c>
      <c r="AE107" s="364">
        <v>0</v>
      </c>
      <c r="AF107" s="364">
        <v>0</v>
      </c>
      <c r="AG107" s="364">
        <v>0</v>
      </c>
      <c r="AH107" s="364">
        <v>0</v>
      </c>
      <c r="AI107" s="364">
        <v>0</v>
      </c>
      <c r="AJ107" s="364">
        <v>0</v>
      </c>
      <c r="AK107" s="364">
        <v>0</v>
      </c>
      <c r="AL107" s="364">
        <v>0</v>
      </c>
      <c r="AM107" s="364">
        <v>0</v>
      </c>
      <c r="AN107" s="364">
        <v>0</v>
      </c>
      <c r="AO107" s="364">
        <v>0</v>
      </c>
      <c r="AP107" s="364">
        <v>0</v>
      </c>
      <c r="AQ107" s="364">
        <v>0</v>
      </c>
      <c r="AR107" s="364">
        <v>0</v>
      </c>
      <c r="AS107" s="364">
        <v>0</v>
      </c>
      <c r="AT107" s="364">
        <v>0</v>
      </c>
      <c r="AU107" s="364">
        <v>0</v>
      </c>
      <c r="AV107" s="364">
        <v>0</v>
      </c>
      <c r="AW107" s="364">
        <v>0</v>
      </c>
      <c r="AX107" s="364">
        <v>0</v>
      </c>
      <c r="AY107" s="364">
        <v>0</v>
      </c>
      <c r="AZ107" s="364">
        <v>0</v>
      </c>
      <c r="BA107" s="364">
        <v>0</v>
      </c>
      <c r="BB107" s="364">
        <v>0</v>
      </c>
      <c r="BC107" s="364">
        <v>0</v>
      </c>
      <c r="BD107" s="364">
        <v>0</v>
      </c>
      <c r="BE107" s="364">
        <v>0</v>
      </c>
      <c r="BF107" s="364">
        <v>0</v>
      </c>
      <c r="BG107" s="364">
        <v>0</v>
      </c>
      <c r="BI107" s="343" t="s">
        <v>1238</v>
      </c>
    </row>
    <row r="108" spans="2:61" hidden="1" x14ac:dyDescent="0.2">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64">
        <v>0</v>
      </c>
      <c r="I108" s="364">
        <v>0</v>
      </c>
      <c r="J108" s="364">
        <v>0</v>
      </c>
      <c r="K108" s="364">
        <v>0</v>
      </c>
      <c r="L108" s="364">
        <v>0</v>
      </c>
      <c r="M108" s="364">
        <v>0</v>
      </c>
      <c r="N108" s="364">
        <v>0</v>
      </c>
      <c r="O108" s="364">
        <v>0</v>
      </c>
      <c r="P108" s="364">
        <v>0</v>
      </c>
      <c r="Q108" s="364">
        <v>0</v>
      </c>
      <c r="R108" s="364">
        <v>0</v>
      </c>
      <c r="S108" s="364">
        <v>0</v>
      </c>
      <c r="T108" s="364">
        <v>0</v>
      </c>
      <c r="U108" s="364">
        <v>0</v>
      </c>
      <c r="V108" s="364">
        <v>0</v>
      </c>
      <c r="W108" s="364">
        <v>0</v>
      </c>
      <c r="X108" s="364">
        <v>0</v>
      </c>
      <c r="Y108" s="364">
        <v>0</v>
      </c>
      <c r="Z108" s="364">
        <v>0</v>
      </c>
      <c r="AA108" s="364">
        <v>0</v>
      </c>
      <c r="AB108" s="364">
        <v>0</v>
      </c>
      <c r="AC108" s="364">
        <v>0</v>
      </c>
      <c r="AD108" s="364">
        <v>0</v>
      </c>
      <c r="AE108" s="364">
        <v>0</v>
      </c>
      <c r="AF108" s="364">
        <v>0</v>
      </c>
      <c r="AG108" s="364">
        <v>0</v>
      </c>
      <c r="AH108" s="364">
        <v>0</v>
      </c>
      <c r="AI108" s="364">
        <v>0</v>
      </c>
      <c r="AJ108" s="364">
        <v>0</v>
      </c>
      <c r="AK108" s="364">
        <v>0</v>
      </c>
      <c r="AL108" s="364">
        <v>0</v>
      </c>
      <c r="AM108" s="364">
        <v>0</v>
      </c>
      <c r="AN108" s="364">
        <v>0</v>
      </c>
      <c r="AO108" s="364">
        <v>0</v>
      </c>
      <c r="AP108" s="364">
        <v>0</v>
      </c>
      <c r="AQ108" s="364">
        <v>0</v>
      </c>
      <c r="AR108" s="364">
        <v>0</v>
      </c>
      <c r="AS108" s="364">
        <v>0</v>
      </c>
      <c r="AT108" s="364">
        <v>0</v>
      </c>
      <c r="AU108" s="364">
        <v>0</v>
      </c>
      <c r="AV108" s="364">
        <v>0</v>
      </c>
      <c r="AW108" s="364">
        <v>0</v>
      </c>
      <c r="AX108" s="364">
        <v>0</v>
      </c>
      <c r="AY108" s="364">
        <v>0</v>
      </c>
      <c r="AZ108" s="364">
        <v>0</v>
      </c>
      <c r="BA108" s="364">
        <v>0</v>
      </c>
      <c r="BB108" s="364">
        <v>0</v>
      </c>
      <c r="BC108" s="364">
        <v>0</v>
      </c>
      <c r="BD108" s="364">
        <v>0</v>
      </c>
      <c r="BE108" s="364">
        <v>0</v>
      </c>
      <c r="BF108" s="364">
        <v>0</v>
      </c>
      <c r="BG108" s="364">
        <v>0</v>
      </c>
      <c r="BI108" s="343" t="s">
        <v>1238</v>
      </c>
    </row>
    <row r="109" spans="2:61" hidden="1" x14ac:dyDescent="0.2">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64">
        <v>0</v>
      </c>
      <c r="I109" s="364">
        <v>0</v>
      </c>
      <c r="J109" s="364">
        <v>0</v>
      </c>
      <c r="K109" s="364">
        <v>0</v>
      </c>
      <c r="L109" s="364">
        <v>0</v>
      </c>
      <c r="M109" s="364">
        <v>0</v>
      </c>
      <c r="N109" s="364">
        <v>0</v>
      </c>
      <c r="O109" s="364">
        <v>0</v>
      </c>
      <c r="P109" s="364">
        <v>0</v>
      </c>
      <c r="Q109" s="364">
        <v>0</v>
      </c>
      <c r="R109" s="364">
        <v>0</v>
      </c>
      <c r="S109" s="364">
        <v>0</v>
      </c>
      <c r="T109" s="364">
        <v>0</v>
      </c>
      <c r="U109" s="364">
        <v>0</v>
      </c>
      <c r="V109" s="364">
        <v>0</v>
      </c>
      <c r="W109" s="364">
        <v>0</v>
      </c>
      <c r="X109" s="364">
        <v>0</v>
      </c>
      <c r="Y109" s="364">
        <v>0</v>
      </c>
      <c r="Z109" s="364">
        <v>0</v>
      </c>
      <c r="AA109" s="364">
        <v>0</v>
      </c>
      <c r="AB109" s="364">
        <v>0</v>
      </c>
      <c r="AC109" s="364">
        <v>0</v>
      </c>
      <c r="AD109" s="364">
        <v>0</v>
      </c>
      <c r="AE109" s="364">
        <v>0</v>
      </c>
      <c r="AF109" s="364">
        <v>0</v>
      </c>
      <c r="AG109" s="364">
        <v>0</v>
      </c>
      <c r="AH109" s="364">
        <v>0</v>
      </c>
      <c r="AI109" s="364">
        <v>0</v>
      </c>
      <c r="AJ109" s="364">
        <v>0</v>
      </c>
      <c r="AK109" s="364">
        <v>0</v>
      </c>
      <c r="AL109" s="364">
        <v>0</v>
      </c>
      <c r="AM109" s="364">
        <v>0</v>
      </c>
      <c r="AN109" s="364">
        <v>0</v>
      </c>
      <c r="AO109" s="364">
        <v>0</v>
      </c>
      <c r="AP109" s="364">
        <v>0</v>
      </c>
      <c r="AQ109" s="364">
        <v>0</v>
      </c>
      <c r="AR109" s="364">
        <v>0</v>
      </c>
      <c r="AS109" s="364">
        <v>0</v>
      </c>
      <c r="AT109" s="364">
        <v>0</v>
      </c>
      <c r="AU109" s="364">
        <v>0</v>
      </c>
      <c r="AV109" s="364">
        <v>0</v>
      </c>
      <c r="AW109" s="364">
        <v>0</v>
      </c>
      <c r="AX109" s="364">
        <v>0</v>
      </c>
      <c r="AY109" s="364">
        <v>0</v>
      </c>
      <c r="AZ109" s="364">
        <v>0</v>
      </c>
      <c r="BA109" s="364">
        <v>0</v>
      </c>
      <c r="BB109" s="364">
        <v>0</v>
      </c>
      <c r="BC109" s="364">
        <v>0</v>
      </c>
      <c r="BD109" s="364">
        <v>0</v>
      </c>
      <c r="BE109" s="364">
        <v>0</v>
      </c>
      <c r="BF109" s="364">
        <v>0</v>
      </c>
      <c r="BG109" s="364">
        <v>0</v>
      </c>
      <c r="BI109" s="343" t="s">
        <v>1238</v>
      </c>
    </row>
    <row r="110" spans="2:61" hidden="1" x14ac:dyDescent="0.2">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64">
        <v>0</v>
      </c>
      <c r="I110" s="364">
        <v>0</v>
      </c>
      <c r="J110" s="364">
        <v>0</v>
      </c>
      <c r="K110" s="364">
        <v>0</v>
      </c>
      <c r="L110" s="364">
        <v>0</v>
      </c>
      <c r="M110" s="364">
        <v>0</v>
      </c>
      <c r="N110" s="364">
        <v>0</v>
      </c>
      <c r="O110" s="364">
        <v>0</v>
      </c>
      <c r="P110" s="364">
        <v>0</v>
      </c>
      <c r="Q110" s="364">
        <v>0</v>
      </c>
      <c r="R110" s="364">
        <v>0</v>
      </c>
      <c r="S110" s="364">
        <v>0</v>
      </c>
      <c r="T110" s="364">
        <v>0</v>
      </c>
      <c r="U110" s="364">
        <v>0</v>
      </c>
      <c r="V110" s="364">
        <v>0</v>
      </c>
      <c r="W110" s="364">
        <v>0</v>
      </c>
      <c r="X110" s="364">
        <v>0</v>
      </c>
      <c r="Y110" s="364">
        <v>0</v>
      </c>
      <c r="Z110" s="364">
        <v>0</v>
      </c>
      <c r="AA110" s="364">
        <v>0</v>
      </c>
      <c r="AB110" s="364">
        <v>0</v>
      </c>
      <c r="AC110" s="364">
        <v>0</v>
      </c>
      <c r="AD110" s="364">
        <v>0</v>
      </c>
      <c r="AE110" s="364">
        <v>0</v>
      </c>
      <c r="AF110" s="364">
        <v>0</v>
      </c>
      <c r="AG110" s="364">
        <v>0</v>
      </c>
      <c r="AH110" s="364">
        <v>0</v>
      </c>
      <c r="AI110" s="364">
        <v>0</v>
      </c>
      <c r="AJ110" s="364">
        <v>0</v>
      </c>
      <c r="AK110" s="364">
        <v>0</v>
      </c>
      <c r="AL110" s="364">
        <v>0</v>
      </c>
      <c r="AM110" s="364">
        <v>0</v>
      </c>
      <c r="AN110" s="364">
        <v>0</v>
      </c>
      <c r="AO110" s="364">
        <v>0</v>
      </c>
      <c r="AP110" s="364">
        <v>0</v>
      </c>
      <c r="AQ110" s="364">
        <v>0</v>
      </c>
      <c r="AR110" s="364">
        <v>0</v>
      </c>
      <c r="AS110" s="364">
        <v>0</v>
      </c>
      <c r="AT110" s="364">
        <v>0</v>
      </c>
      <c r="AU110" s="364">
        <v>0</v>
      </c>
      <c r="AV110" s="364">
        <v>0</v>
      </c>
      <c r="AW110" s="364">
        <v>0</v>
      </c>
      <c r="AX110" s="364">
        <v>0</v>
      </c>
      <c r="AY110" s="364">
        <v>0</v>
      </c>
      <c r="AZ110" s="364">
        <v>0</v>
      </c>
      <c r="BA110" s="364">
        <v>0</v>
      </c>
      <c r="BB110" s="364">
        <v>0</v>
      </c>
      <c r="BC110" s="364">
        <v>0</v>
      </c>
      <c r="BD110" s="364">
        <v>0</v>
      </c>
      <c r="BE110" s="364">
        <v>0</v>
      </c>
      <c r="BF110" s="364">
        <v>0</v>
      </c>
      <c r="BG110" s="364">
        <v>0</v>
      </c>
      <c r="BI110" s="343" t="s">
        <v>1238</v>
      </c>
    </row>
    <row r="111" spans="2:61" hidden="1" x14ac:dyDescent="0.2">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64">
        <v>0</v>
      </c>
      <c r="I111" s="364">
        <v>0</v>
      </c>
      <c r="J111" s="364">
        <v>0</v>
      </c>
      <c r="K111" s="364">
        <v>0</v>
      </c>
      <c r="L111" s="364">
        <v>0</v>
      </c>
      <c r="M111" s="364">
        <v>0</v>
      </c>
      <c r="N111" s="364">
        <v>0</v>
      </c>
      <c r="O111" s="364">
        <v>0</v>
      </c>
      <c r="P111" s="364">
        <v>0</v>
      </c>
      <c r="Q111" s="364">
        <v>0</v>
      </c>
      <c r="R111" s="364">
        <v>0</v>
      </c>
      <c r="S111" s="364">
        <v>0</v>
      </c>
      <c r="T111" s="364">
        <v>0</v>
      </c>
      <c r="U111" s="364">
        <v>0</v>
      </c>
      <c r="V111" s="364">
        <v>0</v>
      </c>
      <c r="W111" s="364">
        <v>0</v>
      </c>
      <c r="X111" s="364">
        <v>0</v>
      </c>
      <c r="Y111" s="364">
        <v>0</v>
      </c>
      <c r="Z111" s="364">
        <v>0</v>
      </c>
      <c r="AA111" s="364">
        <v>0</v>
      </c>
      <c r="AB111" s="364">
        <v>0</v>
      </c>
      <c r="AC111" s="364">
        <v>0</v>
      </c>
      <c r="AD111" s="364">
        <v>0</v>
      </c>
      <c r="AE111" s="364">
        <v>0</v>
      </c>
      <c r="AF111" s="364">
        <v>0</v>
      </c>
      <c r="AG111" s="364">
        <v>0</v>
      </c>
      <c r="AH111" s="364">
        <v>0</v>
      </c>
      <c r="AI111" s="364">
        <v>0</v>
      </c>
      <c r="AJ111" s="364">
        <v>0</v>
      </c>
      <c r="AK111" s="364">
        <v>0</v>
      </c>
      <c r="AL111" s="364">
        <v>0</v>
      </c>
      <c r="AM111" s="364">
        <v>0</v>
      </c>
      <c r="AN111" s="364">
        <v>0</v>
      </c>
      <c r="AO111" s="364">
        <v>0</v>
      </c>
      <c r="AP111" s="364">
        <v>0</v>
      </c>
      <c r="AQ111" s="364">
        <v>0</v>
      </c>
      <c r="AR111" s="364">
        <v>0</v>
      </c>
      <c r="AS111" s="364">
        <v>0</v>
      </c>
      <c r="AT111" s="364">
        <v>0</v>
      </c>
      <c r="AU111" s="364">
        <v>0</v>
      </c>
      <c r="AV111" s="364">
        <v>0</v>
      </c>
      <c r="AW111" s="364">
        <v>0</v>
      </c>
      <c r="AX111" s="364">
        <v>0</v>
      </c>
      <c r="AY111" s="364">
        <v>0</v>
      </c>
      <c r="AZ111" s="364">
        <v>0</v>
      </c>
      <c r="BA111" s="364">
        <v>0</v>
      </c>
      <c r="BB111" s="364">
        <v>0</v>
      </c>
      <c r="BC111" s="364">
        <v>0</v>
      </c>
      <c r="BD111" s="364">
        <v>0</v>
      </c>
      <c r="BE111" s="364">
        <v>0</v>
      </c>
      <c r="BF111" s="364">
        <v>0</v>
      </c>
      <c r="BG111" s="364">
        <v>0</v>
      </c>
      <c r="BI111" s="343" t="s">
        <v>1238</v>
      </c>
    </row>
    <row r="112" spans="2:61" hidden="1" x14ac:dyDescent="0.2">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64">
        <v>0</v>
      </c>
      <c r="I112" s="364">
        <v>0</v>
      </c>
      <c r="J112" s="364">
        <v>0</v>
      </c>
      <c r="K112" s="364">
        <v>0</v>
      </c>
      <c r="L112" s="364">
        <v>0</v>
      </c>
      <c r="M112" s="364">
        <v>0</v>
      </c>
      <c r="N112" s="364">
        <v>0</v>
      </c>
      <c r="O112" s="364">
        <v>0</v>
      </c>
      <c r="P112" s="364">
        <v>0</v>
      </c>
      <c r="Q112" s="364">
        <v>0</v>
      </c>
      <c r="R112" s="364">
        <v>0</v>
      </c>
      <c r="S112" s="364">
        <v>0</v>
      </c>
      <c r="T112" s="364">
        <v>0</v>
      </c>
      <c r="U112" s="364">
        <v>0</v>
      </c>
      <c r="V112" s="364">
        <v>0</v>
      </c>
      <c r="W112" s="364">
        <v>0</v>
      </c>
      <c r="X112" s="364">
        <v>0</v>
      </c>
      <c r="Y112" s="364">
        <v>0</v>
      </c>
      <c r="Z112" s="364">
        <v>0</v>
      </c>
      <c r="AA112" s="364">
        <v>0</v>
      </c>
      <c r="AB112" s="364">
        <v>0</v>
      </c>
      <c r="AC112" s="364">
        <v>0</v>
      </c>
      <c r="AD112" s="364">
        <v>0</v>
      </c>
      <c r="AE112" s="364">
        <v>0</v>
      </c>
      <c r="AF112" s="364">
        <v>0</v>
      </c>
      <c r="AG112" s="364">
        <v>0</v>
      </c>
      <c r="AH112" s="364">
        <v>0</v>
      </c>
      <c r="AI112" s="364">
        <v>0</v>
      </c>
      <c r="AJ112" s="364">
        <v>0</v>
      </c>
      <c r="AK112" s="364">
        <v>0</v>
      </c>
      <c r="AL112" s="364">
        <v>0</v>
      </c>
      <c r="AM112" s="364">
        <v>0</v>
      </c>
      <c r="AN112" s="364">
        <v>0</v>
      </c>
      <c r="AO112" s="364">
        <v>0</v>
      </c>
      <c r="AP112" s="364">
        <v>0</v>
      </c>
      <c r="AQ112" s="364">
        <v>0</v>
      </c>
      <c r="AR112" s="364">
        <v>0</v>
      </c>
      <c r="AS112" s="364">
        <v>0</v>
      </c>
      <c r="AT112" s="364">
        <v>0</v>
      </c>
      <c r="AU112" s="364">
        <v>0</v>
      </c>
      <c r="AV112" s="364">
        <v>0</v>
      </c>
      <c r="AW112" s="364">
        <v>0</v>
      </c>
      <c r="AX112" s="364">
        <v>0</v>
      </c>
      <c r="AY112" s="364">
        <v>0</v>
      </c>
      <c r="AZ112" s="364">
        <v>0</v>
      </c>
      <c r="BA112" s="364">
        <v>0</v>
      </c>
      <c r="BB112" s="364">
        <v>0</v>
      </c>
      <c r="BC112" s="364">
        <v>0</v>
      </c>
      <c r="BD112" s="364">
        <v>0</v>
      </c>
      <c r="BE112" s="364">
        <v>0</v>
      </c>
      <c r="BF112" s="364">
        <v>0</v>
      </c>
      <c r="BG112" s="364">
        <v>0</v>
      </c>
      <c r="BI112" s="343" t="s">
        <v>1238</v>
      </c>
    </row>
    <row r="113" spans="2:61" hidden="1" x14ac:dyDescent="0.2">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64">
        <v>0</v>
      </c>
      <c r="I113" s="364">
        <v>0</v>
      </c>
      <c r="J113" s="364">
        <v>0</v>
      </c>
      <c r="K113" s="364">
        <v>0</v>
      </c>
      <c r="L113" s="364">
        <v>0</v>
      </c>
      <c r="M113" s="364">
        <v>0</v>
      </c>
      <c r="N113" s="364">
        <v>0</v>
      </c>
      <c r="O113" s="364">
        <v>0</v>
      </c>
      <c r="P113" s="364">
        <v>0</v>
      </c>
      <c r="Q113" s="364">
        <v>0</v>
      </c>
      <c r="R113" s="364">
        <v>0</v>
      </c>
      <c r="S113" s="364">
        <v>0</v>
      </c>
      <c r="T113" s="364">
        <v>0</v>
      </c>
      <c r="U113" s="364">
        <v>0</v>
      </c>
      <c r="V113" s="364">
        <v>0</v>
      </c>
      <c r="W113" s="364">
        <v>0</v>
      </c>
      <c r="X113" s="364">
        <v>0</v>
      </c>
      <c r="Y113" s="364">
        <v>0</v>
      </c>
      <c r="Z113" s="364">
        <v>0</v>
      </c>
      <c r="AA113" s="364">
        <v>0</v>
      </c>
      <c r="AB113" s="364">
        <v>0</v>
      </c>
      <c r="AC113" s="364">
        <v>0</v>
      </c>
      <c r="AD113" s="364">
        <v>0</v>
      </c>
      <c r="AE113" s="364">
        <v>0</v>
      </c>
      <c r="AF113" s="364">
        <v>0</v>
      </c>
      <c r="AG113" s="364">
        <v>0</v>
      </c>
      <c r="AH113" s="364">
        <v>0</v>
      </c>
      <c r="AI113" s="364">
        <v>0</v>
      </c>
      <c r="AJ113" s="364">
        <v>0</v>
      </c>
      <c r="AK113" s="364">
        <v>0</v>
      </c>
      <c r="AL113" s="364">
        <v>0</v>
      </c>
      <c r="AM113" s="364">
        <v>0</v>
      </c>
      <c r="AN113" s="364">
        <v>0</v>
      </c>
      <c r="AO113" s="364">
        <v>0</v>
      </c>
      <c r="AP113" s="364">
        <v>0</v>
      </c>
      <c r="AQ113" s="364">
        <v>0</v>
      </c>
      <c r="AR113" s="364">
        <v>0</v>
      </c>
      <c r="AS113" s="364">
        <v>0</v>
      </c>
      <c r="AT113" s="364">
        <v>0</v>
      </c>
      <c r="AU113" s="364">
        <v>0</v>
      </c>
      <c r="AV113" s="364">
        <v>0</v>
      </c>
      <c r="AW113" s="364">
        <v>0</v>
      </c>
      <c r="AX113" s="364">
        <v>0</v>
      </c>
      <c r="AY113" s="364">
        <v>0</v>
      </c>
      <c r="AZ113" s="364">
        <v>0</v>
      </c>
      <c r="BA113" s="364">
        <v>0</v>
      </c>
      <c r="BB113" s="364">
        <v>0</v>
      </c>
      <c r="BC113" s="364">
        <v>0</v>
      </c>
      <c r="BD113" s="364">
        <v>0</v>
      </c>
      <c r="BE113" s="364">
        <v>0</v>
      </c>
      <c r="BF113" s="364">
        <v>0</v>
      </c>
      <c r="BG113" s="364">
        <v>0</v>
      </c>
      <c r="BI113" s="343" t="s">
        <v>1238</v>
      </c>
    </row>
    <row r="114" spans="2:61" hidden="1" x14ac:dyDescent="0.2">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64">
        <v>0</v>
      </c>
      <c r="I114" s="364">
        <v>0</v>
      </c>
      <c r="J114" s="364">
        <v>0</v>
      </c>
      <c r="K114" s="364">
        <v>0</v>
      </c>
      <c r="L114" s="364">
        <v>0</v>
      </c>
      <c r="M114" s="364">
        <v>0</v>
      </c>
      <c r="N114" s="364">
        <v>0</v>
      </c>
      <c r="O114" s="364">
        <v>0</v>
      </c>
      <c r="P114" s="364">
        <v>0</v>
      </c>
      <c r="Q114" s="364">
        <v>0</v>
      </c>
      <c r="R114" s="364">
        <v>0</v>
      </c>
      <c r="S114" s="364">
        <v>0</v>
      </c>
      <c r="T114" s="364">
        <v>0</v>
      </c>
      <c r="U114" s="364">
        <v>0</v>
      </c>
      <c r="V114" s="364">
        <v>0</v>
      </c>
      <c r="W114" s="364">
        <v>0</v>
      </c>
      <c r="X114" s="364">
        <v>0</v>
      </c>
      <c r="Y114" s="364">
        <v>0</v>
      </c>
      <c r="Z114" s="364">
        <v>0</v>
      </c>
      <c r="AA114" s="364">
        <v>0</v>
      </c>
      <c r="AB114" s="364">
        <v>0</v>
      </c>
      <c r="AC114" s="364">
        <v>0</v>
      </c>
      <c r="AD114" s="364">
        <v>0</v>
      </c>
      <c r="AE114" s="364">
        <v>0</v>
      </c>
      <c r="AF114" s="364">
        <v>0</v>
      </c>
      <c r="AG114" s="364">
        <v>0</v>
      </c>
      <c r="AH114" s="364">
        <v>0</v>
      </c>
      <c r="AI114" s="364">
        <v>0</v>
      </c>
      <c r="AJ114" s="364">
        <v>0</v>
      </c>
      <c r="AK114" s="364">
        <v>0</v>
      </c>
      <c r="AL114" s="364">
        <v>0</v>
      </c>
      <c r="AM114" s="364">
        <v>0</v>
      </c>
      <c r="AN114" s="364">
        <v>0</v>
      </c>
      <c r="AO114" s="364">
        <v>0</v>
      </c>
      <c r="AP114" s="364">
        <v>0</v>
      </c>
      <c r="AQ114" s="364">
        <v>0</v>
      </c>
      <c r="AR114" s="364">
        <v>0</v>
      </c>
      <c r="AS114" s="364">
        <v>0</v>
      </c>
      <c r="AT114" s="364">
        <v>0</v>
      </c>
      <c r="AU114" s="364">
        <v>0</v>
      </c>
      <c r="AV114" s="364">
        <v>0</v>
      </c>
      <c r="AW114" s="364">
        <v>0</v>
      </c>
      <c r="AX114" s="364">
        <v>0</v>
      </c>
      <c r="AY114" s="364">
        <v>0</v>
      </c>
      <c r="AZ114" s="364">
        <v>0</v>
      </c>
      <c r="BA114" s="364">
        <v>0</v>
      </c>
      <c r="BB114" s="364">
        <v>0</v>
      </c>
      <c r="BC114" s="364">
        <v>0</v>
      </c>
      <c r="BD114" s="364">
        <v>0</v>
      </c>
      <c r="BE114" s="364">
        <v>0</v>
      </c>
      <c r="BF114" s="364">
        <v>0</v>
      </c>
      <c r="BG114" s="364">
        <v>0</v>
      </c>
      <c r="BI114" s="343" t="s">
        <v>1238</v>
      </c>
    </row>
    <row r="115" spans="2:61" hidden="1" x14ac:dyDescent="0.2">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64">
        <v>0</v>
      </c>
      <c r="I115" s="364">
        <v>0</v>
      </c>
      <c r="J115" s="364">
        <v>0</v>
      </c>
      <c r="K115" s="364">
        <v>0</v>
      </c>
      <c r="L115" s="364">
        <v>0</v>
      </c>
      <c r="M115" s="364">
        <v>0</v>
      </c>
      <c r="N115" s="364">
        <v>0</v>
      </c>
      <c r="O115" s="364">
        <v>0</v>
      </c>
      <c r="P115" s="364">
        <v>0</v>
      </c>
      <c r="Q115" s="364">
        <v>0</v>
      </c>
      <c r="R115" s="364">
        <v>0</v>
      </c>
      <c r="S115" s="364">
        <v>0</v>
      </c>
      <c r="T115" s="364">
        <v>0</v>
      </c>
      <c r="U115" s="364">
        <v>0</v>
      </c>
      <c r="V115" s="364">
        <v>0</v>
      </c>
      <c r="W115" s="364">
        <v>0</v>
      </c>
      <c r="X115" s="364">
        <v>0</v>
      </c>
      <c r="Y115" s="364">
        <v>0</v>
      </c>
      <c r="Z115" s="364">
        <v>0</v>
      </c>
      <c r="AA115" s="364">
        <v>0</v>
      </c>
      <c r="AB115" s="364">
        <v>0</v>
      </c>
      <c r="AC115" s="364">
        <v>0</v>
      </c>
      <c r="AD115" s="364">
        <v>0</v>
      </c>
      <c r="AE115" s="364">
        <v>0</v>
      </c>
      <c r="AF115" s="364">
        <v>0</v>
      </c>
      <c r="AG115" s="364">
        <v>0</v>
      </c>
      <c r="AH115" s="364">
        <v>0</v>
      </c>
      <c r="AI115" s="364">
        <v>0</v>
      </c>
      <c r="AJ115" s="364">
        <v>0</v>
      </c>
      <c r="AK115" s="364">
        <v>0</v>
      </c>
      <c r="AL115" s="364">
        <v>0</v>
      </c>
      <c r="AM115" s="364">
        <v>0</v>
      </c>
      <c r="AN115" s="364">
        <v>0</v>
      </c>
      <c r="AO115" s="364">
        <v>0</v>
      </c>
      <c r="AP115" s="364">
        <v>0</v>
      </c>
      <c r="AQ115" s="364">
        <v>0</v>
      </c>
      <c r="AR115" s="364">
        <v>0</v>
      </c>
      <c r="AS115" s="364">
        <v>0</v>
      </c>
      <c r="AT115" s="364">
        <v>0</v>
      </c>
      <c r="AU115" s="364">
        <v>0</v>
      </c>
      <c r="AV115" s="364">
        <v>0</v>
      </c>
      <c r="AW115" s="364">
        <v>0</v>
      </c>
      <c r="AX115" s="364">
        <v>0</v>
      </c>
      <c r="AY115" s="364">
        <v>0</v>
      </c>
      <c r="AZ115" s="364">
        <v>0</v>
      </c>
      <c r="BA115" s="364">
        <v>0</v>
      </c>
      <c r="BB115" s="364">
        <v>0</v>
      </c>
      <c r="BC115" s="364">
        <v>0</v>
      </c>
      <c r="BD115" s="364">
        <v>0</v>
      </c>
      <c r="BE115" s="364">
        <v>0</v>
      </c>
      <c r="BF115" s="364">
        <v>0</v>
      </c>
      <c r="BG115" s="364">
        <v>0</v>
      </c>
      <c r="BI115" s="343" t="s">
        <v>1238</v>
      </c>
    </row>
    <row r="116" spans="2:61" hidden="1" x14ac:dyDescent="0.2">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64">
        <v>0</v>
      </c>
      <c r="I116" s="364">
        <v>0</v>
      </c>
      <c r="J116" s="364">
        <v>0</v>
      </c>
      <c r="K116" s="364">
        <v>0</v>
      </c>
      <c r="L116" s="364">
        <v>0</v>
      </c>
      <c r="M116" s="364">
        <v>0</v>
      </c>
      <c r="N116" s="364">
        <v>0</v>
      </c>
      <c r="O116" s="364">
        <v>0</v>
      </c>
      <c r="P116" s="364">
        <v>0</v>
      </c>
      <c r="Q116" s="364">
        <v>0</v>
      </c>
      <c r="R116" s="364">
        <v>0</v>
      </c>
      <c r="S116" s="364">
        <v>0</v>
      </c>
      <c r="T116" s="364">
        <v>0</v>
      </c>
      <c r="U116" s="364">
        <v>0</v>
      </c>
      <c r="V116" s="364">
        <v>0</v>
      </c>
      <c r="W116" s="364">
        <v>0</v>
      </c>
      <c r="X116" s="364">
        <v>0</v>
      </c>
      <c r="Y116" s="364">
        <v>0</v>
      </c>
      <c r="Z116" s="364">
        <v>0</v>
      </c>
      <c r="AA116" s="364">
        <v>0</v>
      </c>
      <c r="AB116" s="364">
        <v>0</v>
      </c>
      <c r="AC116" s="364">
        <v>0</v>
      </c>
      <c r="AD116" s="364">
        <v>0</v>
      </c>
      <c r="AE116" s="364">
        <v>0</v>
      </c>
      <c r="AF116" s="364">
        <v>0</v>
      </c>
      <c r="AG116" s="364">
        <v>0</v>
      </c>
      <c r="AH116" s="364">
        <v>0</v>
      </c>
      <c r="AI116" s="364">
        <v>0</v>
      </c>
      <c r="AJ116" s="364">
        <v>0</v>
      </c>
      <c r="AK116" s="364">
        <v>0</v>
      </c>
      <c r="AL116" s="364">
        <v>0</v>
      </c>
      <c r="AM116" s="364">
        <v>0</v>
      </c>
      <c r="AN116" s="364">
        <v>0</v>
      </c>
      <c r="AO116" s="364">
        <v>0</v>
      </c>
      <c r="AP116" s="364">
        <v>0</v>
      </c>
      <c r="AQ116" s="364">
        <v>0</v>
      </c>
      <c r="AR116" s="364">
        <v>0</v>
      </c>
      <c r="AS116" s="364">
        <v>0</v>
      </c>
      <c r="AT116" s="364">
        <v>0</v>
      </c>
      <c r="AU116" s="364">
        <v>0</v>
      </c>
      <c r="AV116" s="364">
        <v>0</v>
      </c>
      <c r="AW116" s="364">
        <v>0</v>
      </c>
      <c r="AX116" s="364">
        <v>0</v>
      </c>
      <c r="AY116" s="364">
        <v>0</v>
      </c>
      <c r="AZ116" s="364">
        <v>0</v>
      </c>
      <c r="BA116" s="364">
        <v>0</v>
      </c>
      <c r="BB116" s="364">
        <v>0</v>
      </c>
      <c r="BC116" s="364">
        <v>0</v>
      </c>
      <c r="BD116" s="364">
        <v>0</v>
      </c>
      <c r="BE116" s="364">
        <v>0</v>
      </c>
      <c r="BF116" s="364">
        <v>0</v>
      </c>
      <c r="BG116" s="364">
        <v>0</v>
      </c>
      <c r="BI116" s="343" t="s">
        <v>1238</v>
      </c>
    </row>
    <row r="117" spans="2:61" hidden="1" x14ac:dyDescent="0.2">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64">
        <v>0</v>
      </c>
      <c r="I117" s="364">
        <v>0</v>
      </c>
      <c r="J117" s="364">
        <v>0</v>
      </c>
      <c r="K117" s="364">
        <v>0</v>
      </c>
      <c r="L117" s="364">
        <v>0</v>
      </c>
      <c r="M117" s="364">
        <v>0</v>
      </c>
      <c r="N117" s="364">
        <v>0</v>
      </c>
      <c r="O117" s="364">
        <v>0</v>
      </c>
      <c r="P117" s="364">
        <v>0</v>
      </c>
      <c r="Q117" s="364">
        <v>0</v>
      </c>
      <c r="R117" s="364">
        <v>0</v>
      </c>
      <c r="S117" s="364">
        <v>0</v>
      </c>
      <c r="T117" s="364">
        <v>0</v>
      </c>
      <c r="U117" s="364">
        <v>0</v>
      </c>
      <c r="V117" s="364">
        <v>0</v>
      </c>
      <c r="W117" s="364">
        <v>0</v>
      </c>
      <c r="X117" s="364">
        <v>0</v>
      </c>
      <c r="Y117" s="364">
        <v>0</v>
      </c>
      <c r="Z117" s="364">
        <v>0</v>
      </c>
      <c r="AA117" s="364">
        <v>0</v>
      </c>
      <c r="AB117" s="364">
        <v>0</v>
      </c>
      <c r="AC117" s="364">
        <v>0</v>
      </c>
      <c r="AD117" s="364">
        <v>0</v>
      </c>
      <c r="AE117" s="364">
        <v>0</v>
      </c>
      <c r="AF117" s="364">
        <v>0</v>
      </c>
      <c r="AG117" s="364">
        <v>0</v>
      </c>
      <c r="AH117" s="364">
        <v>0</v>
      </c>
      <c r="AI117" s="364">
        <v>0</v>
      </c>
      <c r="AJ117" s="364">
        <v>0</v>
      </c>
      <c r="AK117" s="364">
        <v>0</v>
      </c>
      <c r="AL117" s="364">
        <v>0</v>
      </c>
      <c r="AM117" s="364">
        <v>0</v>
      </c>
      <c r="AN117" s="364">
        <v>0</v>
      </c>
      <c r="AO117" s="364">
        <v>0</v>
      </c>
      <c r="AP117" s="364">
        <v>0</v>
      </c>
      <c r="AQ117" s="364">
        <v>0</v>
      </c>
      <c r="AR117" s="364">
        <v>0</v>
      </c>
      <c r="AS117" s="364">
        <v>0</v>
      </c>
      <c r="AT117" s="364">
        <v>0</v>
      </c>
      <c r="AU117" s="364">
        <v>0</v>
      </c>
      <c r="AV117" s="364">
        <v>0</v>
      </c>
      <c r="AW117" s="364">
        <v>0</v>
      </c>
      <c r="AX117" s="364">
        <v>0</v>
      </c>
      <c r="AY117" s="364">
        <v>0</v>
      </c>
      <c r="AZ117" s="364">
        <v>0</v>
      </c>
      <c r="BA117" s="364">
        <v>0</v>
      </c>
      <c r="BB117" s="364">
        <v>0</v>
      </c>
      <c r="BC117" s="364">
        <v>0</v>
      </c>
      <c r="BD117" s="364">
        <v>0</v>
      </c>
      <c r="BE117" s="364">
        <v>0</v>
      </c>
      <c r="BF117" s="364">
        <v>0</v>
      </c>
      <c r="BG117" s="364">
        <v>0</v>
      </c>
      <c r="BI117" s="343" t="s">
        <v>1238</v>
      </c>
    </row>
    <row r="118" spans="2:61" hidden="1" x14ac:dyDescent="0.2">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64">
        <v>0</v>
      </c>
      <c r="I118" s="364">
        <v>0</v>
      </c>
      <c r="J118" s="364">
        <v>0</v>
      </c>
      <c r="K118" s="364">
        <v>0</v>
      </c>
      <c r="L118" s="364">
        <v>0</v>
      </c>
      <c r="M118" s="364">
        <v>0</v>
      </c>
      <c r="N118" s="364">
        <v>0</v>
      </c>
      <c r="O118" s="364">
        <v>0</v>
      </c>
      <c r="P118" s="364">
        <v>0</v>
      </c>
      <c r="Q118" s="364">
        <v>0</v>
      </c>
      <c r="R118" s="364">
        <v>0</v>
      </c>
      <c r="S118" s="364">
        <v>0</v>
      </c>
      <c r="T118" s="364">
        <v>0</v>
      </c>
      <c r="U118" s="364">
        <v>0</v>
      </c>
      <c r="V118" s="364">
        <v>0</v>
      </c>
      <c r="W118" s="364">
        <v>0</v>
      </c>
      <c r="X118" s="364">
        <v>0</v>
      </c>
      <c r="Y118" s="364">
        <v>0</v>
      </c>
      <c r="Z118" s="364">
        <v>0</v>
      </c>
      <c r="AA118" s="364">
        <v>0</v>
      </c>
      <c r="AB118" s="364">
        <v>0</v>
      </c>
      <c r="AC118" s="364">
        <v>0</v>
      </c>
      <c r="AD118" s="364">
        <v>0</v>
      </c>
      <c r="AE118" s="364">
        <v>0</v>
      </c>
      <c r="AF118" s="364">
        <v>0</v>
      </c>
      <c r="AG118" s="364">
        <v>0</v>
      </c>
      <c r="AH118" s="364">
        <v>0</v>
      </c>
      <c r="AI118" s="364">
        <v>0</v>
      </c>
      <c r="AJ118" s="364">
        <v>0</v>
      </c>
      <c r="AK118" s="364">
        <v>0</v>
      </c>
      <c r="AL118" s="364">
        <v>0</v>
      </c>
      <c r="AM118" s="364">
        <v>0</v>
      </c>
      <c r="AN118" s="364">
        <v>0</v>
      </c>
      <c r="AO118" s="364">
        <v>0</v>
      </c>
      <c r="AP118" s="364">
        <v>0</v>
      </c>
      <c r="AQ118" s="364">
        <v>0</v>
      </c>
      <c r="AR118" s="364">
        <v>0</v>
      </c>
      <c r="AS118" s="364">
        <v>0</v>
      </c>
      <c r="AT118" s="364">
        <v>0</v>
      </c>
      <c r="AU118" s="364">
        <v>0</v>
      </c>
      <c r="AV118" s="364">
        <v>0</v>
      </c>
      <c r="AW118" s="364">
        <v>0</v>
      </c>
      <c r="AX118" s="364">
        <v>0</v>
      </c>
      <c r="AY118" s="364">
        <v>0</v>
      </c>
      <c r="AZ118" s="364">
        <v>0</v>
      </c>
      <c r="BA118" s="364">
        <v>0</v>
      </c>
      <c r="BB118" s="364">
        <v>0</v>
      </c>
      <c r="BC118" s="364">
        <v>0</v>
      </c>
      <c r="BD118" s="364">
        <v>0</v>
      </c>
      <c r="BE118" s="364">
        <v>0</v>
      </c>
      <c r="BF118" s="364">
        <v>0</v>
      </c>
      <c r="BG118" s="364">
        <v>0</v>
      </c>
      <c r="BI118" s="343" t="s">
        <v>1238</v>
      </c>
    </row>
    <row r="119" spans="2:61" hidden="1" x14ac:dyDescent="0.2">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64">
        <v>0</v>
      </c>
      <c r="I119" s="364">
        <v>0</v>
      </c>
      <c r="J119" s="364">
        <v>0</v>
      </c>
      <c r="K119" s="364">
        <v>0</v>
      </c>
      <c r="L119" s="364">
        <v>0</v>
      </c>
      <c r="M119" s="364">
        <v>0</v>
      </c>
      <c r="N119" s="364">
        <v>0</v>
      </c>
      <c r="O119" s="364">
        <v>0</v>
      </c>
      <c r="P119" s="364">
        <v>0</v>
      </c>
      <c r="Q119" s="364">
        <v>0</v>
      </c>
      <c r="R119" s="364">
        <v>0</v>
      </c>
      <c r="S119" s="364">
        <v>0</v>
      </c>
      <c r="T119" s="364">
        <v>0</v>
      </c>
      <c r="U119" s="364">
        <v>0</v>
      </c>
      <c r="V119" s="364">
        <v>0</v>
      </c>
      <c r="W119" s="364">
        <v>0</v>
      </c>
      <c r="X119" s="364">
        <v>0</v>
      </c>
      <c r="Y119" s="364">
        <v>0</v>
      </c>
      <c r="Z119" s="364">
        <v>0</v>
      </c>
      <c r="AA119" s="364">
        <v>0</v>
      </c>
      <c r="AB119" s="364">
        <v>0</v>
      </c>
      <c r="AC119" s="364">
        <v>0</v>
      </c>
      <c r="AD119" s="364">
        <v>0</v>
      </c>
      <c r="AE119" s="364">
        <v>0</v>
      </c>
      <c r="AF119" s="364">
        <v>0</v>
      </c>
      <c r="AG119" s="364">
        <v>0</v>
      </c>
      <c r="AH119" s="364">
        <v>0</v>
      </c>
      <c r="AI119" s="364">
        <v>0</v>
      </c>
      <c r="AJ119" s="364">
        <v>0</v>
      </c>
      <c r="AK119" s="364">
        <v>0</v>
      </c>
      <c r="AL119" s="364">
        <v>0</v>
      </c>
      <c r="AM119" s="364">
        <v>0</v>
      </c>
      <c r="AN119" s="364">
        <v>0</v>
      </c>
      <c r="AO119" s="364">
        <v>0</v>
      </c>
      <c r="AP119" s="364">
        <v>0</v>
      </c>
      <c r="AQ119" s="364">
        <v>0</v>
      </c>
      <c r="AR119" s="364">
        <v>0</v>
      </c>
      <c r="AS119" s="364">
        <v>0</v>
      </c>
      <c r="AT119" s="364">
        <v>0</v>
      </c>
      <c r="AU119" s="364">
        <v>0</v>
      </c>
      <c r="AV119" s="364">
        <v>0</v>
      </c>
      <c r="AW119" s="364">
        <v>0</v>
      </c>
      <c r="AX119" s="364">
        <v>0</v>
      </c>
      <c r="AY119" s="364">
        <v>0</v>
      </c>
      <c r="AZ119" s="364">
        <v>0</v>
      </c>
      <c r="BA119" s="364">
        <v>0</v>
      </c>
      <c r="BB119" s="364">
        <v>0</v>
      </c>
      <c r="BC119" s="364">
        <v>0</v>
      </c>
      <c r="BD119" s="364">
        <v>0</v>
      </c>
      <c r="BE119" s="364">
        <v>0</v>
      </c>
      <c r="BF119" s="364">
        <v>0</v>
      </c>
      <c r="BG119" s="364">
        <v>0</v>
      </c>
      <c r="BI119" s="343" t="s">
        <v>1238</v>
      </c>
    </row>
    <row r="120" spans="2:61" hidden="1" x14ac:dyDescent="0.2">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64">
        <v>0</v>
      </c>
      <c r="I120" s="364">
        <v>0</v>
      </c>
      <c r="J120" s="364">
        <v>0</v>
      </c>
      <c r="K120" s="364">
        <v>0</v>
      </c>
      <c r="L120" s="364">
        <v>0</v>
      </c>
      <c r="M120" s="364">
        <v>0</v>
      </c>
      <c r="N120" s="364">
        <v>0</v>
      </c>
      <c r="O120" s="364">
        <v>0</v>
      </c>
      <c r="P120" s="364">
        <v>0</v>
      </c>
      <c r="Q120" s="364">
        <v>0</v>
      </c>
      <c r="R120" s="364">
        <v>0</v>
      </c>
      <c r="S120" s="364">
        <v>0</v>
      </c>
      <c r="T120" s="364">
        <v>0</v>
      </c>
      <c r="U120" s="364">
        <v>0</v>
      </c>
      <c r="V120" s="364">
        <v>0</v>
      </c>
      <c r="W120" s="364">
        <v>0</v>
      </c>
      <c r="X120" s="364">
        <v>0</v>
      </c>
      <c r="Y120" s="364">
        <v>0</v>
      </c>
      <c r="Z120" s="364">
        <v>0</v>
      </c>
      <c r="AA120" s="364">
        <v>0</v>
      </c>
      <c r="AB120" s="364">
        <v>0</v>
      </c>
      <c r="AC120" s="364">
        <v>0</v>
      </c>
      <c r="AD120" s="364">
        <v>0</v>
      </c>
      <c r="AE120" s="364">
        <v>0</v>
      </c>
      <c r="AF120" s="364">
        <v>0</v>
      </c>
      <c r="AG120" s="364">
        <v>0</v>
      </c>
      <c r="AH120" s="364">
        <v>0</v>
      </c>
      <c r="AI120" s="364">
        <v>0</v>
      </c>
      <c r="AJ120" s="364">
        <v>0</v>
      </c>
      <c r="AK120" s="364">
        <v>0</v>
      </c>
      <c r="AL120" s="364">
        <v>0</v>
      </c>
      <c r="AM120" s="364">
        <v>0</v>
      </c>
      <c r="AN120" s="364">
        <v>0</v>
      </c>
      <c r="AO120" s="364">
        <v>0</v>
      </c>
      <c r="AP120" s="364">
        <v>0</v>
      </c>
      <c r="AQ120" s="364">
        <v>0</v>
      </c>
      <c r="AR120" s="364">
        <v>0</v>
      </c>
      <c r="AS120" s="364">
        <v>0</v>
      </c>
      <c r="AT120" s="364">
        <v>0</v>
      </c>
      <c r="AU120" s="364">
        <v>0</v>
      </c>
      <c r="AV120" s="364">
        <v>0</v>
      </c>
      <c r="AW120" s="364">
        <v>0</v>
      </c>
      <c r="AX120" s="364">
        <v>0</v>
      </c>
      <c r="AY120" s="364">
        <v>0</v>
      </c>
      <c r="AZ120" s="364">
        <v>0</v>
      </c>
      <c r="BA120" s="364">
        <v>0</v>
      </c>
      <c r="BB120" s="364">
        <v>0</v>
      </c>
      <c r="BC120" s="364">
        <v>0</v>
      </c>
      <c r="BD120" s="364">
        <v>0</v>
      </c>
      <c r="BE120" s="364">
        <v>0</v>
      </c>
      <c r="BF120" s="364">
        <v>0</v>
      </c>
      <c r="BG120" s="364">
        <v>0</v>
      </c>
      <c r="BI120" s="343" t="s">
        <v>1238</v>
      </c>
    </row>
    <row r="121" spans="2:61" hidden="1" x14ac:dyDescent="0.2">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64">
        <v>0</v>
      </c>
      <c r="I121" s="364">
        <v>0</v>
      </c>
      <c r="J121" s="364">
        <v>0</v>
      </c>
      <c r="K121" s="364">
        <v>0</v>
      </c>
      <c r="L121" s="364">
        <v>0</v>
      </c>
      <c r="M121" s="364">
        <v>0</v>
      </c>
      <c r="N121" s="364">
        <v>0</v>
      </c>
      <c r="O121" s="364">
        <v>0</v>
      </c>
      <c r="P121" s="364">
        <v>0</v>
      </c>
      <c r="Q121" s="364">
        <v>0</v>
      </c>
      <c r="R121" s="364">
        <v>0</v>
      </c>
      <c r="S121" s="364">
        <v>0</v>
      </c>
      <c r="T121" s="364">
        <v>0</v>
      </c>
      <c r="U121" s="364">
        <v>0</v>
      </c>
      <c r="V121" s="364">
        <v>0</v>
      </c>
      <c r="W121" s="364">
        <v>0</v>
      </c>
      <c r="X121" s="364">
        <v>0</v>
      </c>
      <c r="Y121" s="364">
        <v>0</v>
      </c>
      <c r="Z121" s="364">
        <v>0</v>
      </c>
      <c r="AA121" s="364">
        <v>0</v>
      </c>
      <c r="AB121" s="364">
        <v>0</v>
      </c>
      <c r="AC121" s="364">
        <v>0</v>
      </c>
      <c r="AD121" s="364">
        <v>0</v>
      </c>
      <c r="AE121" s="364">
        <v>0</v>
      </c>
      <c r="AF121" s="364">
        <v>0</v>
      </c>
      <c r="AG121" s="364">
        <v>0</v>
      </c>
      <c r="AH121" s="364">
        <v>0</v>
      </c>
      <c r="AI121" s="364">
        <v>0</v>
      </c>
      <c r="AJ121" s="364">
        <v>0</v>
      </c>
      <c r="AK121" s="364">
        <v>0</v>
      </c>
      <c r="AL121" s="364">
        <v>0</v>
      </c>
      <c r="AM121" s="364">
        <v>0</v>
      </c>
      <c r="AN121" s="364">
        <v>0</v>
      </c>
      <c r="AO121" s="364">
        <v>0</v>
      </c>
      <c r="AP121" s="364">
        <v>0</v>
      </c>
      <c r="AQ121" s="364">
        <v>0</v>
      </c>
      <c r="AR121" s="364">
        <v>0</v>
      </c>
      <c r="AS121" s="364">
        <v>0</v>
      </c>
      <c r="AT121" s="364">
        <v>0</v>
      </c>
      <c r="AU121" s="364">
        <v>0</v>
      </c>
      <c r="AV121" s="364">
        <v>0</v>
      </c>
      <c r="AW121" s="364">
        <v>0</v>
      </c>
      <c r="AX121" s="364">
        <v>0</v>
      </c>
      <c r="AY121" s="364">
        <v>0</v>
      </c>
      <c r="AZ121" s="364">
        <v>0</v>
      </c>
      <c r="BA121" s="364">
        <v>0</v>
      </c>
      <c r="BB121" s="364">
        <v>0</v>
      </c>
      <c r="BC121" s="364">
        <v>0</v>
      </c>
      <c r="BD121" s="364">
        <v>0</v>
      </c>
      <c r="BE121" s="364">
        <v>0</v>
      </c>
      <c r="BF121" s="364">
        <v>0</v>
      </c>
      <c r="BG121" s="364">
        <v>0</v>
      </c>
      <c r="BI121" s="343" t="s">
        <v>1238</v>
      </c>
    </row>
    <row r="122" spans="2:61" hidden="1" x14ac:dyDescent="0.2">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64">
        <v>0</v>
      </c>
      <c r="I122" s="364">
        <v>0</v>
      </c>
      <c r="J122" s="364">
        <v>0</v>
      </c>
      <c r="K122" s="364">
        <v>0</v>
      </c>
      <c r="L122" s="364">
        <v>0</v>
      </c>
      <c r="M122" s="364">
        <v>0</v>
      </c>
      <c r="N122" s="364">
        <v>0</v>
      </c>
      <c r="O122" s="364">
        <v>0</v>
      </c>
      <c r="P122" s="364">
        <v>0</v>
      </c>
      <c r="Q122" s="364">
        <v>0</v>
      </c>
      <c r="R122" s="364">
        <v>0</v>
      </c>
      <c r="S122" s="364">
        <v>0</v>
      </c>
      <c r="T122" s="364">
        <v>0</v>
      </c>
      <c r="U122" s="364">
        <v>0</v>
      </c>
      <c r="V122" s="364">
        <v>0</v>
      </c>
      <c r="W122" s="364">
        <v>0</v>
      </c>
      <c r="X122" s="364">
        <v>0</v>
      </c>
      <c r="Y122" s="364">
        <v>0</v>
      </c>
      <c r="Z122" s="364">
        <v>0</v>
      </c>
      <c r="AA122" s="364">
        <v>0</v>
      </c>
      <c r="AB122" s="364">
        <v>0</v>
      </c>
      <c r="AC122" s="364">
        <v>0</v>
      </c>
      <c r="AD122" s="364">
        <v>0</v>
      </c>
      <c r="AE122" s="364">
        <v>0</v>
      </c>
      <c r="AF122" s="364">
        <v>0</v>
      </c>
      <c r="AG122" s="364">
        <v>0</v>
      </c>
      <c r="AH122" s="364">
        <v>0</v>
      </c>
      <c r="AI122" s="364">
        <v>0</v>
      </c>
      <c r="AJ122" s="364">
        <v>0</v>
      </c>
      <c r="AK122" s="364">
        <v>0</v>
      </c>
      <c r="AL122" s="364">
        <v>0</v>
      </c>
      <c r="AM122" s="364">
        <v>0</v>
      </c>
      <c r="AN122" s="364">
        <v>0</v>
      </c>
      <c r="AO122" s="364">
        <v>0</v>
      </c>
      <c r="AP122" s="364">
        <v>0</v>
      </c>
      <c r="AQ122" s="364">
        <v>0</v>
      </c>
      <c r="AR122" s="364">
        <v>0</v>
      </c>
      <c r="AS122" s="364">
        <v>0</v>
      </c>
      <c r="AT122" s="364">
        <v>0</v>
      </c>
      <c r="AU122" s="364">
        <v>0</v>
      </c>
      <c r="AV122" s="364">
        <v>0</v>
      </c>
      <c r="AW122" s="364">
        <v>0</v>
      </c>
      <c r="AX122" s="364">
        <v>0</v>
      </c>
      <c r="AY122" s="364">
        <v>0</v>
      </c>
      <c r="AZ122" s="364">
        <v>0</v>
      </c>
      <c r="BA122" s="364">
        <v>0</v>
      </c>
      <c r="BB122" s="364">
        <v>0</v>
      </c>
      <c r="BC122" s="364">
        <v>0</v>
      </c>
      <c r="BD122" s="364">
        <v>0</v>
      </c>
      <c r="BE122" s="364">
        <v>0</v>
      </c>
      <c r="BF122" s="364">
        <v>0</v>
      </c>
      <c r="BG122" s="364">
        <v>0</v>
      </c>
      <c r="BI122" s="343" t="s">
        <v>1238</v>
      </c>
    </row>
    <row r="123" spans="2:61" hidden="1" x14ac:dyDescent="0.2">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64">
        <v>0</v>
      </c>
      <c r="I123" s="364">
        <v>0</v>
      </c>
      <c r="J123" s="364">
        <v>0</v>
      </c>
      <c r="K123" s="364">
        <v>0</v>
      </c>
      <c r="L123" s="364">
        <v>0</v>
      </c>
      <c r="M123" s="364">
        <v>0</v>
      </c>
      <c r="N123" s="364">
        <v>0</v>
      </c>
      <c r="O123" s="364">
        <v>0</v>
      </c>
      <c r="P123" s="364">
        <v>0</v>
      </c>
      <c r="Q123" s="364">
        <v>0</v>
      </c>
      <c r="R123" s="364">
        <v>0</v>
      </c>
      <c r="S123" s="364">
        <v>0</v>
      </c>
      <c r="T123" s="364">
        <v>0</v>
      </c>
      <c r="U123" s="364">
        <v>0</v>
      </c>
      <c r="V123" s="364">
        <v>0</v>
      </c>
      <c r="W123" s="364">
        <v>0</v>
      </c>
      <c r="X123" s="364">
        <v>0</v>
      </c>
      <c r="Y123" s="364">
        <v>0</v>
      </c>
      <c r="Z123" s="364">
        <v>0</v>
      </c>
      <c r="AA123" s="364">
        <v>0</v>
      </c>
      <c r="AB123" s="364">
        <v>0</v>
      </c>
      <c r="AC123" s="364">
        <v>0</v>
      </c>
      <c r="AD123" s="364">
        <v>0</v>
      </c>
      <c r="AE123" s="364">
        <v>0</v>
      </c>
      <c r="AF123" s="364">
        <v>0</v>
      </c>
      <c r="AG123" s="364">
        <v>0</v>
      </c>
      <c r="AH123" s="364">
        <v>0</v>
      </c>
      <c r="AI123" s="364">
        <v>0</v>
      </c>
      <c r="AJ123" s="364">
        <v>0</v>
      </c>
      <c r="AK123" s="364">
        <v>0</v>
      </c>
      <c r="AL123" s="364">
        <v>0</v>
      </c>
      <c r="AM123" s="364">
        <v>0</v>
      </c>
      <c r="AN123" s="364">
        <v>0</v>
      </c>
      <c r="AO123" s="364">
        <v>0</v>
      </c>
      <c r="AP123" s="364">
        <v>0</v>
      </c>
      <c r="AQ123" s="364">
        <v>0</v>
      </c>
      <c r="AR123" s="364">
        <v>0</v>
      </c>
      <c r="AS123" s="364">
        <v>0</v>
      </c>
      <c r="AT123" s="364">
        <v>0</v>
      </c>
      <c r="AU123" s="364">
        <v>0</v>
      </c>
      <c r="AV123" s="364">
        <v>0</v>
      </c>
      <c r="AW123" s="364">
        <v>0</v>
      </c>
      <c r="AX123" s="364">
        <v>0</v>
      </c>
      <c r="AY123" s="364">
        <v>0</v>
      </c>
      <c r="AZ123" s="364">
        <v>0</v>
      </c>
      <c r="BA123" s="364">
        <v>0</v>
      </c>
      <c r="BB123" s="364">
        <v>0</v>
      </c>
      <c r="BC123" s="364">
        <v>0</v>
      </c>
      <c r="BD123" s="364">
        <v>0</v>
      </c>
      <c r="BE123" s="364">
        <v>0</v>
      </c>
      <c r="BF123" s="364">
        <v>0</v>
      </c>
      <c r="BG123" s="364">
        <v>0</v>
      </c>
      <c r="BI123" s="343" t="s">
        <v>1238</v>
      </c>
    </row>
    <row r="124" spans="2:61" x14ac:dyDescent="0.2">
      <c r="B124" s="67" t="str">
        <f>IF(Capacity!B17="","",Capacity!B17)</f>
        <v>Core Clinic 1</v>
      </c>
      <c r="C124" s="220">
        <f>IF(B124="","",Capacity!E17)</f>
        <v>30</v>
      </c>
      <c r="D124" s="310">
        <f>IF(B124="","",Capacity!F17)</f>
        <v>300</v>
      </c>
      <c r="E124" s="220">
        <f ca="1">IF(B124="","",IF(COUNTBLANK(H124:BG124)=52,SUM('Capacity calculation (hide)'!H5:BG5),52-COUNTBLANK(H124:BG124)))</f>
        <v>52</v>
      </c>
      <c r="F124" s="311">
        <f ca="1">'Capacity calculation (hide)'!BI5</f>
        <v>173.07692307692307</v>
      </c>
      <c r="H124" s="364"/>
      <c r="I124" s="364"/>
      <c r="J124" s="364"/>
      <c r="K124" s="364"/>
      <c r="L124" s="364"/>
      <c r="M124" s="364"/>
      <c r="N124" s="364"/>
      <c r="O124" s="364"/>
      <c r="P124" s="364"/>
      <c r="Q124" s="364"/>
      <c r="R124" s="364"/>
      <c r="S124" s="364"/>
      <c r="T124" s="364"/>
      <c r="U124" s="364"/>
      <c r="V124" s="364"/>
      <c r="W124" s="364"/>
      <c r="X124" s="364"/>
      <c r="Y124" s="364"/>
      <c r="Z124" s="364"/>
      <c r="AA124" s="364"/>
      <c r="AB124" s="364"/>
      <c r="AC124" s="364"/>
      <c r="AD124" s="364"/>
      <c r="AE124" s="364"/>
      <c r="AF124" s="364"/>
      <c r="AG124" s="364"/>
      <c r="AH124" s="364"/>
      <c r="AI124" s="364"/>
      <c r="AJ124" s="364"/>
      <c r="AK124" s="364"/>
      <c r="AL124" s="364"/>
      <c r="AM124" s="364"/>
      <c r="AN124" s="364"/>
      <c r="AO124" s="364"/>
      <c r="AP124" s="364"/>
      <c r="AQ124" s="364"/>
      <c r="AR124" s="364"/>
      <c r="AS124" s="364"/>
      <c r="AT124" s="364"/>
      <c r="AU124" s="364"/>
      <c r="AV124" s="364"/>
      <c r="AW124" s="364"/>
      <c r="AX124" s="364"/>
      <c r="AY124" s="364"/>
      <c r="AZ124" s="364"/>
      <c r="BA124" s="364"/>
      <c r="BB124" s="364"/>
      <c r="BC124" s="364"/>
      <c r="BD124" s="364"/>
      <c r="BE124" s="364"/>
      <c r="BF124" s="364"/>
      <c r="BG124" s="364"/>
      <c r="BI124" s="344" t="s">
        <v>1238</v>
      </c>
    </row>
    <row r="125" spans="2:61" x14ac:dyDescent="0.2">
      <c r="B125" s="67" t="str">
        <f>IF(Capacity!B18="","",Capacity!B18)</f>
        <v>Core Clinic 2</v>
      </c>
      <c r="C125" s="220">
        <f>IF(B125="","",Capacity!E18)</f>
        <v>30</v>
      </c>
      <c r="D125" s="310">
        <f>IF(B125="","",Capacity!F18)</f>
        <v>300</v>
      </c>
      <c r="E125" s="220">
        <f ca="1">IF(B125="","",IF(COUNTBLANK(H125:BG125)=52,SUM('Capacity calculation (hide)'!H6:BG6),52-COUNTBLANK(H125:BG125)))</f>
        <v>52</v>
      </c>
      <c r="F125" s="311">
        <f ca="1">'Capacity calculation (hide)'!BI6</f>
        <v>173.07692307692307</v>
      </c>
      <c r="H125" s="364"/>
      <c r="I125" s="364"/>
      <c r="J125" s="364"/>
      <c r="K125" s="364"/>
      <c r="L125" s="364"/>
      <c r="M125" s="364"/>
      <c r="N125" s="364"/>
      <c r="O125" s="364"/>
      <c r="P125" s="364"/>
      <c r="Q125" s="364"/>
      <c r="R125" s="364"/>
      <c r="S125" s="364"/>
      <c r="T125" s="364"/>
      <c r="U125" s="364"/>
      <c r="V125" s="364"/>
      <c r="W125" s="364"/>
      <c r="X125" s="364"/>
      <c r="Y125" s="364"/>
      <c r="Z125" s="364"/>
      <c r="AA125" s="364"/>
      <c r="AB125" s="364"/>
      <c r="AC125" s="364"/>
      <c r="AD125" s="364"/>
      <c r="AE125" s="364"/>
      <c r="AF125" s="364"/>
      <c r="AG125" s="364"/>
      <c r="AH125" s="364"/>
      <c r="AI125" s="364"/>
      <c r="AJ125" s="364"/>
      <c r="AK125" s="364"/>
      <c r="AL125" s="364"/>
      <c r="AM125" s="364"/>
      <c r="AN125" s="364"/>
      <c r="AO125" s="364"/>
      <c r="AP125" s="364"/>
      <c r="AQ125" s="364"/>
      <c r="AR125" s="364"/>
      <c r="AS125" s="364"/>
      <c r="AT125" s="364"/>
      <c r="AU125" s="364"/>
      <c r="AV125" s="364"/>
      <c r="AW125" s="364"/>
      <c r="AX125" s="364"/>
      <c r="AY125" s="364"/>
      <c r="AZ125" s="364"/>
      <c r="BA125" s="364"/>
      <c r="BB125" s="364"/>
      <c r="BC125" s="364"/>
      <c r="BD125" s="364"/>
      <c r="BE125" s="364"/>
      <c r="BF125" s="364"/>
      <c r="BG125" s="364"/>
      <c r="BI125" s="344" t="s">
        <v>1238</v>
      </c>
    </row>
    <row r="126" spans="2:61" x14ac:dyDescent="0.2">
      <c r="B126" s="67" t="str">
        <f>IF(Capacity!B19="","",Capacity!B19)</f>
        <v>Core Clinic 3</v>
      </c>
      <c r="C126" s="220">
        <f>IF(B126="","",Capacity!E19)</f>
        <v>21</v>
      </c>
      <c r="D126" s="310">
        <f>IF(B126="","",Capacity!F19)</f>
        <v>300</v>
      </c>
      <c r="E126" s="220">
        <f ca="1">IF(B126="","",IF(COUNTBLANK(H126:BG126)=52,SUM('Capacity calculation (hide)'!H7:BG7),52-COUNTBLANK(H126:BG126)))</f>
        <v>52</v>
      </c>
      <c r="F126" s="311">
        <f ca="1">'Capacity calculation (hide)'!BI7</f>
        <v>121.15384615384616</v>
      </c>
      <c r="H126" s="364"/>
      <c r="I126" s="364"/>
      <c r="J126" s="364"/>
      <c r="K126" s="364"/>
      <c r="L126" s="364"/>
      <c r="M126" s="364"/>
      <c r="N126" s="364"/>
      <c r="O126" s="364"/>
      <c r="P126" s="364"/>
      <c r="Q126" s="364"/>
      <c r="R126" s="364"/>
      <c r="S126" s="364"/>
      <c r="T126" s="364"/>
      <c r="U126" s="364"/>
      <c r="V126" s="364"/>
      <c r="W126" s="364"/>
      <c r="X126" s="364"/>
      <c r="Y126" s="364"/>
      <c r="Z126" s="364"/>
      <c r="AA126" s="364"/>
      <c r="AB126" s="364"/>
      <c r="AC126" s="364"/>
      <c r="AD126" s="364"/>
      <c r="AE126" s="364"/>
      <c r="AF126" s="364"/>
      <c r="AG126" s="364"/>
      <c r="AH126" s="364"/>
      <c r="AI126" s="364"/>
      <c r="AJ126" s="364"/>
      <c r="AK126" s="364"/>
      <c r="AL126" s="364"/>
      <c r="AM126" s="364"/>
      <c r="AN126" s="364"/>
      <c r="AO126" s="364"/>
      <c r="AP126" s="364"/>
      <c r="AQ126" s="364"/>
      <c r="AR126" s="364"/>
      <c r="AS126" s="364"/>
      <c r="AT126" s="364"/>
      <c r="AU126" s="364"/>
      <c r="AV126" s="364"/>
      <c r="AW126" s="364"/>
      <c r="AX126" s="364"/>
      <c r="AY126" s="364"/>
      <c r="AZ126" s="364"/>
      <c r="BA126" s="364"/>
      <c r="BB126" s="364"/>
      <c r="BC126" s="364"/>
      <c r="BD126" s="364"/>
      <c r="BE126" s="364"/>
      <c r="BF126" s="364"/>
      <c r="BG126" s="364"/>
      <c r="BI126" s="344" t="s">
        <v>1238</v>
      </c>
    </row>
    <row r="127" spans="2:61" x14ac:dyDescent="0.2">
      <c r="B127" s="67" t="str">
        <f>IF(Capacity!B20="","",Capacity!B20)</f>
        <v>Core Clinic 4</v>
      </c>
      <c r="C127" s="220">
        <f>IF(B127="","",Capacity!E20)</f>
        <v>12</v>
      </c>
      <c r="D127" s="310">
        <f>IF(B127="","",Capacity!F20)</f>
        <v>300</v>
      </c>
      <c r="E127" s="220">
        <f ca="1">IF(B127="","",IF(COUNTBLANK(H127:BG127)=52,SUM('Capacity calculation (hide)'!H8:BG8),52-COUNTBLANK(H127:BG127)))</f>
        <v>52</v>
      </c>
      <c r="F127" s="311">
        <f ca="1">'Capacity calculation (hide)'!BI8</f>
        <v>69.230769230769226</v>
      </c>
      <c r="H127" s="364"/>
      <c r="I127" s="364"/>
      <c r="J127" s="364"/>
      <c r="K127" s="364"/>
      <c r="L127" s="364"/>
      <c r="M127" s="364"/>
      <c r="N127" s="364"/>
      <c r="O127" s="364"/>
      <c r="P127" s="364"/>
      <c r="Q127" s="364"/>
      <c r="R127" s="364"/>
      <c r="S127" s="364"/>
      <c r="T127" s="364"/>
      <c r="U127" s="364"/>
      <c r="V127" s="364"/>
      <c r="W127" s="364"/>
      <c r="X127" s="364"/>
      <c r="Y127" s="364"/>
      <c r="Z127" s="364"/>
      <c r="AA127" s="364"/>
      <c r="AB127" s="364"/>
      <c r="AC127" s="364"/>
      <c r="AD127" s="364"/>
      <c r="AE127" s="364"/>
      <c r="AF127" s="364"/>
      <c r="AG127" s="364"/>
      <c r="AH127" s="364"/>
      <c r="AI127" s="364"/>
      <c r="AJ127" s="364"/>
      <c r="AK127" s="364"/>
      <c r="AL127" s="364"/>
      <c r="AM127" s="364"/>
      <c r="AN127" s="364"/>
      <c r="AO127" s="364"/>
      <c r="AP127" s="364"/>
      <c r="AQ127" s="364"/>
      <c r="AR127" s="364"/>
      <c r="AS127" s="364"/>
      <c r="AT127" s="364"/>
      <c r="AU127" s="364"/>
      <c r="AV127" s="364"/>
      <c r="AW127" s="364"/>
      <c r="AX127" s="364"/>
      <c r="AY127" s="364"/>
      <c r="AZ127" s="364"/>
      <c r="BA127" s="364"/>
      <c r="BB127" s="364"/>
      <c r="BC127" s="364"/>
      <c r="BD127" s="364"/>
      <c r="BE127" s="364"/>
      <c r="BF127" s="364"/>
      <c r="BG127" s="364"/>
      <c r="BI127" s="344" t="s">
        <v>1238</v>
      </c>
    </row>
    <row r="128" spans="2:61" x14ac:dyDescent="0.2">
      <c r="B128" s="67" t="str">
        <f>IF(Capacity!B21="","",Capacity!B21)</f>
        <v>Covid restoration clinic</v>
      </c>
      <c r="C128" s="220">
        <f>IF(B128="","",Capacity!E21)</f>
        <v>42</v>
      </c>
      <c r="D128" s="310">
        <f>IF(B128="","",Capacity!F21)</f>
        <v>300</v>
      </c>
      <c r="E128" s="220">
        <f ca="1">IF(B128="","",IF(COUNTBLANK(H128:BG128)=52,SUM('Capacity calculation (hide)'!H9:BG9),52-COUNTBLANK(H128:BG128)))</f>
        <v>52</v>
      </c>
      <c r="F128" s="311">
        <f ca="1">'Capacity calculation (hide)'!BI9</f>
        <v>242.30769230769232</v>
      </c>
      <c r="H128" s="364"/>
      <c r="I128" s="364"/>
      <c r="J128" s="364"/>
      <c r="K128" s="364"/>
      <c r="L128" s="364"/>
      <c r="M128" s="364"/>
      <c r="N128" s="364"/>
      <c r="O128" s="364"/>
      <c r="P128" s="364"/>
      <c r="Q128" s="364"/>
      <c r="R128" s="364"/>
      <c r="S128" s="364"/>
      <c r="T128" s="364"/>
      <c r="U128" s="364"/>
      <c r="V128" s="364"/>
      <c r="W128" s="364"/>
      <c r="X128" s="364"/>
      <c r="Y128" s="364"/>
      <c r="Z128" s="364"/>
      <c r="AA128" s="364"/>
      <c r="AB128" s="364"/>
      <c r="AC128" s="364"/>
      <c r="AD128" s="364"/>
      <c r="AE128" s="364"/>
      <c r="AF128" s="364"/>
      <c r="AG128" s="364"/>
      <c r="AH128" s="364"/>
      <c r="AI128" s="364"/>
      <c r="AJ128" s="364"/>
      <c r="AK128" s="364"/>
      <c r="AL128" s="364"/>
      <c r="AM128" s="364"/>
      <c r="AN128" s="364"/>
      <c r="AO128" s="364"/>
      <c r="AP128" s="364"/>
      <c r="AQ128" s="364"/>
      <c r="AR128" s="364"/>
      <c r="AS128" s="364"/>
      <c r="AT128" s="364"/>
      <c r="AU128" s="364"/>
      <c r="AV128" s="364"/>
      <c r="AW128" s="364"/>
      <c r="AX128" s="364"/>
      <c r="AY128" s="364"/>
      <c r="AZ128" s="364"/>
      <c r="BA128" s="364"/>
      <c r="BB128" s="364"/>
      <c r="BC128" s="364"/>
      <c r="BD128" s="364"/>
      <c r="BE128" s="364"/>
      <c r="BF128" s="364"/>
      <c r="BG128" s="364"/>
      <c r="BI128" s="344" t="s">
        <v>1238</v>
      </c>
    </row>
    <row r="129" spans="2:61" x14ac:dyDescent="0.2">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64">
        <v>8</v>
      </c>
      <c r="I129" s="364">
        <v>0</v>
      </c>
      <c r="J129" s="364">
        <v>0</v>
      </c>
      <c r="K129" s="364">
        <v>0</v>
      </c>
      <c r="L129" s="364">
        <v>0</v>
      </c>
      <c r="M129" s="364">
        <v>0</v>
      </c>
      <c r="N129" s="364">
        <v>0</v>
      </c>
      <c r="O129" s="364">
        <v>0</v>
      </c>
      <c r="P129" s="364">
        <v>0</v>
      </c>
      <c r="Q129" s="364">
        <v>0</v>
      </c>
      <c r="R129" s="364">
        <v>0</v>
      </c>
      <c r="S129" s="364">
        <v>0</v>
      </c>
      <c r="T129" s="364">
        <v>0</v>
      </c>
      <c r="U129" s="364">
        <v>0</v>
      </c>
      <c r="V129" s="364">
        <v>0</v>
      </c>
      <c r="W129" s="364">
        <v>0</v>
      </c>
      <c r="X129" s="364">
        <v>0</v>
      </c>
      <c r="Y129" s="364">
        <v>0</v>
      </c>
      <c r="Z129" s="364">
        <v>0</v>
      </c>
      <c r="AA129" s="364">
        <v>0</v>
      </c>
      <c r="AB129" s="364">
        <v>0</v>
      </c>
      <c r="AC129" s="364">
        <v>0</v>
      </c>
      <c r="AD129" s="364">
        <v>0</v>
      </c>
      <c r="AE129" s="364">
        <v>0</v>
      </c>
      <c r="AF129" s="364">
        <v>0</v>
      </c>
      <c r="AG129" s="364">
        <v>0</v>
      </c>
      <c r="AH129" s="364">
        <v>0</v>
      </c>
      <c r="AI129" s="364">
        <v>0</v>
      </c>
      <c r="AJ129" s="364">
        <v>0</v>
      </c>
      <c r="AK129" s="364">
        <v>0</v>
      </c>
      <c r="AL129" s="364">
        <v>0</v>
      </c>
      <c r="AM129" s="364">
        <v>0</v>
      </c>
      <c r="AN129" s="364">
        <v>0</v>
      </c>
      <c r="AO129" s="364">
        <v>0</v>
      </c>
      <c r="AP129" s="364">
        <v>0</v>
      </c>
      <c r="AQ129" s="364">
        <v>0</v>
      </c>
      <c r="AR129" s="364">
        <v>0</v>
      </c>
      <c r="AS129" s="364">
        <v>0</v>
      </c>
      <c r="AT129" s="364">
        <v>0</v>
      </c>
      <c r="AU129" s="364">
        <v>0</v>
      </c>
      <c r="AV129" s="364">
        <v>0</v>
      </c>
      <c r="AW129" s="364">
        <v>0</v>
      </c>
      <c r="AX129" s="364">
        <v>0</v>
      </c>
      <c r="AY129" s="364">
        <v>0</v>
      </c>
      <c r="AZ129" s="364">
        <v>0</v>
      </c>
      <c r="BA129" s="364">
        <v>0</v>
      </c>
      <c r="BB129" s="364">
        <v>0</v>
      </c>
      <c r="BC129" s="364">
        <v>0</v>
      </c>
      <c r="BD129" s="364">
        <v>0</v>
      </c>
      <c r="BE129" s="364">
        <v>0</v>
      </c>
      <c r="BF129" s="364">
        <v>0</v>
      </c>
      <c r="BG129" s="364">
        <v>0</v>
      </c>
      <c r="BI129" s="344" t="s">
        <v>1238</v>
      </c>
    </row>
    <row r="130" spans="2:61" x14ac:dyDescent="0.2">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64">
        <v>0</v>
      </c>
      <c r="I130" s="364">
        <v>0</v>
      </c>
      <c r="J130" s="364">
        <v>0</v>
      </c>
      <c r="K130" s="364">
        <v>0</v>
      </c>
      <c r="L130" s="364">
        <v>0</v>
      </c>
      <c r="M130" s="364">
        <v>0</v>
      </c>
      <c r="N130" s="364">
        <v>0</v>
      </c>
      <c r="O130" s="364">
        <v>0</v>
      </c>
      <c r="P130" s="364">
        <v>0</v>
      </c>
      <c r="Q130" s="364">
        <v>0</v>
      </c>
      <c r="R130" s="364">
        <v>0</v>
      </c>
      <c r="S130" s="364">
        <v>0</v>
      </c>
      <c r="T130" s="364">
        <v>0</v>
      </c>
      <c r="U130" s="364">
        <v>0</v>
      </c>
      <c r="V130" s="364">
        <v>0</v>
      </c>
      <c r="W130" s="364">
        <v>0</v>
      </c>
      <c r="X130" s="364">
        <v>0</v>
      </c>
      <c r="Y130" s="364">
        <v>0</v>
      </c>
      <c r="Z130" s="364">
        <v>0</v>
      </c>
      <c r="AA130" s="364">
        <v>0</v>
      </c>
      <c r="AB130" s="364">
        <v>0</v>
      </c>
      <c r="AC130" s="364">
        <v>0</v>
      </c>
      <c r="AD130" s="364">
        <v>0</v>
      </c>
      <c r="AE130" s="364">
        <v>0</v>
      </c>
      <c r="AF130" s="364">
        <v>0</v>
      </c>
      <c r="AG130" s="364">
        <v>0</v>
      </c>
      <c r="AH130" s="364">
        <v>0</v>
      </c>
      <c r="AI130" s="364">
        <v>0</v>
      </c>
      <c r="AJ130" s="364">
        <v>0</v>
      </c>
      <c r="AK130" s="364">
        <v>0</v>
      </c>
      <c r="AL130" s="364">
        <v>0</v>
      </c>
      <c r="AM130" s="364">
        <v>0</v>
      </c>
      <c r="AN130" s="364">
        <v>0</v>
      </c>
      <c r="AO130" s="364">
        <v>0</v>
      </c>
      <c r="AP130" s="364">
        <v>0</v>
      </c>
      <c r="AQ130" s="364">
        <v>0</v>
      </c>
      <c r="AR130" s="364">
        <v>0</v>
      </c>
      <c r="AS130" s="364">
        <v>0</v>
      </c>
      <c r="AT130" s="364">
        <v>0</v>
      </c>
      <c r="AU130" s="364">
        <v>0</v>
      </c>
      <c r="AV130" s="364">
        <v>0</v>
      </c>
      <c r="AW130" s="364">
        <v>0</v>
      </c>
      <c r="AX130" s="364">
        <v>0</v>
      </c>
      <c r="AY130" s="364">
        <v>0</v>
      </c>
      <c r="AZ130" s="364">
        <v>0</v>
      </c>
      <c r="BA130" s="364">
        <v>0</v>
      </c>
      <c r="BB130" s="364">
        <v>0</v>
      </c>
      <c r="BC130" s="364">
        <v>0</v>
      </c>
      <c r="BD130" s="364">
        <v>0</v>
      </c>
      <c r="BE130" s="364">
        <v>0</v>
      </c>
      <c r="BF130" s="364">
        <v>0</v>
      </c>
      <c r="BG130" s="364">
        <v>0</v>
      </c>
      <c r="BI130" s="344" t="s">
        <v>1238</v>
      </c>
    </row>
    <row r="131" spans="2:61" x14ac:dyDescent="0.2">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64">
        <v>0</v>
      </c>
      <c r="I131" s="364">
        <v>0</v>
      </c>
      <c r="J131" s="364">
        <v>0</v>
      </c>
      <c r="K131" s="364">
        <v>0</v>
      </c>
      <c r="L131" s="364">
        <v>0</v>
      </c>
      <c r="M131" s="364">
        <v>0</v>
      </c>
      <c r="N131" s="364">
        <v>0</v>
      </c>
      <c r="O131" s="364">
        <v>0</v>
      </c>
      <c r="P131" s="364">
        <v>0</v>
      </c>
      <c r="Q131" s="364">
        <v>0</v>
      </c>
      <c r="R131" s="364">
        <v>0</v>
      </c>
      <c r="S131" s="364">
        <v>0</v>
      </c>
      <c r="T131" s="364">
        <v>0</v>
      </c>
      <c r="U131" s="364">
        <v>0</v>
      </c>
      <c r="V131" s="364">
        <v>0</v>
      </c>
      <c r="W131" s="364">
        <v>0</v>
      </c>
      <c r="X131" s="364">
        <v>0</v>
      </c>
      <c r="Y131" s="364">
        <v>0</v>
      </c>
      <c r="Z131" s="364">
        <v>0</v>
      </c>
      <c r="AA131" s="364">
        <v>0</v>
      </c>
      <c r="AB131" s="364">
        <v>0</v>
      </c>
      <c r="AC131" s="364">
        <v>0</v>
      </c>
      <c r="AD131" s="364">
        <v>0</v>
      </c>
      <c r="AE131" s="364">
        <v>0</v>
      </c>
      <c r="AF131" s="364">
        <v>0</v>
      </c>
      <c r="AG131" s="364">
        <v>0</v>
      </c>
      <c r="AH131" s="364">
        <v>0</v>
      </c>
      <c r="AI131" s="364">
        <v>0</v>
      </c>
      <c r="AJ131" s="364">
        <v>0</v>
      </c>
      <c r="AK131" s="364">
        <v>0</v>
      </c>
      <c r="AL131" s="364">
        <v>0</v>
      </c>
      <c r="AM131" s="364">
        <v>0</v>
      </c>
      <c r="AN131" s="364">
        <v>0</v>
      </c>
      <c r="AO131" s="364">
        <v>0</v>
      </c>
      <c r="AP131" s="364">
        <v>0</v>
      </c>
      <c r="AQ131" s="364">
        <v>0</v>
      </c>
      <c r="AR131" s="364">
        <v>0</v>
      </c>
      <c r="AS131" s="364">
        <v>0</v>
      </c>
      <c r="AT131" s="364">
        <v>0</v>
      </c>
      <c r="AU131" s="364">
        <v>0</v>
      </c>
      <c r="AV131" s="364">
        <v>0</v>
      </c>
      <c r="AW131" s="364">
        <v>0</v>
      </c>
      <c r="AX131" s="364">
        <v>0</v>
      </c>
      <c r="AY131" s="364">
        <v>0</v>
      </c>
      <c r="AZ131" s="364">
        <v>0</v>
      </c>
      <c r="BA131" s="364">
        <v>0</v>
      </c>
      <c r="BB131" s="364">
        <v>0</v>
      </c>
      <c r="BC131" s="364">
        <v>0</v>
      </c>
      <c r="BD131" s="364">
        <v>0</v>
      </c>
      <c r="BE131" s="364">
        <v>0</v>
      </c>
      <c r="BF131" s="364">
        <v>0</v>
      </c>
      <c r="BG131" s="364">
        <v>0</v>
      </c>
      <c r="BI131" s="344" t="s">
        <v>1238</v>
      </c>
    </row>
    <row r="132" spans="2:61" x14ac:dyDescent="0.2">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64">
        <v>0</v>
      </c>
      <c r="I132" s="364">
        <v>0</v>
      </c>
      <c r="J132" s="364">
        <v>0</v>
      </c>
      <c r="K132" s="364">
        <v>0</v>
      </c>
      <c r="L132" s="364">
        <v>0</v>
      </c>
      <c r="M132" s="364">
        <v>0</v>
      </c>
      <c r="N132" s="364">
        <v>0</v>
      </c>
      <c r="O132" s="364">
        <v>0</v>
      </c>
      <c r="P132" s="364">
        <v>0</v>
      </c>
      <c r="Q132" s="364">
        <v>0</v>
      </c>
      <c r="R132" s="364">
        <v>0</v>
      </c>
      <c r="S132" s="364">
        <v>0</v>
      </c>
      <c r="T132" s="364">
        <v>0</v>
      </c>
      <c r="U132" s="364">
        <v>0</v>
      </c>
      <c r="V132" s="364">
        <v>0</v>
      </c>
      <c r="W132" s="364">
        <v>0</v>
      </c>
      <c r="X132" s="364">
        <v>0</v>
      </c>
      <c r="Y132" s="364">
        <v>0</v>
      </c>
      <c r="Z132" s="364">
        <v>0</v>
      </c>
      <c r="AA132" s="364">
        <v>0</v>
      </c>
      <c r="AB132" s="364">
        <v>0</v>
      </c>
      <c r="AC132" s="364">
        <v>0</v>
      </c>
      <c r="AD132" s="364">
        <v>0</v>
      </c>
      <c r="AE132" s="364">
        <v>0</v>
      </c>
      <c r="AF132" s="364">
        <v>0</v>
      </c>
      <c r="AG132" s="364">
        <v>0</v>
      </c>
      <c r="AH132" s="364">
        <v>0</v>
      </c>
      <c r="AI132" s="364">
        <v>0</v>
      </c>
      <c r="AJ132" s="364">
        <v>0</v>
      </c>
      <c r="AK132" s="364">
        <v>0</v>
      </c>
      <c r="AL132" s="364">
        <v>0</v>
      </c>
      <c r="AM132" s="364">
        <v>0</v>
      </c>
      <c r="AN132" s="364">
        <v>0</v>
      </c>
      <c r="AO132" s="364">
        <v>0</v>
      </c>
      <c r="AP132" s="364">
        <v>0</v>
      </c>
      <c r="AQ132" s="364">
        <v>0</v>
      </c>
      <c r="AR132" s="364">
        <v>0</v>
      </c>
      <c r="AS132" s="364">
        <v>0</v>
      </c>
      <c r="AT132" s="364">
        <v>0</v>
      </c>
      <c r="AU132" s="364">
        <v>0</v>
      </c>
      <c r="AV132" s="364">
        <v>0</v>
      </c>
      <c r="AW132" s="364">
        <v>0</v>
      </c>
      <c r="AX132" s="364">
        <v>0</v>
      </c>
      <c r="AY132" s="364">
        <v>0</v>
      </c>
      <c r="AZ132" s="364">
        <v>0</v>
      </c>
      <c r="BA132" s="364">
        <v>0</v>
      </c>
      <c r="BB132" s="364">
        <v>0</v>
      </c>
      <c r="BC132" s="364">
        <v>0</v>
      </c>
      <c r="BD132" s="364">
        <v>0</v>
      </c>
      <c r="BE132" s="364">
        <v>0</v>
      </c>
      <c r="BF132" s="364">
        <v>0</v>
      </c>
      <c r="BG132" s="364">
        <v>0</v>
      </c>
      <c r="BI132" s="344" t="s">
        <v>1238</v>
      </c>
    </row>
    <row r="133" spans="2:61" x14ac:dyDescent="0.2">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64">
        <v>0</v>
      </c>
      <c r="I133" s="364">
        <v>0</v>
      </c>
      <c r="J133" s="364">
        <v>0</v>
      </c>
      <c r="K133" s="364">
        <v>0</v>
      </c>
      <c r="L133" s="364">
        <v>0</v>
      </c>
      <c r="M133" s="364">
        <v>0</v>
      </c>
      <c r="N133" s="364">
        <v>0</v>
      </c>
      <c r="O133" s="364">
        <v>0</v>
      </c>
      <c r="P133" s="364">
        <v>0</v>
      </c>
      <c r="Q133" s="364">
        <v>0</v>
      </c>
      <c r="R133" s="364">
        <v>0</v>
      </c>
      <c r="S133" s="364">
        <v>0</v>
      </c>
      <c r="T133" s="364">
        <v>0</v>
      </c>
      <c r="U133" s="364">
        <v>0</v>
      </c>
      <c r="V133" s="364">
        <v>0</v>
      </c>
      <c r="W133" s="364">
        <v>0</v>
      </c>
      <c r="X133" s="364">
        <v>0</v>
      </c>
      <c r="Y133" s="364">
        <v>0</v>
      </c>
      <c r="Z133" s="364">
        <v>0</v>
      </c>
      <c r="AA133" s="364">
        <v>0</v>
      </c>
      <c r="AB133" s="364">
        <v>0</v>
      </c>
      <c r="AC133" s="364">
        <v>0</v>
      </c>
      <c r="AD133" s="364">
        <v>0</v>
      </c>
      <c r="AE133" s="364">
        <v>0</v>
      </c>
      <c r="AF133" s="364">
        <v>0</v>
      </c>
      <c r="AG133" s="364">
        <v>0</v>
      </c>
      <c r="AH133" s="364">
        <v>0</v>
      </c>
      <c r="AI133" s="364">
        <v>0</v>
      </c>
      <c r="AJ133" s="364">
        <v>0</v>
      </c>
      <c r="AK133" s="364">
        <v>0</v>
      </c>
      <c r="AL133" s="364">
        <v>0</v>
      </c>
      <c r="AM133" s="364">
        <v>0</v>
      </c>
      <c r="AN133" s="364">
        <v>0</v>
      </c>
      <c r="AO133" s="364">
        <v>0</v>
      </c>
      <c r="AP133" s="364">
        <v>0</v>
      </c>
      <c r="AQ133" s="364">
        <v>0</v>
      </c>
      <c r="AR133" s="364">
        <v>0</v>
      </c>
      <c r="AS133" s="364">
        <v>0</v>
      </c>
      <c r="AT133" s="364">
        <v>0</v>
      </c>
      <c r="AU133" s="364">
        <v>0</v>
      </c>
      <c r="AV133" s="364">
        <v>0</v>
      </c>
      <c r="AW133" s="364">
        <v>0</v>
      </c>
      <c r="AX133" s="364">
        <v>0</v>
      </c>
      <c r="AY133" s="364">
        <v>0</v>
      </c>
      <c r="AZ133" s="364">
        <v>0</v>
      </c>
      <c r="BA133" s="364">
        <v>0</v>
      </c>
      <c r="BB133" s="364">
        <v>0</v>
      </c>
      <c r="BC133" s="364">
        <v>0</v>
      </c>
      <c r="BD133" s="364">
        <v>0</v>
      </c>
      <c r="BE133" s="364">
        <v>0</v>
      </c>
      <c r="BF133" s="364">
        <v>0</v>
      </c>
      <c r="BG133" s="364">
        <v>0</v>
      </c>
      <c r="BI133" s="344" t="s">
        <v>1238</v>
      </c>
    </row>
    <row r="134" spans="2:61" x14ac:dyDescent="0.2">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64">
        <v>0</v>
      </c>
      <c r="I134" s="364">
        <v>0</v>
      </c>
      <c r="J134" s="364">
        <v>0</v>
      </c>
      <c r="K134" s="364">
        <v>0</v>
      </c>
      <c r="L134" s="364">
        <v>0</v>
      </c>
      <c r="M134" s="364">
        <v>0</v>
      </c>
      <c r="N134" s="364">
        <v>0</v>
      </c>
      <c r="O134" s="364">
        <v>0</v>
      </c>
      <c r="P134" s="364">
        <v>0</v>
      </c>
      <c r="Q134" s="364">
        <v>0</v>
      </c>
      <c r="R134" s="364">
        <v>0</v>
      </c>
      <c r="S134" s="364">
        <v>0</v>
      </c>
      <c r="T134" s="364">
        <v>0</v>
      </c>
      <c r="U134" s="364">
        <v>0</v>
      </c>
      <c r="V134" s="364">
        <v>0</v>
      </c>
      <c r="W134" s="364">
        <v>0</v>
      </c>
      <c r="X134" s="364">
        <v>0</v>
      </c>
      <c r="Y134" s="364">
        <v>0</v>
      </c>
      <c r="Z134" s="364">
        <v>0</v>
      </c>
      <c r="AA134" s="364">
        <v>0</v>
      </c>
      <c r="AB134" s="364">
        <v>0</v>
      </c>
      <c r="AC134" s="364">
        <v>0</v>
      </c>
      <c r="AD134" s="364">
        <v>0</v>
      </c>
      <c r="AE134" s="364">
        <v>0</v>
      </c>
      <c r="AF134" s="364">
        <v>0</v>
      </c>
      <c r="AG134" s="364">
        <v>0</v>
      </c>
      <c r="AH134" s="364">
        <v>0</v>
      </c>
      <c r="AI134" s="364">
        <v>0</v>
      </c>
      <c r="AJ134" s="364">
        <v>0</v>
      </c>
      <c r="AK134" s="364">
        <v>0</v>
      </c>
      <c r="AL134" s="364">
        <v>0</v>
      </c>
      <c r="AM134" s="364">
        <v>0</v>
      </c>
      <c r="AN134" s="364">
        <v>0</v>
      </c>
      <c r="AO134" s="364">
        <v>0</v>
      </c>
      <c r="AP134" s="364">
        <v>0</v>
      </c>
      <c r="AQ134" s="364">
        <v>0</v>
      </c>
      <c r="AR134" s="364">
        <v>0</v>
      </c>
      <c r="AS134" s="364">
        <v>0</v>
      </c>
      <c r="AT134" s="364">
        <v>0</v>
      </c>
      <c r="AU134" s="364">
        <v>0</v>
      </c>
      <c r="AV134" s="364">
        <v>0</v>
      </c>
      <c r="AW134" s="364">
        <v>0</v>
      </c>
      <c r="AX134" s="364">
        <v>0</v>
      </c>
      <c r="AY134" s="364">
        <v>0</v>
      </c>
      <c r="AZ134" s="364">
        <v>0</v>
      </c>
      <c r="BA134" s="364">
        <v>0</v>
      </c>
      <c r="BB134" s="364">
        <v>0</v>
      </c>
      <c r="BC134" s="364">
        <v>0</v>
      </c>
      <c r="BD134" s="364">
        <v>0</v>
      </c>
      <c r="BE134" s="364">
        <v>0</v>
      </c>
      <c r="BF134" s="364">
        <v>0</v>
      </c>
      <c r="BG134" s="364">
        <v>0</v>
      </c>
      <c r="BI134" s="344" t="s">
        <v>1238</v>
      </c>
    </row>
    <row r="135" spans="2:61" x14ac:dyDescent="0.2">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64">
        <v>0</v>
      </c>
      <c r="I135" s="364">
        <v>0</v>
      </c>
      <c r="J135" s="364">
        <v>0</v>
      </c>
      <c r="K135" s="364">
        <v>0</v>
      </c>
      <c r="L135" s="364">
        <v>0</v>
      </c>
      <c r="M135" s="364">
        <v>0</v>
      </c>
      <c r="N135" s="364">
        <v>0</v>
      </c>
      <c r="O135" s="364">
        <v>0</v>
      </c>
      <c r="P135" s="364">
        <v>0</v>
      </c>
      <c r="Q135" s="364">
        <v>0</v>
      </c>
      <c r="R135" s="364">
        <v>0</v>
      </c>
      <c r="S135" s="364">
        <v>0</v>
      </c>
      <c r="T135" s="364">
        <v>0</v>
      </c>
      <c r="U135" s="364">
        <v>0</v>
      </c>
      <c r="V135" s="364">
        <v>0</v>
      </c>
      <c r="W135" s="364">
        <v>0</v>
      </c>
      <c r="X135" s="364">
        <v>0</v>
      </c>
      <c r="Y135" s="364">
        <v>0</v>
      </c>
      <c r="Z135" s="364">
        <v>0</v>
      </c>
      <c r="AA135" s="364">
        <v>0</v>
      </c>
      <c r="AB135" s="364">
        <v>0</v>
      </c>
      <c r="AC135" s="364">
        <v>0</v>
      </c>
      <c r="AD135" s="364">
        <v>0</v>
      </c>
      <c r="AE135" s="364">
        <v>0</v>
      </c>
      <c r="AF135" s="364">
        <v>0</v>
      </c>
      <c r="AG135" s="364">
        <v>0</v>
      </c>
      <c r="AH135" s="364">
        <v>0</v>
      </c>
      <c r="AI135" s="364">
        <v>0</v>
      </c>
      <c r="AJ135" s="364">
        <v>0</v>
      </c>
      <c r="AK135" s="364">
        <v>0</v>
      </c>
      <c r="AL135" s="364">
        <v>0</v>
      </c>
      <c r="AM135" s="364">
        <v>0</v>
      </c>
      <c r="AN135" s="364">
        <v>0</v>
      </c>
      <c r="AO135" s="364">
        <v>0</v>
      </c>
      <c r="AP135" s="364">
        <v>0</v>
      </c>
      <c r="AQ135" s="364">
        <v>0</v>
      </c>
      <c r="AR135" s="364">
        <v>0</v>
      </c>
      <c r="AS135" s="364">
        <v>0</v>
      </c>
      <c r="AT135" s="364">
        <v>0</v>
      </c>
      <c r="AU135" s="364">
        <v>0</v>
      </c>
      <c r="AV135" s="364">
        <v>0</v>
      </c>
      <c r="AW135" s="364">
        <v>0</v>
      </c>
      <c r="AX135" s="364">
        <v>0</v>
      </c>
      <c r="AY135" s="364">
        <v>0</v>
      </c>
      <c r="AZ135" s="364">
        <v>0</v>
      </c>
      <c r="BA135" s="364">
        <v>0</v>
      </c>
      <c r="BB135" s="364">
        <v>0</v>
      </c>
      <c r="BC135" s="364">
        <v>0</v>
      </c>
      <c r="BD135" s="364">
        <v>0</v>
      </c>
      <c r="BE135" s="364">
        <v>0</v>
      </c>
      <c r="BF135" s="364">
        <v>0</v>
      </c>
      <c r="BG135" s="364">
        <v>0</v>
      </c>
      <c r="BI135" s="344" t="s">
        <v>1238</v>
      </c>
    </row>
    <row r="136" spans="2:61" x14ac:dyDescent="0.2">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64">
        <v>0</v>
      </c>
      <c r="I136" s="364">
        <v>0</v>
      </c>
      <c r="J136" s="364">
        <v>0</v>
      </c>
      <c r="K136" s="364">
        <v>0</v>
      </c>
      <c r="L136" s="364">
        <v>0</v>
      </c>
      <c r="M136" s="364">
        <v>0</v>
      </c>
      <c r="N136" s="364">
        <v>0</v>
      </c>
      <c r="O136" s="364">
        <v>0</v>
      </c>
      <c r="P136" s="364">
        <v>0</v>
      </c>
      <c r="Q136" s="364">
        <v>0</v>
      </c>
      <c r="R136" s="364">
        <v>0</v>
      </c>
      <c r="S136" s="364">
        <v>0</v>
      </c>
      <c r="T136" s="364">
        <v>0</v>
      </c>
      <c r="U136" s="364">
        <v>0</v>
      </c>
      <c r="V136" s="364">
        <v>0</v>
      </c>
      <c r="W136" s="364">
        <v>0</v>
      </c>
      <c r="X136" s="364">
        <v>0</v>
      </c>
      <c r="Y136" s="364">
        <v>0</v>
      </c>
      <c r="Z136" s="364">
        <v>0</v>
      </c>
      <c r="AA136" s="364">
        <v>0</v>
      </c>
      <c r="AB136" s="364">
        <v>0</v>
      </c>
      <c r="AC136" s="364">
        <v>0</v>
      </c>
      <c r="AD136" s="364">
        <v>0</v>
      </c>
      <c r="AE136" s="364">
        <v>0</v>
      </c>
      <c r="AF136" s="364">
        <v>0</v>
      </c>
      <c r="AG136" s="364">
        <v>0</v>
      </c>
      <c r="AH136" s="364">
        <v>0</v>
      </c>
      <c r="AI136" s="364">
        <v>0</v>
      </c>
      <c r="AJ136" s="364">
        <v>0</v>
      </c>
      <c r="AK136" s="364">
        <v>0</v>
      </c>
      <c r="AL136" s="364">
        <v>0</v>
      </c>
      <c r="AM136" s="364">
        <v>0</v>
      </c>
      <c r="AN136" s="364">
        <v>0</v>
      </c>
      <c r="AO136" s="364">
        <v>0</v>
      </c>
      <c r="AP136" s="364">
        <v>0</v>
      </c>
      <c r="AQ136" s="364">
        <v>0</v>
      </c>
      <c r="AR136" s="364">
        <v>0</v>
      </c>
      <c r="AS136" s="364">
        <v>0</v>
      </c>
      <c r="AT136" s="364">
        <v>0</v>
      </c>
      <c r="AU136" s="364">
        <v>0</v>
      </c>
      <c r="AV136" s="364">
        <v>0</v>
      </c>
      <c r="AW136" s="364">
        <v>0</v>
      </c>
      <c r="AX136" s="364">
        <v>0</v>
      </c>
      <c r="AY136" s="364">
        <v>0</v>
      </c>
      <c r="AZ136" s="364">
        <v>0</v>
      </c>
      <c r="BA136" s="364">
        <v>0</v>
      </c>
      <c r="BB136" s="364">
        <v>0</v>
      </c>
      <c r="BC136" s="364">
        <v>0</v>
      </c>
      <c r="BD136" s="364">
        <v>0</v>
      </c>
      <c r="BE136" s="364">
        <v>0</v>
      </c>
      <c r="BF136" s="364">
        <v>0</v>
      </c>
      <c r="BG136" s="364">
        <v>0</v>
      </c>
      <c r="BI136" s="344" t="s">
        <v>1238</v>
      </c>
    </row>
    <row r="137" spans="2:61" x14ac:dyDescent="0.2">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64">
        <v>0</v>
      </c>
      <c r="I137" s="364">
        <v>0</v>
      </c>
      <c r="J137" s="364">
        <v>0</v>
      </c>
      <c r="K137" s="364">
        <v>0</v>
      </c>
      <c r="L137" s="364">
        <v>0</v>
      </c>
      <c r="M137" s="364">
        <v>0</v>
      </c>
      <c r="N137" s="364">
        <v>0</v>
      </c>
      <c r="O137" s="364">
        <v>0</v>
      </c>
      <c r="P137" s="364">
        <v>0</v>
      </c>
      <c r="Q137" s="364">
        <v>0</v>
      </c>
      <c r="R137" s="364">
        <v>0</v>
      </c>
      <c r="S137" s="364">
        <v>0</v>
      </c>
      <c r="T137" s="364">
        <v>0</v>
      </c>
      <c r="U137" s="364">
        <v>0</v>
      </c>
      <c r="V137" s="364">
        <v>0</v>
      </c>
      <c r="W137" s="364">
        <v>0</v>
      </c>
      <c r="X137" s="364">
        <v>0</v>
      </c>
      <c r="Y137" s="364">
        <v>0</v>
      </c>
      <c r="Z137" s="364">
        <v>0</v>
      </c>
      <c r="AA137" s="364">
        <v>0</v>
      </c>
      <c r="AB137" s="364">
        <v>0</v>
      </c>
      <c r="AC137" s="364">
        <v>0</v>
      </c>
      <c r="AD137" s="364">
        <v>0</v>
      </c>
      <c r="AE137" s="364">
        <v>0</v>
      </c>
      <c r="AF137" s="364">
        <v>0</v>
      </c>
      <c r="AG137" s="364">
        <v>0</v>
      </c>
      <c r="AH137" s="364">
        <v>0</v>
      </c>
      <c r="AI137" s="364">
        <v>0</v>
      </c>
      <c r="AJ137" s="364">
        <v>0</v>
      </c>
      <c r="AK137" s="364">
        <v>0</v>
      </c>
      <c r="AL137" s="364">
        <v>0</v>
      </c>
      <c r="AM137" s="364">
        <v>0</v>
      </c>
      <c r="AN137" s="364">
        <v>0</v>
      </c>
      <c r="AO137" s="364">
        <v>0</v>
      </c>
      <c r="AP137" s="364">
        <v>0</v>
      </c>
      <c r="AQ137" s="364">
        <v>0</v>
      </c>
      <c r="AR137" s="364">
        <v>0</v>
      </c>
      <c r="AS137" s="364">
        <v>0</v>
      </c>
      <c r="AT137" s="364">
        <v>0</v>
      </c>
      <c r="AU137" s="364">
        <v>0</v>
      </c>
      <c r="AV137" s="364">
        <v>0</v>
      </c>
      <c r="AW137" s="364">
        <v>0</v>
      </c>
      <c r="AX137" s="364">
        <v>0</v>
      </c>
      <c r="AY137" s="364">
        <v>0</v>
      </c>
      <c r="AZ137" s="364">
        <v>0</v>
      </c>
      <c r="BA137" s="364">
        <v>0</v>
      </c>
      <c r="BB137" s="364">
        <v>0</v>
      </c>
      <c r="BC137" s="364">
        <v>0</v>
      </c>
      <c r="BD137" s="364">
        <v>0</v>
      </c>
      <c r="BE137" s="364">
        <v>0</v>
      </c>
      <c r="BF137" s="364">
        <v>0</v>
      </c>
      <c r="BG137" s="364">
        <v>0</v>
      </c>
      <c r="BI137" s="344" t="s">
        <v>1238</v>
      </c>
    </row>
    <row r="138" spans="2:61" x14ac:dyDescent="0.2">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64">
        <v>0</v>
      </c>
      <c r="I138" s="364">
        <v>0</v>
      </c>
      <c r="J138" s="364">
        <v>0</v>
      </c>
      <c r="K138" s="364">
        <v>0</v>
      </c>
      <c r="L138" s="364">
        <v>0</v>
      </c>
      <c r="M138" s="364">
        <v>0</v>
      </c>
      <c r="N138" s="364">
        <v>0</v>
      </c>
      <c r="O138" s="364">
        <v>0</v>
      </c>
      <c r="P138" s="364">
        <v>0</v>
      </c>
      <c r="Q138" s="364">
        <v>0</v>
      </c>
      <c r="R138" s="364">
        <v>0</v>
      </c>
      <c r="S138" s="364">
        <v>0</v>
      </c>
      <c r="T138" s="364">
        <v>0</v>
      </c>
      <c r="U138" s="364">
        <v>0</v>
      </c>
      <c r="V138" s="364">
        <v>0</v>
      </c>
      <c r="W138" s="364">
        <v>0</v>
      </c>
      <c r="X138" s="364">
        <v>0</v>
      </c>
      <c r="Y138" s="364">
        <v>0</v>
      </c>
      <c r="Z138" s="364">
        <v>0</v>
      </c>
      <c r="AA138" s="364">
        <v>0</v>
      </c>
      <c r="AB138" s="364">
        <v>0</v>
      </c>
      <c r="AC138" s="364">
        <v>0</v>
      </c>
      <c r="AD138" s="364">
        <v>0</v>
      </c>
      <c r="AE138" s="364">
        <v>0</v>
      </c>
      <c r="AF138" s="364">
        <v>0</v>
      </c>
      <c r="AG138" s="364">
        <v>0</v>
      </c>
      <c r="AH138" s="364">
        <v>0</v>
      </c>
      <c r="AI138" s="364">
        <v>0</v>
      </c>
      <c r="AJ138" s="364">
        <v>0</v>
      </c>
      <c r="AK138" s="364">
        <v>0</v>
      </c>
      <c r="AL138" s="364">
        <v>0</v>
      </c>
      <c r="AM138" s="364">
        <v>0</v>
      </c>
      <c r="AN138" s="364">
        <v>0</v>
      </c>
      <c r="AO138" s="364">
        <v>0</v>
      </c>
      <c r="AP138" s="364">
        <v>0</v>
      </c>
      <c r="AQ138" s="364">
        <v>0</v>
      </c>
      <c r="AR138" s="364">
        <v>0</v>
      </c>
      <c r="AS138" s="364">
        <v>0</v>
      </c>
      <c r="AT138" s="364">
        <v>0</v>
      </c>
      <c r="AU138" s="364">
        <v>0</v>
      </c>
      <c r="AV138" s="364">
        <v>0</v>
      </c>
      <c r="AW138" s="364">
        <v>0</v>
      </c>
      <c r="AX138" s="364">
        <v>0</v>
      </c>
      <c r="AY138" s="364">
        <v>0</v>
      </c>
      <c r="AZ138" s="364">
        <v>0</v>
      </c>
      <c r="BA138" s="364">
        <v>0</v>
      </c>
      <c r="BB138" s="364">
        <v>0</v>
      </c>
      <c r="BC138" s="364">
        <v>0</v>
      </c>
      <c r="BD138" s="364">
        <v>0</v>
      </c>
      <c r="BE138" s="364">
        <v>0</v>
      </c>
      <c r="BF138" s="364">
        <v>0</v>
      </c>
      <c r="BG138" s="364">
        <v>0</v>
      </c>
      <c r="BI138" s="344" t="s">
        <v>1238</v>
      </c>
    </row>
    <row r="139" spans="2:61" x14ac:dyDescent="0.2">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64">
        <v>0</v>
      </c>
      <c r="I139" s="364">
        <v>0</v>
      </c>
      <c r="J139" s="364">
        <v>0</v>
      </c>
      <c r="K139" s="364">
        <v>0</v>
      </c>
      <c r="L139" s="364">
        <v>0</v>
      </c>
      <c r="M139" s="364">
        <v>0</v>
      </c>
      <c r="N139" s="364">
        <v>0</v>
      </c>
      <c r="O139" s="364">
        <v>0</v>
      </c>
      <c r="P139" s="364">
        <v>0</v>
      </c>
      <c r="Q139" s="364">
        <v>0</v>
      </c>
      <c r="R139" s="364">
        <v>0</v>
      </c>
      <c r="S139" s="364">
        <v>0</v>
      </c>
      <c r="T139" s="364">
        <v>0</v>
      </c>
      <c r="U139" s="364">
        <v>0</v>
      </c>
      <c r="V139" s="364">
        <v>0</v>
      </c>
      <c r="W139" s="364">
        <v>0</v>
      </c>
      <c r="X139" s="364">
        <v>0</v>
      </c>
      <c r="Y139" s="364">
        <v>0</v>
      </c>
      <c r="Z139" s="364">
        <v>0</v>
      </c>
      <c r="AA139" s="364">
        <v>0</v>
      </c>
      <c r="AB139" s="364">
        <v>0</v>
      </c>
      <c r="AC139" s="364">
        <v>0</v>
      </c>
      <c r="AD139" s="364">
        <v>0</v>
      </c>
      <c r="AE139" s="364">
        <v>0</v>
      </c>
      <c r="AF139" s="364">
        <v>0</v>
      </c>
      <c r="AG139" s="364">
        <v>0</v>
      </c>
      <c r="AH139" s="364">
        <v>0</v>
      </c>
      <c r="AI139" s="364">
        <v>0</v>
      </c>
      <c r="AJ139" s="364">
        <v>0</v>
      </c>
      <c r="AK139" s="364">
        <v>0</v>
      </c>
      <c r="AL139" s="364">
        <v>0</v>
      </c>
      <c r="AM139" s="364">
        <v>0</v>
      </c>
      <c r="AN139" s="364">
        <v>0</v>
      </c>
      <c r="AO139" s="364">
        <v>0</v>
      </c>
      <c r="AP139" s="364">
        <v>0</v>
      </c>
      <c r="AQ139" s="364">
        <v>0</v>
      </c>
      <c r="AR139" s="364">
        <v>0</v>
      </c>
      <c r="AS139" s="364">
        <v>0</v>
      </c>
      <c r="AT139" s="364">
        <v>0</v>
      </c>
      <c r="AU139" s="364">
        <v>0</v>
      </c>
      <c r="AV139" s="364">
        <v>0</v>
      </c>
      <c r="AW139" s="364">
        <v>0</v>
      </c>
      <c r="AX139" s="364">
        <v>0</v>
      </c>
      <c r="AY139" s="364">
        <v>0</v>
      </c>
      <c r="AZ139" s="364">
        <v>0</v>
      </c>
      <c r="BA139" s="364">
        <v>0</v>
      </c>
      <c r="BB139" s="364">
        <v>0</v>
      </c>
      <c r="BC139" s="364">
        <v>0</v>
      </c>
      <c r="BD139" s="364">
        <v>0</v>
      </c>
      <c r="BE139" s="364">
        <v>0</v>
      </c>
      <c r="BF139" s="364">
        <v>0</v>
      </c>
      <c r="BG139" s="364">
        <v>0</v>
      </c>
      <c r="BI139" s="344" t="s">
        <v>1238</v>
      </c>
    </row>
    <row r="140" spans="2:61" x14ac:dyDescent="0.2">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64">
        <v>0</v>
      </c>
      <c r="I140" s="364">
        <v>0</v>
      </c>
      <c r="J140" s="364">
        <v>0</v>
      </c>
      <c r="K140" s="364">
        <v>0</v>
      </c>
      <c r="L140" s="364">
        <v>0</v>
      </c>
      <c r="M140" s="364">
        <v>0</v>
      </c>
      <c r="N140" s="364">
        <v>0</v>
      </c>
      <c r="O140" s="364">
        <v>0</v>
      </c>
      <c r="P140" s="364">
        <v>0</v>
      </c>
      <c r="Q140" s="364">
        <v>0</v>
      </c>
      <c r="R140" s="364">
        <v>0</v>
      </c>
      <c r="S140" s="364">
        <v>0</v>
      </c>
      <c r="T140" s="364">
        <v>0</v>
      </c>
      <c r="U140" s="364">
        <v>0</v>
      </c>
      <c r="V140" s="364">
        <v>0</v>
      </c>
      <c r="W140" s="364">
        <v>0</v>
      </c>
      <c r="X140" s="364">
        <v>0</v>
      </c>
      <c r="Y140" s="364">
        <v>0</v>
      </c>
      <c r="Z140" s="364">
        <v>0</v>
      </c>
      <c r="AA140" s="364">
        <v>0</v>
      </c>
      <c r="AB140" s="364">
        <v>0</v>
      </c>
      <c r="AC140" s="364">
        <v>0</v>
      </c>
      <c r="AD140" s="364">
        <v>0</v>
      </c>
      <c r="AE140" s="364">
        <v>0</v>
      </c>
      <c r="AF140" s="364">
        <v>0</v>
      </c>
      <c r="AG140" s="364">
        <v>0</v>
      </c>
      <c r="AH140" s="364">
        <v>0</v>
      </c>
      <c r="AI140" s="364">
        <v>0</v>
      </c>
      <c r="AJ140" s="364">
        <v>0</v>
      </c>
      <c r="AK140" s="364">
        <v>0</v>
      </c>
      <c r="AL140" s="364">
        <v>0</v>
      </c>
      <c r="AM140" s="364">
        <v>0</v>
      </c>
      <c r="AN140" s="364">
        <v>0</v>
      </c>
      <c r="AO140" s="364">
        <v>0</v>
      </c>
      <c r="AP140" s="364">
        <v>0</v>
      </c>
      <c r="AQ140" s="364">
        <v>0</v>
      </c>
      <c r="AR140" s="364">
        <v>0</v>
      </c>
      <c r="AS140" s="364">
        <v>0</v>
      </c>
      <c r="AT140" s="364">
        <v>0</v>
      </c>
      <c r="AU140" s="364">
        <v>0</v>
      </c>
      <c r="AV140" s="364">
        <v>0</v>
      </c>
      <c r="AW140" s="364">
        <v>0</v>
      </c>
      <c r="AX140" s="364">
        <v>0</v>
      </c>
      <c r="AY140" s="364">
        <v>0</v>
      </c>
      <c r="AZ140" s="364">
        <v>0</v>
      </c>
      <c r="BA140" s="364">
        <v>0</v>
      </c>
      <c r="BB140" s="364">
        <v>0</v>
      </c>
      <c r="BC140" s="364">
        <v>0</v>
      </c>
      <c r="BD140" s="364">
        <v>0</v>
      </c>
      <c r="BE140" s="364">
        <v>0</v>
      </c>
      <c r="BF140" s="364">
        <v>0</v>
      </c>
      <c r="BG140" s="364">
        <v>0</v>
      </c>
      <c r="BI140" s="344" t="s">
        <v>1238</v>
      </c>
    </row>
    <row r="141" spans="2:61" x14ac:dyDescent="0.2">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64">
        <v>0</v>
      </c>
      <c r="I141" s="364">
        <v>0</v>
      </c>
      <c r="J141" s="364">
        <v>0</v>
      </c>
      <c r="K141" s="364">
        <v>0</v>
      </c>
      <c r="L141" s="364">
        <v>0</v>
      </c>
      <c r="M141" s="364">
        <v>0</v>
      </c>
      <c r="N141" s="364">
        <v>0</v>
      </c>
      <c r="O141" s="364">
        <v>0</v>
      </c>
      <c r="P141" s="364">
        <v>0</v>
      </c>
      <c r="Q141" s="364">
        <v>0</v>
      </c>
      <c r="R141" s="364">
        <v>0</v>
      </c>
      <c r="S141" s="364">
        <v>0</v>
      </c>
      <c r="T141" s="364">
        <v>0</v>
      </c>
      <c r="U141" s="364">
        <v>0</v>
      </c>
      <c r="V141" s="364">
        <v>0</v>
      </c>
      <c r="W141" s="364">
        <v>0</v>
      </c>
      <c r="X141" s="364">
        <v>0</v>
      </c>
      <c r="Y141" s="364">
        <v>0</v>
      </c>
      <c r="Z141" s="364">
        <v>0</v>
      </c>
      <c r="AA141" s="364">
        <v>0</v>
      </c>
      <c r="AB141" s="364">
        <v>0</v>
      </c>
      <c r="AC141" s="364">
        <v>0</v>
      </c>
      <c r="AD141" s="364">
        <v>0</v>
      </c>
      <c r="AE141" s="364">
        <v>0</v>
      </c>
      <c r="AF141" s="364">
        <v>0</v>
      </c>
      <c r="AG141" s="364">
        <v>0</v>
      </c>
      <c r="AH141" s="364">
        <v>0</v>
      </c>
      <c r="AI141" s="364">
        <v>0</v>
      </c>
      <c r="AJ141" s="364">
        <v>0</v>
      </c>
      <c r="AK141" s="364">
        <v>0</v>
      </c>
      <c r="AL141" s="364">
        <v>0</v>
      </c>
      <c r="AM141" s="364">
        <v>0</v>
      </c>
      <c r="AN141" s="364">
        <v>0</v>
      </c>
      <c r="AO141" s="364">
        <v>0</v>
      </c>
      <c r="AP141" s="364">
        <v>0</v>
      </c>
      <c r="AQ141" s="364">
        <v>0</v>
      </c>
      <c r="AR141" s="364">
        <v>0</v>
      </c>
      <c r="AS141" s="364">
        <v>0</v>
      </c>
      <c r="AT141" s="364">
        <v>0</v>
      </c>
      <c r="AU141" s="364">
        <v>0</v>
      </c>
      <c r="AV141" s="364">
        <v>0</v>
      </c>
      <c r="AW141" s="364">
        <v>0</v>
      </c>
      <c r="AX141" s="364">
        <v>0</v>
      </c>
      <c r="AY141" s="364">
        <v>0</v>
      </c>
      <c r="AZ141" s="364">
        <v>0</v>
      </c>
      <c r="BA141" s="364">
        <v>0</v>
      </c>
      <c r="BB141" s="364">
        <v>0</v>
      </c>
      <c r="BC141" s="364">
        <v>0</v>
      </c>
      <c r="BD141" s="364">
        <v>0</v>
      </c>
      <c r="BE141" s="364">
        <v>0</v>
      </c>
      <c r="BF141" s="364">
        <v>0</v>
      </c>
      <c r="BG141" s="364">
        <v>0</v>
      </c>
      <c r="BI141" s="344" t="s">
        <v>1238</v>
      </c>
    </row>
    <row r="142" spans="2:61" x14ac:dyDescent="0.2">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64">
        <v>0</v>
      </c>
      <c r="I142" s="364">
        <v>0</v>
      </c>
      <c r="J142" s="364">
        <v>0</v>
      </c>
      <c r="K142" s="364">
        <v>0</v>
      </c>
      <c r="L142" s="364">
        <v>0</v>
      </c>
      <c r="M142" s="364">
        <v>0</v>
      </c>
      <c r="N142" s="364">
        <v>0</v>
      </c>
      <c r="O142" s="364">
        <v>0</v>
      </c>
      <c r="P142" s="364">
        <v>0</v>
      </c>
      <c r="Q142" s="364">
        <v>0</v>
      </c>
      <c r="R142" s="364">
        <v>0</v>
      </c>
      <c r="S142" s="364">
        <v>0</v>
      </c>
      <c r="T142" s="364">
        <v>0</v>
      </c>
      <c r="U142" s="364">
        <v>0</v>
      </c>
      <c r="V142" s="364">
        <v>0</v>
      </c>
      <c r="W142" s="364">
        <v>0</v>
      </c>
      <c r="X142" s="364">
        <v>0</v>
      </c>
      <c r="Y142" s="364">
        <v>0</v>
      </c>
      <c r="Z142" s="364">
        <v>0</v>
      </c>
      <c r="AA142" s="364">
        <v>0</v>
      </c>
      <c r="AB142" s="364">
        <v>0</v>
      </c>
      <c r="AC142" s="364">
        <v>0</v>
      </c>
      <c r="AD142" s="364">
        <v>0</v>
      </c>
      <c r="AE142" s="364">
        <v>0</v>
      </c>
      <c r="AF142" s="364">
        <v>0</v>
      </c>
      <c r="AG142" s="364">
        <v>0</v>
      </c>
      <c r="AH142" s="364">
        <v>0</v>
      </c>
      <c r="AI142" s="364">
        <v>0</v>
      </c>
      <c r="AJ142" s="364">
        <v>0</v>
      </c>
      <c r="AK142" s="364">
        <v>0</v>
      </c>
      <c r="AL142" s="364">
        <v>0</v>
      </c>
      <c r="AM142" s="364">
        <v>0</v>
      </c>
      <c r="AN142" s="364">
        <v>0</v>
      </c>
      <c r="AO142" s="364">
        <v>0</v>
      </c>
      <c r="AP142" s="364">
        <v>0</v>
      </c>
      <c r="AQ142" s="364">
        <v>0</v>
      </c>
      <c r="AR142" s="364">
        <v>0</v>
      </c>
      <c r="AS142" s="364">
        <v>0</v>
      </c>
      <c r="AT142" s="364">
        <v>0</v>
      </c>
      <c r="AU142" s="364">
        <v>0</v>
      </c>
      <c r="AV142" s="364">
        <v>0</v>
      </c>
      <c r="AW142" s="364">
        <v>0</v>
      </c>
      <c r="AX142" s="364">
        <v>0</v>
      </c>
      <c r="AY142" s="364">
        <v>0</v>
      </c>
      <c r="AZ142" s="364">
        <v>0</v>
      </c>
      <c r="BA142" s="364">
        <v>0</v>
      </c>
      <c r="BB142" s="364">
        <v>0</v>
      </c>
      <c r="BC142" s="364">
        <v>0</v>
      </c>
      <c r="BD142" s="364">
        <v>0</v>
      </c>
      <c r="BE142" s="364">
        <v>0</v>
      </c>
      <c r="BF142" s="364">
        <v>0</v>
      </c>
      <c r="BG142" s="364">
        <v>0</v>
      </c>
      <c r="BI142" s="344" t="s">
        <v>1238</v>
      </c>
    </row>
    <row r="143" spans="2:61" x14ac:dyDescent="0.2">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64">
        <v>0</v>
      </c>
      <c r="I143" s="364">
        <v>0</v>
      </c>
      <c r="J143" s="364">
        <v>0</v>
      </c>
      <c r="K143" s="364">
        <v>0</v>
      </c>
      <c r="L143" s="364">
        <v>0</v>
      </c>
      <c r="M143" s="364">
        <v>0</v>
      </c>
      <c r="N143" s="364">
        <v>0</v>
      </c>
      <c r="O143" s="364">
        <v>0</v>
      </c>
      <c r="P143" s="364">
        <v>0</v>
      </c>
      <c r="Q143" s="364">
        <v>0</v>
      </c>
      <c r="R143" s="364">
        <v>0</v>
      </c>
      <c r="S143" s="364">
        <v>0</v>
      </c>
      <c r="T143" s="364">
        <v>0</v>
      </c>
      <c r="U143" s="364">
        <v>0</v>
      </c>
      <c r="V143" s="364">
        <v>0</v>
      </c>
      <c r="W143" s="364">
        <v>0</v>
      </c>
      <c r="X143" s="364">
        <v>0</v>
      </c>
      <c r="Y143" s="364">
        <v>0</v>
      </c>
      <c r="Z143" s="364">
        <v>0</v>
      </c>
      <c r="AA143" s="364">
        <v>0</v>
      </c>
      <c r="AB143" s="364">
        <v>0</v>
      </c>
      <c r="AC143" s="364">
        <v>0</v>
      </c>
      <c r="AD143" s="364">
        <v>0</v>
      </c>
      <c r="AE143" s="364">
        <v>0</v>
      </c>
      <c r="AF143" s="364">
        <v>0</v>
      </c>
      <c r="AG143" s="364">
        <v>0</v>
      </c>
      <c r="AH143" s="364">
        <v>0</v>
      </c>
      <c r="AI143" s="364">
        <v>0</v>
      </c>
      <c r="AJ143" s="364">
        <v>0</v>
      </c>
      <c r="AK143" s="364">
        <v>0</v>
      </c>
      <c r="AL143" s="364">
        <v>0</v>
      </c>
      <c r="AM143" s="364">
        <v>0</v>
      </c>
      <c r="AN143" s="364">
        <v>0</v>
      </c>
      <c r="AO143" s="364">
        <v>0</v>
      </c>
      <c r="AP143" s="364">
        <v>0</v>
      </c>
      <c r="AQ143" s="364">
        <v>0</v>
      </c>
      <c r="AR143" s="364">
        <v>0</v>
      </c>
      <c r="AS143" s="364">
        <v>0</v>
      </c>
      <c r="AT143" s="364">
        <v>0</v>
      </c>
      <c r="AU143" s="364">
        <v>0</v>
      </c>
      <c r="AV143" s="364">
        <v>0</v>
      </c>
      <c r="AW143" s="364">
        <v>0</v>
      </c>
      <c r="AX143" s="364">
        <v>0</v>
      </c>
      <c r="AY143" s="364">
        <v>0</v>
      </c>
      <c r="AZ143" s="364">
        <v>0</v>
      </c>
      <c r="BA143" s="364">
        <v>0</v>
      </c>
      <c r="BB143" s="364">
        <v>0</v>
      </c>
      <c r="BC143" s="364">
        <v>0</v>
      </c>
      <c r="BD143" s="364">
        <v>0</v>
      </c>
      <c r="BE143" s="364">
        <v>0</v>
      </c>
      <c r="BF143" s="364">
        <v>0</v>
      </c>
      <c r="BG143" s="364">
        <v>0</v>
      </c>
      <c r="BI143" s="344" t="s">
        <v>1238</v>
      </c>
    </row>
    <row r="144" spans="2:61" x14ac:dyDescent="0.2">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64">
        <v>0</v>
      </c>
      <c r="I144" s="364">
        <v>0</v>
      </c>
      <c r="J144" s="364">
        <v>0</v>
      </c>
      <c r="K144" s="364">
        <v>0</v>
      </c>
      <c r="L144" s="364">
        <v>0</v>
      </c>
      <c r="M144" s="364">
        <v>0</v>
      </c>
      <c r="N144" s="364">
        <v>0</v>
      </c>
      <c r="O144" s="364">
        <v>0</v>
      </c>
      <c r="P144" s="364">
        <v>0</v>
      </c>
      <c r="Q144" s="364">
        <v>0</v>
      </c>
      <c r="R144" s="364">
        <v>0</v>
      </c>
      <c r="S144" s="364">
        <v>0</v>
      </c>
      <c r="T144" s="364">
        <v>0</v>
      </c>
      <c r="U144" s="364">
        <v>0</v>
      </c>
      <c r="V144" s="364">
        <v>0</v>
      </c>
      <c r="W144" s="364">
        <v>0</v>
      </c>
      <c r="X144" s="364">
        <v>0</v>
      </c>
      <c r="Y144" s="364">
        <v>0</v>
      </c>
      <c r="Z144" s="364">
        <v>0</v>
      </c>
      <c r="AA144" s="364">
        <v>0</v>
      </c>
      <c r="AB144" s="364">
        <v>0</v>
      </c>
      <c r="AC144" s="364">
        <v>0</v>
      </c>
      <c r="AD144" s="364">
        <v>0</v>
      </c>
      <c r="AE144" s="364">
        <v>0</v>
      </c>
      <c r="AF144" s="364">
        <v>0</v>
      </c>
      <c r="AG144" s="364">
        <v>0</v>
      </c>
      <c r="AH144" s="364">
        <v>0</v>
      </c>
      <c r="AI144" s="364">
        <v>0</v>
      </c>
      <c r="AJ144" s="364">
        <v>0</v>
      </c>
      <c r="AK144" s="364">
        <v>0</v>
      </c>
      <c r="AL144" s="364">
        <v>0</v>
      </c>
      <c r="AM144" s="364">
        <v>0</v>
      </c>
      <c r="AN144" s="364">
        <v>0</v>
      </c>
      <c r="AO144" s="364">
        <v>0</v>
      </c>
      <c r="AP144" s="364">
        <v>0</v>
      </c>
      <c r="AQ144" s="364">
        <v>0</v>
      </c>
      <c r="AR144" s="364">
        <v>0</v>
      </c>
      <c r="AS144" s="364">
        <v>0</v>
      </c>
      <c r="AT144" s="364">
        <v>0</v>
      </c>
      <c r="AU144" s="364">
        <v>0</v>
      </c>
      <c r="AV144" s="364">
        <v>0</v>
      </c>
      <c r="AW144" s="364">
        <v>0</v>
      </c>
      <c r="AX144" s="364">
        <v>0</v>
      </c>
      <c r="AY144" s="364">
        <v>0</v>
      </c>
      <c r="AZ144" s="364">
        <v>0</v>
      </c>
      <c r="BA144" s="364">
        <v>0</v>
      </c>
      <c r="BB144" s="364">
        <v>0</v>
      </c>
      <c r="BC144" s="364">
        <v>0</v>
      </c>
      <c r="BD144" s="364">
        <v>0</v>
      </c>
      <c r="BE144" s="364">
        <v>0</v>
      </c>
      <c r="BF144" s="364">
        <v>0</v>
      </c>
      <c r="BG144" s="364">
        <v>0</v>
      </c>
      <c r="BI144" s="344" t="s">
        <v>1238</v>
      </c>
    </row>
    <row r="145" spans="2:61" x14ac:dyDescent="0.2">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64">
        <v>0</v>
      </c>
      <c r="I145" s="364">
        <v>0</v>
      </c>
      <c r="J145" s="364">
        <v>0</v>
      </c>
      <c r="K145" s="364">
        <v>0</v>
      </c>
      <c r="L145" s="364">
        <v>0</v>
      </c>
      <c r="M145" s="364">
        <v>0</v>
      </c>
      <c r="N145" s="364">
        <v>0</v>
      </c>
      <c r="O145" s="364">
        <v>0</v>
      </c>
      <c r="P145" s="364">
        <v>0</v>
      </c>
      <c r="Q145" s="364">
        <v>0</v>
      </c>
      <c r="R145" s="364">
        <v>0</v>
      </c>
      <c r="S145" s="364">
        <v>0</v>
      </c>
      <c r="T145" s="364">
        <v>0</v>
      </c>
      <c r="U145" s="364">
        <v>0</v>
      </c>
      <c r="V145" s="364">
        <v>0</v>
      </c>
      <c r="W145" s="364">
        <v>0</v>
      </c>
      <c r="X145" s="364">
        <v>0</v>
      </c>
      <c r="Y145" s="364">
        <v>0</v>
      </c>
      <c r="Z145" s="364">
        <v>0</v>
      </c>
      <c r="AA145" s="364">
        <v>0</v>
      </c>
      <c r="AB145" s="364">
        <v>0</v>
      </c>
      <c r="AC145" s="364">
        <v>0</v>
      </c>
      <c r="AD145" s="364">
        <v>0</v>
      </c>
      <c r="AE145" s="364">
        <v>0</v>
      </c>
      <c r="AF145" s="364">
        <v>0</v>
      </c>
      <c r="AG145" s="364">
        <v>0</v>
      </c>
      <c r="AH145" s="364">
        <v>0</v>
      </c>
      <c r="AI145" s="364">
        <v>0</v>
      </c>
      <c r="AJ145" s="364">
        <v>0</v>
      </c>
      <c r="AK145" s="364">
        <v>0</v>
      </c>
      <c r="AL145" s="364">
        <v>0</v>
      </c>
      <c r="AM145" s="364">
        <v>0</v>
      </c>
      <c r="AN145" s="364">
        <v>0</v>
      </c>
      <c r="AO145" s="364">
        <v>0</v>
      </c>
      <c r="AP145" s="364">
        <v>0</v>
      </c>
      <c r="AQ145" s="364">
        <v>0</v>
      </c>
      <c r="AR145" s="364">
        <v>0</v>
      </c>
      <c r="AS145" s="364">
        <v>0</v>
      </c>
      <c r="AT145" s="364">
        <v>0</v>
      </c>
      <c r="AU145" s="364">
        <v>0</v>
      </c>
      <c r="AV145" s="364">
        <v>0</v>
      </c>
      <c r="AW145" s="364">
        <v>0</v>
      </c>
      <c r="AX145" s="364">
        <v>0</v>
      </c>
      <c r="AY145" s="364">
        <v>0</v>
      </c>
      <c r="AZ145" s="364">
        <v>0</v>
      </c>
      <c r="BA145" s="364">
        <v>0</v>
      </c>
      <c r="BB145" s="364">
        <v>0</v>
      </c>
      <c r="BC145" s="364">
        <v>0</v>
      </c>
      <c r="BD145" s="364">
        <v>0</v>
      </c>
      <c r="BE145" s="364">
        <v>0</v>
      </c>
      <c r="BF145" s="364">
        <v>0</v>
      </c>
      <c r="BG145" s="364">
        <v>0</v>
      </c>
      <c r="BI145" s="344" t="s">
        <v>1238</v>
      </c>
    </row>
    <row r="146" spans="2:61" x14ac:dyDescent="0.2">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64">
        <v>0</v>
      </c>
      <c r="I146" s="364">
        <v>0</v>
      </c>
      <c r="J146" s="364">
        <v>0</v>
      </c>
      <c r="K146" s="364">
        <v>0</v>
      </c>
      <c r="L146" s="364">
        <v>0</v>
      </c>
      <c r="M146" s="364">
        <v>0</v>
      </c>
      <c r="N146" s="364">
        <v>0</v>
      </c>
      <c r="O146" s="364">
        <v>0</v>
      </c>
      <c r="P146" s="364">
        <v>0</v>
      </c>
      <c r="Q146" s="364">
        <v>0</v>
      </c>
      <c r="R146" s="364">
        <v>0</v>
      </c>
      <c r="S146" s="364">
        <v>0</v>
      </c>
      <c r="T146" s="364">
        <v>0</v>
      </c>
      <c r="U146" s="364">
        <v>0</v>
      </c>
      <c r="V146" s="364">
        <v>0</v>
      </c>
      <c r="W146" s="364">
        <v>0</v>
      </c>
      <c r="X146" s="364">
        <v>0</v>
      </c>
      <c r="Y146" s="364">
        <v>0</v>
      </c>
      <c r="Z146" s="364">
        <v>0</v>
      </c>
      <c r="AA146" s="364">
        <v>0</v>
      </c>
      <c r="AB146" s="364">
        <v>0</v>
      </c>
      <c r="AC146" s="364">
        <v>0</v>
      </c>
      <c r="AD146" s="364">
        <v>0</v>
      </c>
      <c r="AE146" s="364">
        <v>0</v>
      </c>
      <c r="AF146" s="364">
        <v>0</v>
      </c>
      <c r="AG146" s="364">
        <v>0</v>
      </c>
      <c r="AH146" s="364">
        <v>0</v>
      </c>
      <c r="AI146" s="364">
        <v>0</v>
      </c>
      <c r="AJ146" s="364">
        <v>0</v>
      </c>
      <c r="AK146" s="364">
        <v>0</v>
      </c>
      <c r="AL146" s="364">
        <v>0</v>
      </c>
      <c r="AM146" s="364">
        <v>0</v>
      </c>
      <c r="AN146" s="364">
        <v>0</v>
      </c>
      <c r="AO146" s="364">
        <v>0</v>
      </c>
      <c r="AP146" s="364">
        <v>0</v>
      </c>
      <c r="AQ146" s="364">
        <v>0</v>
      </c>
      <c r="AR146" s="364">
        <v>0</v>
      </c>
      <c r="AS146" s="364">
        <v>0</v>
      </c>
      <c r="AT146" s="364">
        <v>0</v>
      </c>
      <c r="AU146" s="364">
        <v>0</v>
      </c>
      <c r="AV146" s="364">
        <v>0</v>
      </c>
      <c r="AW146" s="364">
        <v>0</v>
      </c>
      <c r="AX146" s="364">
        <v>0</v>
      </c>
      <c r="AY146" s="364">
        <v>0</v>
      </c>
      <c r="AZ146" s="364">
        <v>0</v>
      </c>
      <c r="BA146" s="364">
        <v>0</v>
      </c>
      <c r="BB146" s="364">
        <v>0</v>
      </c>
      <c r="BC146" s="364">
        <v>0</v>
      </c>
      <c r="BD146" s="364">
        <v>0</v>
      </c>
      <c r="BE146" s="364">
        <v>0</v>
      </c>
      <c r="BF146" s="364">
        <v>0</v>
      </c>
      <c r="BG146" s="364">
        <v>0</v>
      </c>
      <c r="BI146" s="344" t="s">
        <v>1238</v>
      </c>
    </row>
    <row r="147" spans="2:61" x14ac:dyDescent="0.2">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64">
        <v>0</v>
      </c>
      <c r="I147" s="364">
        <v>0</v>
      </c>
      <c r="J147" s="364">
        <v>0</v>
      </c>
      <c r="K147" s="364">
        <v>0</v>
      </c>
      <c r="L147" s="364">
        <v>0</v>
      </c>
      <c r="M147" s="364">
        <v>0</v>
      </c>
      <c r="N147" s="364">
        <v>0</v>
      </c>
      <c r="O147" s="364">
        <v>0</v>
      </c>
      <c r="P147" s="364">
        <v>0</v>
      </c>
      <c r="Q147" s="364">
        <v>0</v>
      </c>
      <c r="R147" s="364">
        <v>0</v>
      </c>
      <c r="S147" s="364">
        <v>0</v>
      </c>
      <c r="T147" s="364">
        <v>0</v>
      </c>
      <c r="U147" s="364">
        <v>0</v>
      </c>
      <c r="V147" s="364">
        <v>0</v>
      </c>
      <c r="W147" s="364">
        <v>0</v>
      </c>
      <c r="X147" s="364">
        <v>0</v>
      </c>
      <c r="Y147" s="364">
        <v>0</v>
      </c>
      <c r="Z147" s="364">
        <v>0</v>
      </c>
      <c r="AA147" s="364">
        <v>0</v>
      </c>
      <c r="AB147" s="364">
        <v>0</v>
      </c>
      <c r="AC147" s="364">
        <v>0</v>
      </c>
      <c r="AD147" s="364">
        <v>0</v>
      </c>
      <c r="AE147" s="364">
        <v>0</v>
      </c>
      <c r="AF147" s="364">
        <v>0</v>
      </c>
      <c r="AG147" s="364">
        <v>0</v>
      </c>
      <c r="AH147" s="364">
        <v>0</v>
      </c>
      <c r="AI147" s="364">
        <v>0</v>
      </c>
      <c r="AJ147" s="364">
        <v>0</v>
      </c>
      <c r="AK147" s="364">
        <v>0</v>
      </c>
      <c r="AL147" s="364">
        <v>0</v>
      </c>
      <c r="AM147" s="364">
        <v>0</v>
      </c>
      <c r="AN147" s="364">
        <v>0</v>
      </c>
      <c r="AO147" s="364">
        <v>0</v>
      </c>
      <c r="AP147" s="364">
        <v>0</v>
      </c>
      <c r="AQ147" s="364">
        <v>0</v>
      </c>
      <c r="AR147" s="364">
        <v>0</v>
      </c>
      <c r="AS147" s="364">
        <v>0</v>
      </c>
      <c r="AT147" s="364">
        <v>0</v>
      </c>
      <c r="AU147" s="364">
        <v>0</v>
      </c>
      <c r="AV147" s="364">
        <v>0</v>
      </c>
      <c r="AW147" s="364">
        <v>0</v>
      </c>
      <c r="AX147" s="364">
        <v>0</v>
      </c>
      <c r="AY147" s="364">
        <v>0</v>
      </c>
      <c r="AZ147" s="364">
        <v>0</v>
      </c>
      <c r="BA147" s="364">
        <v>0</v>
      </c>
      <c r="BB147" s="364">
        <v>0</v>
      </c>
      <c r="BC147" s="364">
        <v>0</v>
      </c>
      <c r="BD147" s="364">
        <v>0</v>
      </c>
      <c r="BE147" s="364">
        <v>0</v>
      </c>
      <c r="BF147" s="364">
        <v>0</v>
      </c>
      <c r="BG147" s="364">
        <v>0</v>
      </c>
      <c r="BI147" s="344" t="s">
        <v>1238</v>
      </c>
    </row>
    <row r="148" spans="2:61" x14ac:dyDescent="0.2">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64">
        <v>0</v>
      </c>
      <c r="I148" s="364">
        <v>0</v>
      </c>
      <c r="J148" s="364">
        <v>0</v>
      </c>
      <c r="K148" s="364">
        <v>0</v>
      </c>
      <c r="L148" s="364">
        <v>0</v>
      </c>
      <c r="M148" s="364">
        <v>0</v>
      </c>
      <c r="N148" s="364">
        <v>0</v>
      </c>
      <c r="O148" s="364">
        <v>0</v>
      </c>
      <c r="P148" s="364">
        <v>0</v>
      </c>
      <c r="Q148" s="364">
        <v>0</v>
      </c>
      <c r="R148" s="364">
        <v>0</v>
      </c>
      <c r="S148" s="364">
        <v>0</v>
      </c>
      <c r="T148" s="364">
        <v>0</v>
      </c>
      <c r="U148" s="364">
        <v>0</v>
      </c>
      <c r="V148" s="364">
        <v>0</v>
      </c>
      <c r="W148" s="364">
        <v>0</v>
      </c>
      <c r="X148" s="364">
        <v>0</v>
      </c>
      <c r="Y148" s="364">
        <v>0</v>
      </c>
      <c r="Z148" s="364">
        <v>0</v>
      </c>
      <c r="AA148" s="364">
        <v>0</v>
      </c>
      <c r="AB148" s="364">
        <v>0</v>
      </c>
      <c r="AC148" s="364">
        <v>0</v>
      </c>
      <c r="AD148" s="364">
        <v>0</v>
      </c>
      <c r="AE148" s="364">
        <v>0</v>
      </c>
      <c r="AF148" s="364">
        <v>0</v>
      </c>
      <c r="AG148" s="364">
        <v>0</v>
      </c>
      <c r="AH148" s="364">
        <v>0</v>
      </c>
      <c r="AI148" s="364">
        <v>0</v>
      </c>
      <c r="AJ148" s="364">
        <v>0</v>
      </c>
      <c r="AK148" s="364">
        <v>0</v>
      </c>
      <c r="AL148" s="364">
        <v>0</v>
      </c>
      <c r="AM148" s="364">
        <v>0</v>
      </c>
      <c r="AN148" s="364">
        <v>0</v>
      </c>
      <c r="AO148" s="364">
        <v>0</v>
      </c>
      <c r="AP148" s="364">
        <v>0</v>
      </c>
      <c r="AQ148" s="364">
        <v>0</v>
      </c>
      <c r="AR148" s="364">
        <v>0</v>
      </c>
      <c r="AS148" s="364">
        <v>0</v>
      </c>
      <c r="AT148" s="364">
        <v>0</v>
      </c>
      <c r="AU148" s="364">
        <v>0</v>
      </c>
      <c r="AV148" s="364">
        <v>0</v>
      </c>
      <c r="AW148" s="364">
        <v>0</v>
      </c>
      <c r="AX148" s="364">
        <v>0</v>
      </c>
      <c r="AY148" s="364">
        <v>0</v>
      </c>
      <c r="AZ148" s="364">
        <v>0</v>
      </c>
      <c r="BA148" s="364">
        <v>0</v>
      </c>
      <c r="BB148" s="364">
        <v>0</v>
      </c>
      <c r="BC148" s="364">
        <v>0</v>
      </c>
      <c r="BD148" s="364">
        <v>0</v>
      </c>
      <c r="BE148" s="364">
        <v>0</v>
      </c>
      <c r="BF148" s="364">
        <v>0</v>
      </c>
      <c r="BG148" s="364">
        <v>0</v>
      </c>
      <c r="BI148" s="344" t="s">
        <v>1238</v>
      </c>
    </row>
    <row r="149" spans="2:61" x14ac:dyDescent="0.2">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64">
        <v>0</v>
      </c>
      <c r="I149" s="364">
        <v>0</v>
      </c>
      <c r="J149" s="364">
        <v>0</v>
      </c>
      <c r="K149" s="364">
        <v>0</v>
      </c>
      <c r="L149" s="364">
        <v>0</v>
      </c>
      <c r="M149" s="364">
        <v>0</v>
      </c>
      <c r="N149" s="364">
        <v>0</v>
      </c>
      <c r="O149" s="364">
        <v>0</v>
      </c>
      <c r="P149" s="364">
        <v>0</v>
      </c>
      <c r="Q149" s="364">
        <v>0</v>
      </c>
      <c r="R149" s="364">
        <v>0</v>
      </c>
      <c r="S149" s="364">
        <v>0</v>
      </c>
      <c r="T149" s="364">
        <v>0</v>
      </c>
      <c r="U149" s="364">
        <v>0</v>
      </c>
      <c r="V149" s="364">
        <v>0</v>
      </c>
      <c r="W149" s="364">
        <v>0</v>
      </c>
      <c r="X149" s="364">
        <v>0</v>
      </c>
      <c r="Y149" s="364">
        <v>0</v>
      </c>
      <c r="Z149" s="364">
        <v>0</v>
      </c>
      <c r="AA149" s="364">
        <v>0</v>
      </c>
      <c r="AB149" s="364">
        <v>0</v>
      </c>
      <c r="AC149" s="364">
        <v>0</v>
      </c>
      <c r="AD149" s="364">
        <v>0</v>
      </c>
      <c r="AE149" s="364">
        <v>0</v>
      </c>
      <c r="AF149" s="364">
        <v>0</v>
      </c>
      <c r="AG149" s="364">
        <v>0</v>
      </c>
      <c r="AH149" s="364">
        <v>0</v>
      </c>
      <c r="AI149" s="364">
        <v>0</v>
      </c>
      <c r="AJ149" s="364">
        <v>0</v>
      </c>
      <c r="AK149" s="364">
        <v>0</v>
      </c>
      <c r="AL149" s="364">
        <v>0</v>
      </c>
      <c r="AM149" s="364">
        <v>0</v>
      </c>
      <c r="AN149" s="364">
        <v>0</v>
      </c>
      <c r="AO149" s="364">
        <v>0</v>
      </c>
      <c r="AP149" s="364">
        <v>0</v>
      </c>
      <c r="AQ149" s="364">
        <v>0</v>
      </c>
      <c r="AR149" s="364">
        <v>0</v>
      </c>
      <c r="AS149" s="364">
        <v>0</v>
      </c>
      <c r="AT149" s="364">
        <v>0</v>
      </c>
      <c r="AU149" s="364">
        <v>0</v>
      </c>
      <c r="AV149" s="364">
        <v>0</v>
      </c>
      <c r="AW149" s="364">
        <v>0</v>
      </c>
      <c r="AX149" s="364">
        <v>0</v>
      </c>
      <c r="AY149" s="364">
        <v>0</v>
      </c>
      <c r="AZ149" s="364">
        <v>0</v>
      </c>
      <c r="BA149" s="364">
        <v>0</v>
      </c>
      <c r="BB149" s="364">
        <v>0</v>
      </c>
      <c r="BC149" s="364">
        <v>0</v>
      </c>
      <c r="BD149" s="364">
        <v>0</v>
      </c>
      <c r="BE149" s="364">
        <v>0</v>
      </c>
      <c r="BF149" s="364">
        <v>0</v>
      </c>
      <c r="BG149" s="364">
        <v>0</v>
      </c>
      <c r="BI149" s="344" t="s">
        <v>1238</v>
      </c>
    </row>
    <row r="150" spans="2:61" x14ac:dyDescent="0.2">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64">
        <v>0</v>
      </c>
      <c r="I150" s="364">
        <v>0</v>
      </c>
      <c r="J150" s="364">
        <v>0</v>
      </c>
      <c r="K150" s="364">
        <v>0</v>
      </c>
      <c r="L150" s="364">
        <v>0</v>
      </c>
      <c r="M150" s="364">
        <v>0</v>
      </c>
      <c r="N150" s="364">
        <v>0</v>
      </c>
      <c r="O150" s="364">
        <v>0</v>
      </c>
      <c r="P150" s="364">
        <v>0</v>
      </c>
      <c r="Q150" s="364">
        <v>0</v>
      </c>
      <c r="R150" s="364">
        <v>0</v>
      </c>
      <c r="S150" s="364">
        <v>0</v>
      </c>
      <c r="T150" s="364">
        <v>0</v>
      </c>
      <c r="U150" s="364">
        <v>0</v>
      </c>
      <c r="V150" s="364">
        <v>0</v>
      </c>
      <c r="W150" s="364">
        <v>0</v>
      </c>
      <c r="X150" s="364">
        <v>0</v>
      </c>
      <c r="Y150" s="364">
        <v>0</v>
      </c>
      <c r="Z150" s="364">
        <v>0</v>
      </c>
      <c r="AA150" s="364">
        <v>0</v>
      </c>
      <c r="AB150" s="364">
        <v>0</v>
      </c>
      <c r="AC150" s="364">
        <v>0</v>
      </c>
      <c r="AD150" s="364">
        <v>0</v>
      </c>
      <c r="AE150" s="364">
        <v>0</v>
      </c>
      <c r="AF150" s="364">
        <v>0</v>
      </c>
      <c r="AG150" s="364">
        <v>0</v>
      </c>
      <c r="AH150" s="364">
        <v>0</v>
      </c>
      <c r="AI150" s="364">
        <v>0</v>
      </c>
      <c r="AJ150" s="364">
        <v>0</v>
      </c>
      <c r="AK150" s="364">
        <v>0</v>
      </c>
      <c r="AL150" s="364">
        <v>0</v>
      </c>
      <c r="AM150" s="364">
        <v>0</v>
      </c>
      <c r="AN150" s="364">
        <v>0</v>
      </c>
      <c r="AO150" s="364">
        <v>0</v>
      </c>
      <c r="AP150" s="364">
        <v>0</v>
      </c>
      <c r="AQ150" s="364">
        <v>0</v>
      </c>
      <c r="AR150" s="364">
        <v>0</v>
      </c>
      <c r="AS150" s="364">
        <v>0</v>
      </c>
      <c r="AT150" s="364">
        <v>0</v>
      </c>
      <c r="AU150" s="364">
        <v>0</v>
      </c>
      <c r="AV150" s="364">
        <v>0</v>
      </c>
      <c r="AW150" s="364">
        <v>0</v>
      </c>
      <c r="AX150" s="364">
        <v>0</v>
      </c>
      <c r="AY150" s="364">
        <v>0</v>
      </c>
      <c r="AZ150" s="364">
        <v>0</v>
      </c>
      <c r="BA150" s="364">
        <v>0</v>
      </c>
      <c r="BB150" s="364">
        <v>0</v>
      </c>
      <c r="BC150" s="364">
        <v>0</v>
      </c>
      <c r="BD150" s="364">
        <v>0</v>
      </c>
      <c r="BE150" s="364">
        <v>0</v>
      </c>
      <c r="BF150" s="364">
        <v>0</v>
      </c>
      <c r="BG150" s="364">
        <v>0</v>
      </c>
      <c r="BI150" s="344" t="s">
        <v>1238</v>
      </c>
    </row>
    <row r="151" spans="2:61" x14ac:dyDescent="0.2">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64">
        <v>0</v>
      </c>
      <c r="I151" s="364">
        <v>0</v>
      </c>
      <c r="J151" s="364">
        <v>0</v>
      </c>
      <c r="K151" s="364">
        <v>0</v>
      </c>
      <c r="L151" s="364">
        <v>0</v>
      </c>
      <c r="M151" s="364">
        <v>0</v>
      </c>
      <c r="N151" s="364">
        <v>0</v>
      </c>
      <c r="O151" s="364">
        <v>0</v>
      </c>
      <c r="P151" s="364">
        <v>0</v>
      </c>
      <c r="Q151" s="364">
        <v>0</v>
      </c>
      <c r="R151" s="364">
        <v>0</v>
      </c>
      <c r="S151" s="364">
        <v>0</v>
      </c>
      <c r="T151" s="364">
        <v>0</v>
      </c>
      <c r="U151" s="364">
        <v>0</v>
      </c>
      <c r="V151" s="364">
        <v>0</v>
      </c>
      <c r="W151" s="364">
        <v>0</v>
      </c>
      <c r="X151" s="364">
        <v>0</v>
      </c>
      <c r="Y151" s="364">
        <v>0</v>
      </c>
      <c r="Z151" s="364">
        <v>0</v>
      </c>
      <c r="AA151" s="364">
        <v>0</v>
      </c>
      <c r="AB151" s="364">
        <v>0</v>
      </c>
      <c r="AC151" s="364">
        <v>0</v>
      </c>
      <c r="AD151" s="364">
        <v>0</v>
      </c>
      <c r="AE151" s="364">
        <v>0</v>
      </c>
      <c r="AF151" s="364">
        <v>0</v>
      </c>
      <c r="AG151" s="364">
        <v>0</v>
      </c>
      <c r="AH151" s="364">
        <v>0</v>
      </c>
      <c r="AI151" s="364">
        <v>0</v>
      </c>
      <c r="AJ151" s="364">
        <v>0</v>
      </c>
      <c r="AK151" s="364">
        <v>0</v>
      </c>
      <c r="AL151" s="364">
        <v>0</v>
      </c>
      <c r="AM151" s="364">
        <v>0</v>
      </c>
      <c r="AN151" s="364">
        <v>0</v>
      </c>
      <c r="AO151" s="364">
        <v>0</v>
      </c>
      <c r="AP151" s="364">
        <v>0</v>
      </c>
      <c r="AQ151" s="364">
        <v>0</v>
      </c>
      <c r="AR151" s="364">
        <v>0</v>
      </c>
      <c r="AS151" s="364">
        <v>0</v>
      </c>
      <c r="AT151" s="364">
        <v>0</v>
      </c>
      <c r="AU151" s="364">
        <v>0</v>
      </c>
      <c r="AV151" s="364">
        <v>0</v>
      </c>
      <c r="AW151" s="364">
        <v>0</v>
      </c>
      <c r="AX151" s="364">
        <v>0</v>
      </c>
      <c r="AY151" s="364">
        <v>0</v>
      </c>
      <c r="AZ151" s="364">
        <v>0</v>
      </c>
      <c r="BA151" s="364">
        <v>0</v>
      </c>
      <c r="BB151" s="364">
        <v>0</v>
      </c>
      <c r="BC151" s="364">
        <v>0</v>
      </c>
      <c r="BD151" s="364">
        <v>0</v>
      </c>
      <c r="BE151" s="364">
        <v>0</v>
      </c>
      <c r="BF151" s="364">
        <v>0</v>
      </c>
      <c r="BG151" s="364">
        <v>0</v>
      </c>
      <c r="BI151" s="344" t="s">
        <v>1238</v>
      </c>
    </row>
    <row r="152" spans="2:61" x14ac:dyDescent="0.2">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64">
        <v>0</v>
      </c>
      <c r="I152" s="364">
        <v>0</v>
      </c>
      <c r="J152" s="364">
        <v>0</v>
      </c>
      <c r="K152" s="364">
        <v>0</v>
      </c>
      <c r="L152" s="364">
        <v>0</v>
      </c>
      <c r="M152" s="364">
        <v>0</v>
      </c>
      <c r="N152" s="364">
        <v>0</v>
      </c>
      <c r="O152" s="364">
        <v>0</v>
      </c>
      <c r="P152" s="364">
        <v>0</v>
      </c>
      <c r="Q152" s="364">
        <v>0</v>
      </c>
      <c r="R152" s="364">
        <v>0</v>
      </c>
      <c r="S152" s="364">
        <v>0</v>
      </c>
      <c r="T152" s="364">
        <v>0</v>
      </c>
      <c r="U152" s="364">
        <v>0</v>
      </c>
      <c r="V152" s="364">
        <v>0</v>
      </c>
      <c r="W152" s="364">
        <v>0</v>
      </c>
      <c r="X152" s="364">
        <v>0</v>
      </c>
      <c r="Y152" s="364">
        <v>0</v>
      </c>
      <c r="Z152" s="364">
        <v>0</v>
      </c>
      <c r="AA152" s="364">
        <v>0</v>
      </c>
      <c r="AB152" s="364">
        <v>0</v>
      </c>
      <c r="AC152" s="364">
        <v>0</v>
      </c>
      <c r="AD152" s="364">
        <v>0</v>
      </c>
      <c r="AE152" s="364">
        <v>0</v>
      </c>
      <c r="AF152" s="364">
        <v>0</v>
      </c>
      <c r="AG152" s="364">
        <v>0</v>
      </c>
      <c r="AH152" s="364">
        <v>0</v>
      </c>
      <c r="AI152" s="364">
        <v>0</v>
      </c>
      <c r="AJ152" s="364">
        <v>0</v>
      </c>
      <c r="AK152" s="364">
        <v>0</v>
      </c>
      <c r="AL152" s="364">
        <v>0</v>
      </c>
      <c r="AM152" s="364">
        <v>0</v>
      </c>
      <c r="AN152" s="364">
        <v>0</v>
      </c>
      <c r="AO152" s="364">
        <v>0</v>
      </c>
      <c r="AP152" s="364">
        <v>0</v>
      </c>
      <c r="AQ152" s="364">
        <v>0</v>
      </c>
      <c r="AR152" s="364">
        <v>0</v>
      </c>
      <c r="AS152" s="364">
        <v>0</v>
      </c>
      <c r="AT152" s="364">
        <v>0</v>
      </c>
      <c r="AU152" s="364">
        <v>0</v>
      </c>
      <c r="AV152" s="364">
        <v>0</v>
      </c>
      <c r="AW152" s="364">
        <v>0</v>
      </c>
      <c r="AX152" s="364">
        <v>0</v>
      </c>
      <c r="AY152" s="364">
        <v>0</v>
      </c>
      <c r="AZ152" s="364">
        <v>0</v>
      </c>
      <c r="BA152" s="364">
        <v>0</v>
      </c>
      <c r="BB152" s="364">
        <v>0</v>
      </c>
      <c r="BC152" s="364">
        <v>0</v>
      </c>
      <c r="BD152" s="364">
        <v>0</v>
      </c>
      <c r="BE152" s="364">
        <v>0</v>
      </c>
      <c r="BF152" s="364">
        <v>0</v>
      </c>
      <c r="BG152" s="364">
        <v>0</v>
      </c>
      <c r="BI152" s="344" t="s">
        <v>1238</v>
      </c>
    </row>
    <row r="153" spans="2:61" x14ac:dyDescent="0.2">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64">
        <v>0</v>
      </c>
      <c r="I153" s="364">
        <v>0</v>
      </c>
      <c r="J153" s="364">
        <v>0</v>
      </c>
      <c r="K153" s="364">
        <v>0</v>
      </c>
      <c r="L153" s="364">
        <v>0</v>
      </c>
      <c r="M153" s="364">
        <v>0</v>
      </c>
      <c r="N153" s="364">
        <v>0</v>
      </c>
      <c r="O153" s="364">
        <v>0</v>
      </c>
      <c r="P153" s="364">
        <v>0</v>
      </c>
      <c r="Q153" s="364">
        <v>0</v>
      </c>
      <c r="R153" s="364">
        <v>0</v>
      </c>
      <c r="S153" s="364">
        <v>0</v>
      </c>
      <c r="T153" s="364">
        <v>0</v>
      </c>
      <c r="U153" s="364">
        <v>0</v>
      </c>
      <c r="V153" s="364">
        <v>0</v>
      </c>
      <c r="W153" s="364">
        <v>0</v>
      </c>
      <c r="X153" s="364">
        <v>0</v>
      </c>
      <c r="Y153" s="364">
        <v>0</v>
      </c>
      <c r="Z153" s="364">
        <v>0</v>
      </c>
      <c r="AA153" s="364">
        <v>0</v>
      </c>
      <c r="AB153" s="364">
        <v>0</v>
      </c>
      <c r="AC153" s="364">
        <v>0</v>
      </c>
      <c r="AD153" s="364">
        <v>0</v>
      </c>
      <c r="AE153" s="364">
        <v>0</v>
      </c>
      <c r="AF153" s="364">
        <v>0</v>
      </c>
      <c r="AG153" s="364">
        <v>0</v>
      </c>
      <c r="AH153" s="364">
        <v>0</v>
      </c>
      <c r="AI153" s="364">
        <v>0</v>
      </c>
      <c r="AJ153" s="364">
        <v>0</v>
      </c>
      <c r="AK153" s="364">
        <v>0</v>
      </c>
      <c r="AL153" s="364">
        <v>0</v>
      </c>
      <c r="AM153" s="364">
        <v>0</v>
      </c>
      <c r="AN153" s="364">
        <v>0</v>
      </c>
      <c r="AO153" s="364">
        <v>0</v>
      </c>
      <c r="AP153" s="364">
        <v>0</v>
      </c>
      <c r="AQ153" s="364">
        <v>0</v>
      </c>
      <c r="AR153" s="364">
        <v>0</v>
      </c>
      <c r="AS153" s="364">
        <v>0</v>
      </c>
      <c r="AT153" s="364">
        <v>0</v>
      </c>
      <c r="AU153" s="364">
        <v>0</v>
      </c>
      <c r="AV153" s="364">
        <v>0</v>
      </c>
      <c r="AW153" s="364">
        <v>0</v>
      </c>
      <c r="AX153" s="364">
        <v>0</v>
      </c>
      <c r="AY153" s="364">
        <v>0</v>
      </c>
      <c r="AZ153" s="364">
        <v>0</v>
      </c>
      <c r="BA153" s="364">
        <v>0</v>
      </c>
      <c r="BB153" s="364">
        <v>0</v>
      </c>
      <c r="BC153" s="364">
        <v>0</v>
      </c>
      <c r="BD153" s="364">
        <v>0</v>
      </c>
      <c r="BE153" s="364">
        <v>0</v>
      </c>
      <c r="BF153" s="364">
        <v>0</v>
      </c>
      <c r="BG153" s="364">
        <v>0</v>
      </c>
      <c r="BI153" s="344" t="s">
        <v>1238</v>
      </c>
    </row>
    <row r="154" spans="2:61" x14ac:dyDescent="0.2">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64">
        <v>0</v>
      </c>
      <c r="I154" s="364">
        <v>0</v>
      </c>
      <c r="J154" s="364">
        <v>0</v>
      </c>
      <c r="K154" s="364">
        <v>0</v>
      </c>
      <c r="L154" s="364">
        <v>0</v>
      </c>
      <c r="M154" s="364">
        <v>0</v>
      </c>
      <c r="N154" s="364">
        <v>0</v>
      </c>
      <c r="O154" s="364">
        <v>0</v>
      </c>
      <c r="P154" s="364">
        <v>0</v>
      </c>
      <c r="Q154" s="364">
        <v>0</v>
      </c>
      <c r="R154" s="364">
        <v>0</v>
      </c>
      <c r="S154" s="364">
        <v>0</v>
      </c>
      <c r="T154" s="364">
        <v>0</v>
      </c>
      <c r="U154" s="364">
        <v>0</v>
      </c>
      <c r="V154" s="364">
        <v>0</v>
      </c>
      <c r="W154" s="364">
        <v>0</v>
      </c>
      <c r="X154" s="364">
        <v>0</v>
      </c>
      <c r="Y154" s="364">
        <v>0</v>
      </c>
      <c r="Z154" s="364">
        <v>0</v>
      </c>
      <c r="AA154" s="364">
        <v>0</v>
      </c>
      <c r="AB154" s="364">
        <v>0</v>
      </c>
      <c r="AC154" s="364">
        <v>0</v>
      </c>
      <c r="AD154" s="364">
        <v>0</v>
      </c>
      <c r="AE154" s="364">
        <v>0</v>
      </c>
      <c r="AF154" s="364">
        <v>0</v>
      </c>
      <c r="AG154" s="364">
        <v>0</v>
      </c>
      <c r="AH154" s="364">
        <v>0</v>
      </c>
      <c r="AI154" s="364">
        <v>0</v>
      </c>
      <c r="AJ154" s="364">
        <v>0</v>
      </c>
      <c r="AK154" s="364">
        <v>0</v>
      </c>
      <c r="AL154" s="364">
        <v>0</v>
      </c>
      <c r="AM154" s="364">
        <v>0</v>
      </c>
      <c r="AN154" s="364">
        <v>0</v>
      </c>
      <c r="AO154" s="364">
        <v>0</v>
      </c>
      <c r="AP154" s="364">
        <v>0</v>
      </c>
      <c r="AQ154" s="364">
        <v>0</v>
      </c>
      <c r="AR154" s="364">
        <v>0</v>
      </c>
      <c r="AS154" s="364">
        <v>0</v>
      </c>
      <c r="AT154" s="364">
        <v>0</v>
      </c>
      <c r="AU154" s="364">
        <v>0</v>
      </c>
      <c r="AV154" s="364">
        <v>0</v>
      </c>
      <c r="AW154" s="364">
        <v>0</v>
      </c>
      <c r="AX154" s="364">
        <v>0</v>
      </c>
      <c r="AY154" s="364">
        <v>0</v>
      </c>
      <c r="AZ154" s="364">
        <v>0</v>
      </c>
      <c r="BA154" s="364">
        <v>0</v>
      </c>
      <c r="BB154" s="364">
        <v>0</v>
      </c>
      <c r="BC154" s="364">
        <v>0</v>
      </c>
      <c r="BD154" s="364">
        <v>0</v>
      </c>
      <c r="BE154" s="364">
        <v>0</v>
      </c>
      <c r="BF154" s="364">
        <v>0</v>
      </c>
      <c r="BG154" s="364">
        <v>0</v>
      </c>
      <c r="BI154" s="344" t="s">
        <v>1238</v>
      </c>
    </row>
    <row r="155" spans="2:61" x14ac:dyDescent="0.2">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64">
        <v>0</v>
      </c>
      <c r="I155" s="364">
        <v>0</v>
      </c>
      <c r="J155" s="364">
        <v>0</v>
      </c>
      <c r="K155" s="364">
        <v>0</v>
      </c>
      <c r="L155" s="364">
        <v>0</v>
      </c>
      <c r="M155" s="364">
        <v>0</v>
      </c>
      <c r="N155" s="364">
        <v>0</v>
      </c>
      <c r="O155" s="364">
        <v>0</v>
      </c>
      <c r="P155" s="364">
        <v>0</v>
      </c>
      <c r="Q155" s="364">
        <v>0</v>
      </c>
      <c r="R155" s="364">
        <v>0</v>
      </c>
      <c r="S155" s="364">
        <v>0</v>
      </c>
      <c r="T155" s="364">
        <v>0</v>
      </c>
      <c r="U155" s="364">
        <v>0</v>
      </c>
      <c r="V155" s="364">
        <v>0</v>
      </c>
      <c r="W155" s="364">
        <v>0</v>
      </c>
      <c r="X155" s="364">
        <v>0</v>
      </c>
      <c r="Y155" s="364">
        <v>0</v>
      </c>
      <c r="Z155" s="364">
        <v>0</v>
      </c>
      <c r="AA155" s="364">
        <v>0</v>
      </c>
      <c r="AB155" s="364">
        <v>0</v>
      </c>
      <c r="AC155" s="364">
        <v>0</v>
      </c>
      <c r="AD155" s="364">
        <v>0</v>
      </c>
      <c r="AE155" s="364">
        <v>0</v>
      </c>
      <c r="AF155" s="364">
        <v>0</v>
      </c>
      <c r="AG155" s="364">
        <v>0</v>
      </c>
      <c r="AH155" s="364">
        <v>0</v>
      </c>
      <c r="AI155" s="364">
        <v>0</v>
      </c>
      <c r="AJ155" s="364">
        <v>0</v>
      </c>
      <c r="AK155" s="364">
        <v>0</v>
      </c>
      <c r="AL155" s="364">
        <v>0</v>
      </c>
      <c r="AM155" s="364">
        <v>0</v>
      </c>
      <c r="AN155" s="364">
        <v>0</v>
      </c>
      <c r="AO155" s="364">
        <v>0</v>
      </c>
      <c r="AP155" s="364">
        <v>0</v>
      </c>
      <c r="AQ155" s="364">
        <v>0</v>
      </c>
      <c r="AR155" s="364">
        <v>0</v>
      </c>
      <c r="AS155" s="364">
        <v>0</v>
      </c>
      <c r="AT155" s="364">
        <v>0</v>
      </c>
      <c r="AU155" s="364">
        <v>0</v>
      </c>
      <c r="AV155" s="364">
        <v>0</v>
      </c>
      <c r="AW155" s="364">
        <v>0</v>
      </c>
      <c r="AX155" s="364">
        <v>0</v>
      </c>
      <c r="AY155" s="364">
        <v>0</v>
      </c>
      <c r="AZ155" s="364">
        <v>0</v>
      </c>
      <c r="BA155" s="364">
        <v>0</v>
      </c>
      <c r="BB155" s="364">
        <v>0</v>
      </c>
      <c r="BC155" s="364">
        <v>0</v>
      </c>
      <c r="BD155" s="364">
        <v>0</v>
      </c>
      <c r="BE155" s="364">
        <v>0</v>
      </c>
      <c r="BF155" s="364">
        <v>0</v>
      </c>
      <c r="BG155" s="364">
        <v>0</v>
      </c>
      <c r="BI155" s="344" t="s">
        <v>1238</v>
      </c>
    </row>
    <row r="156" spans="2:61" x14ac:dyDescent="0.2">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64">
        <v>0</v>
      </c>
      <c r="I156" s="364">
        <v>0</v>
      </c>
      <c r="J156" s="364">
        <v>0</v>
      </c>
      <c r="K156" s="364">
        <v>0</v>
      </c>
      <c r="L156" s="364">
        <v>0</v>
      </c>
      <c r="M156" s="364">
        <v>0</v>
      </c>
      <c r="N156" s="364">
        <v>0</v>
      </c>
      <c r="O156" s="364">
        <v>0</v>
      </c>
      <c r="P156" s="364">
        <v>0</v>
      </c>
      <c r="Q156" s="364">
        <v>0</v>
      </c>
      <c r="R156" s="364">
        <v>0</v>
      </c>
      <c r="S156" s="364">
        <v>0</v>
      </c>
      <c r="T156" s="364">
        <v>0</v>
      </c>
      <c r="U156" s="364">
        <v>0</v>
      </c>
      <c r="V156" s="364">
        <v>0</v>
      </c>
      <c r="W156" s="364">
        <v>0</v>
      </c>
      <c r="X156" s="364">
        <v>0</v>
      </c>
      <c r="Y156" s="364">
        <v>0</v>
      </c>
      <c r="Z156" s="364">
        <v>0</v>
      </c>
      <c r="AA156" s="364">
        <v>0</v>
      </c>
      <c r="AB156" s="364">
        <v>0</v>
      </c>
      <c r="AC156" s="364">
        <v>0</v>
      </c>
      <c r="AD156" s="364">
        <v>0</v>
      </c>
      <c r="AE156" s="364">
        <v>0</v>
      </c>
      <c r="AF156" s="364">
        <v>0</v>
      </c>
      <c r="AG156" s="364">
        <v>0</v>
      </c>
      <c r="AH156" s="364">
        <v>0</v>
      </c>
      <c r="AI156" s="364">
        <v>0</v>
      </c>
      <c r="AJ156" s="364">
        <v>0</v>
      </c>
      <c r="AK156" s="364">
        <v>0</v>
      </c>
      <c r="AL156" s="364">
        <v>0</v>
      </c>
      <c r="AM156" s="364">
        <v>0</v>
      </c>
      <c r="AN156" s="364">
        <v>0</v>
      </c>
      <c r="AO156" s="364">
        <v>0</v>
      </c>
      <c r="AP156" s="364">
        <v>0</v>
      </c>
      <c r="AQ156" s="364">
        <v>0</v>
      </c>
      <c r="AR156" s="364">
        <v>0</v>
      </c>
      <c r="AS156" s="364">
        <v>0</v>
      </c>
      <c r="AT156" s="364">
        <v>0</v>
      </c>
      <c r="AU156" s="364">
        <v>0</v>
      </c>
      <c r="AV156" s="364">
        <v>0</v>
      </c>
      <c r="AW156" s="364">
        <v>0</v>
      </c>
      <c r="AX156" s="364">
        <v>0</v>
      </c>
      <c r="AY156" s="364">
        <v>0</v>
      </c>
      <c r="AZ156" s="364">
        <v>0</v>
      </c>
      <c r="BA156" s="364">
        <v>0</v>
      </c>
      <c r="BB156" s="364">
        <v>0</v>
      </c>
      <c r="BC156" s="364">
        <v>0</v>
      </c>
      <c r="BD156" s="364">
        <v>0</v>
      </c>
      <c r="BE156" s="364">
        <v>0</v>
      </c>
      <c r="BF156" s="364">
        <v>0</v>
      </c>
      <c r="BG156" s="364">
        <v>0</v>
      </c>
      <c r="BI156" s="344" t="s">
        <v>1238</v>
      </c>
    </row>
    <row r="157" spans="2:61" x14ac:dyDescent="0.2">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64">
        <v>0</v>
      </c>
      <c r="I157" s="364">
        <v>0</v>
      </c>
      <c r="J157" s="364">
        <v>0</v>
      </c>
      <c r="K157" s="364">
        <v>0</v>
      </c>
      <c r="L157" s="364">
        <v>0</v>
      </c>
      <c r="M157" s="364">
        <v>0</v>
      </c>
      <c r="N157" s="364">
        <v>0</v>
      </c>
      <c r="O157" s="364">
        <v>0</v>
      </c>
      <c r="P157" s="364">
        <v>0</v>
      </c>
      <c r="Q157" s="364">
        <v>0</v>
      </c>
      <c r="R157" s="364">
        <v>0</v>
      </c>
      <c r="S157" s="364">
        <v>0</v>
      </c>
      <c r="T157" s="364">
        <v>0</v>
      </c>
      <c r="U157" s="364">
        <v>0</v>
      </c>
      <c r="V157" s="364">
        <v>0</v>
      </c>
      <c r="W157" s="364">
        <v>0</v>
      </c>
      <c r="X157" s="364">
        <v>0</v>
      </c>
      <c r="Y157" s="364">
        <v>0</v>
      </c>
      <c r="Z157" s="364">
        <v>0</v>
      </c>
      <c r="AA157" s="364">
        <v>0</v>
      </c>
      <c r="AB157" s="364">
        <v>0</v>
      </c>
      <c r="AC157" s="364">
        <v>0</v>
      </c>
      <c r="AD157" s="364">
        <v>0</v>
      </c>
      <c r="AE157" s="364">
        <v>0</v>
      </c>
      <c r="AF157" s="364">
        <v>0</v>
      </c>
      <c r="AG157" s="364">
        <v>0</v>
      </c>
      <c r="AH157" s="364">
        <v>0</v>
      </c>
      <c r="AI157" s="364">
        <v>0</v>
      </c>
      <c r="AJ157" s="364">
        <v>0</v>
      </c>
      <c r="AK157" s="364">
        <v>0</v>
      </c>
      <c r="AL157" s="364">
        <v>0</v>
      </c>
      <c r="AM157" s="364">
        <v>0</v>
      </c>
      <c r="AN157" s="364">
        <v>0</v>
      </c>
      <c r="AO157" s="364">
        <v>0</v>
      </c>
      <c r="AP157" s="364">
        <v>0</v>
      </c>
      <c r="AQ157" s="364">
        <v>0</v>
      </c>
      <c r="AR157" s="364">
        <v>0</v>
      </c>
      <c r="AS157" s="364">
        <v>0</v>
      </c>
      <c r="AT157" s="364">
        <v>0</v>
      </c>
      <c r="AU157" s="364">
        <v>0</v>
      </c>
      <c r="AV157" s="364">
        <v>0</v>
      </c>
      <c r="AW157" s="364">
        <v>0</v>
      </c>
      <c r="AX157" s="364">
        <v>0</v>
      </c>
      <c r="AY157" s="364">
        <v>0</v>
      </c>
      <c r="AZ157" s="364">
        <v>0</v>
      </c>
      <c r="BA157" s="364">
        <v>0</v>
      </c>
      <c r="BB157" s="364">
        <v>0</v>
      </c>
      <c r="BC157" s="364">
        <v>0</v>
      </c>
      <c r="BD157" s="364">
        <v>0</v>
      </c>
      <c r="BE157" s="364">
        <v>0</v>
      </c>
      <c r="BF157" s="364">
        <v>0</v>
      </c>
      <c r="BG157" s="364">
        <v>0</v>
      </c>
      <c r="BI157" s="344" t="s">
        <v>1238</v>
      </c>
    </row>
    <row r="158" spans="2:61" x14ac:dyDescent="0.2">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64">
        <v>0</v>
      </c>
      <c r="I158" s="364">
        <v>0</v>
      </c>
      <c r="J158" s="364">
        <v>0</v>
      </c>
      <c r="K158" s="364">
        <v>0</v>
      </c>
      <c r="L158" s="364">
        <v>0</v>
      </c>
      <c r="M158" s="364">
        <v>0</v>
      </c>
      <c r="N158" s="364">
        <v>0</v>
      </c>
      <c r="O158" s="364">
        <v>0</v>
      </c>
      <c r="P158" s="364">
        <v>0</v>
      </c>
      <c r="Q158" s="364">
        <v>0</v>
      </c>
      <c r="R158" s="364">
        <v>0</v>
      </c>
      <c r="S158" s="364">
        <v>0</v>
      </c>
      <c r="T158" s="364">
        <v>0</v>
      </c>
      <c r="U158" s="364">
        <v>0</v>
      </c>
      <c r="V158" s="364">
        <v>0</v>
      </c>
      <c r="W158" s="364">
        <v>0</v>
      </c>
      <c r="X158" s="364">
        <v>0</v>
      </c>
      <c r="Y158" s="364">
        <v>0</v>
      </c>
      <c r="Z158" s="364">
        <v>0</v>
      </c>
      <c r="AA158" s="364">
        <v>0</v>
      </c>
      <c r="AB158" s="364">
        <v>0</v>
      </c>
      <c r="AC158" s="364">
        <v>0</v>
      </c>
      <c r="AD158" s="364">
        <v>0</v>
      </c>
      <c r="AE158" s="364">
        <v>0</v>
      </c>
      <c r="AF158" s="364">
        <v>0</v>
      </c>
      <c r="AG158" s="364">
        <v>0</v>
      </c>
      <c r="AH158" s="364">
        <v>0</v>
      </c>
      <c r="AI158" s="364">
        <v>0</v>
      </c>
      <c r="AJ158" s="364">
        <v>0</v>
      </c>
      <c r="AK158" s="364">
        <v>0</v>
      </c>
      <c r="AL158" s="364">
        <v>0</v>
      </c>
      <c r="AM158" s="364">
        <v>0</v>
      </c>
      <c r="AN158" s="364">
        <v>0</v>
      </c>
      <c r="AO158" s="364">
        <v>0</v>
      </c>
      <c r="AP158" s="364">
        <v>0</v>
      </c>
      <c r="AQ158" s="364">
        <v>0</v>
      </c>
      <c r="AR158" s="364">
        <v>0</v>
      </c>
      <c r="AS158" s="364">
        <v>0</v>
      </c>
      <c r="AT158" s="364">
        <v>0</v>
      </c>
      <c r="AU158" s="364">
        <v>0</v>
      </c>
      <c r="AV158" s="364">
        <v>0</v>
      </c>
      <c r="AW158" s="364">
        <v>0</v>
      </c>
      <c r="AX158" s="364">
        <v>0</v>
      </c>
      <c r="AY158" s="364">
        <v>0</v>
      </c>
      <c r="AZ158" s="364">
        <v>0</v>
      </c>
      <c r="BA158" s="364">
        <v>0</v>
      </c>
      <c r="BB158" s="364">
        <v>0</v>
      </c>
      <c r="BC158" s="364">
        <v>0</v>
      </c>
      <c r="BD158" s="364">
        <v>0</v>
      </c>
      <c r="BE158" s="364">
        <v>0</v>
      </c>
      <c r="BF158" s="364">
        <v>0</v>
      </c>
      <c r="BG158" s="364">
        <v>0</v>
      </c>
      <c r="BI158" s="344" t="s">
        <v>1238</v>
      </c>
    </row>
    <row r="159" spans="2:61" x14ac:dyDescent="0.2">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64">
        <v>0</v>
      </c>
      <c r="I159" s="364">
        <v>0</v>
      </c>
      <c r="J159" s="364">
        <v>0</v>
      </c>
      <c r="K159" s="364">
        <v>0</v>
      </c>
      <c r="L159" s="364">
        <v>0</v>
      </c>
      <c r="M159" s="364">
        <v>0</v>
      </c>
      <c r="N159" s="364">
        <v>0</v>
      </c>
      <c r="O159" s="364">
        <v>0</v>
      </c>
      <c r="P159" s="364">
        <v>0</v>
      </c>
      <c r="Q159" s="364">
        <v>0</v>
      </c>
      <c r="R159" s="364">
        <v>0</v>
      </c>
      <c r="S159" s="364">
        <v>0</v>
      </c>
      <c r="T159" s="364">
        <v>0</v>
      </c>
      <c r="U159" s="364">
        <v>0</v>
      </c>
      <c r="V159" s="364">
        <v>0</v>
      </c>
      <c r="W159" s="364">
        <v>0</v>
      </c>
      <c r="X159" s="364">
        <v>0</v>
      </c>
      <c r="Y159" s="364">
        <v>0</v>
      </c>
      <c r="Z159" s="364">
        <v>0</v>
      </c>
      <c r="AA159" s="364">
        <v>0</v>
      </c>
      <c r="AB159" s="364">
        <v>0</v>
      </c>
      <c r="AC159" s="364">
        <v>0</v>
      </c>
      <c r="AD159" s="364">
        <v>0</v>
      </c>
      <c r="AE159" s="364">
        <v>0</v>
      </c>
      <c r="AF159" s="364">
        <v>0</v>
      </c>
      <c r="AG159" s="364">
        <v>0</v>
      </c>
      <c r="AH159" s="364">
        <v>0</v>
      </c>
      <c r="AI159" s="364">
        <v>0</v>
      </c>
      <c r="AJ159" s="364">
        <v>0</v>
      </c>
      <c r="AK159" s="364">
        <v>0</v>
      </c>
      <c r="AL159" s="364">
        <v>0</v>
      </c>
      <c r="AM159" s="364">
        <v>0</v>
      </c>
      <c r="AN159" s="364">
        <v>0</v>
      </c>
      <c r="AO159" s="364">
        <v>0</v>
      </c>
      <c r="AP159" s="364">
        <v>0</v>
      </c>
      <c r="AQ159" s="364">
        <v>0</v>
      </c>
      <c r="AR159" s="364">
        <v>0</v>
      </c>
      <c r="AS159" s="364">
        <v>0</v>
      </c>
      <c r="AT159" s="364">
        <v>0</v>
      </c>
      <c r="AU159" s="364">
        <v>0</v>
      </c>
      <c r="AV159" s="364">
        <v>0</v>
      </c>
      <c r="AW159" s="364">
        <v>0</v>
      </c>
      <c r="AX159" s="364">
        <v>0</v>
      </c>
      <c r="AY159" s="364">
        <v>0</v>
      </c>
      <c r="AZ159" s="364">
        <v>0</v>
      </c>
      <c r="BA159" s="364">
        <v>0</v>
      </c>
      <c r="BB159" s="364">
        <v>0</v>
      </c>
      <c r="BC159" s="364">
        <v>0</v>
      </c>
      <c r="BD159" s="364">
        <v>0</v>
      </c>
      <c r="BE159" s="364">
        <v>0</v>
      </c>
      <c r="BF159" s="364">
        <v>0</v>
      </c>
      <c r="BG159" s="364">
        <v>0</v>
      </c>
      <c r="BI159" s="344" t="s">
        <v>1238</v>
      </c>
    </row>
    <row r="160" spans="2:61" x14ac:dyDescent="0.2">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64">
        <v>0</v>
      </c>
      <c r="I160" s="364">
        <v>0</v>
      </c>
      <c r="J160" s="364">
        <v>0</v>
      </c>
      <c r="K160" s="364">
        <v>0</v>
      </c>
      <c r="L160" s="364">
        <v>0</v>
      </c>
      <c r="M160" s="364">
        <v>0</v>
      </c>
      <c r="N160" s="364">
        <v>0</v>
      </c>
      <c r="O160" s="364">
        <v>0</v>
      </c>
      <c r="P160" s="364">
        <v>0</v>
      </c>
      <c r="Q160" s="364">
        <v>0</v>
      </c>
      <c r="R160" s="364">
        <v>0</v>
      </c>
      <c r="S160" s="364">
        <v>0</v>
      </c>
      <c r="T160" s="364">
        <v>0</v>
      </c>
      <c r="U160" s="364">
        <v>0</v>
      </c>
      <c r="V160" s="364">
        <v>0</v>
      </c>
      <c r="W160" s="364">
        <v>0</v>
      </c>
      <c r="X160" s="364">
        <v>0</v>
      </c>
      <c r="Y160" s="364">
        <v>0</v>
      </c>
      <c r="Z160" s="364">
        <v>0</v>
      </c>
      <c r="AA160" s="364">
        <v>0</v>
      </c>
      <c r="AB160" s="364">
        <v>0</v>
      </c>
      <c r="AC160" s="364">
        <v>0</v>
      </c>
      <c r="AD160" s="364">
        <v>0</v>
      </c>
      <c r="AE160" s="364">
        <v>0</v>
      </c>
      <c r="AF160" s="364">
        <v>0</v>
      </c>
      <c r="AG160" s="364">
        <v>0</v>
      </c>
      <c r="AH160" s="364">
        <v>0</v>
      </c>
      <c r="AI160" s="364">
        <v>0</v>
      </c>
      <c r="AJ160" s="364">
        <v>0</v>
      </c>
      <c r="AK160" s="364">
        <v>0</v>
      </c>
      <c r="AL160" s="364">
        <v>0</v>
      </c>
      <c r="AM160" s="364">
        <v>0</v>
      </c>
      <c r="AN160" s="364">
        <v>0</v>
      </c>
      <c r="AO160" s="364">
        <v>0</v>
      </c>
      <c r="AP160" s="364">
        <v>0</v>
      </c>
      <c r="AQ160" s="364">
        <v>0</v>
      </c>
      <c r="AR160" s="364">
        <v>0</v>
      </c>
      <c r="AS160" s="364">
        <v>0</v>
      </c>
      <c r="AT160" s="364">
        <v>0</v>
      </c>
      <c r="AU160" s="364">
        <v>0</v>
      </c>
      <c r="AV160" s="364">
        <v>0</v>
      </c>
      <c r="AW160" s="364">
        <v>0</v>
      </c>
      <c r="AX160" s="364">
        <v>0</v>
      </c>
      <c r="AY160" s="364">
        <v>0</v>
      </c>
      <c r="AZ160" s="364">
        <v>0</v>
      </c>
      <c r="BA160" s="364">
        <v>0</v>
      </c>
      <c r="BB160" s="364">
        <v>0</v>
      </c>
      <c r="BC160" s="364">
        <v>0</v>
      </c>
      <c r="BD160" s="364">
        <v>0</v>
      </c>
      <c r="BE160" s="364">
        <v>0</v>
      </c>
      <c r="BF160" s="364">
        <v>0</v>
      </c>
      <c r="BG160" s="364">
        <v>0</v>
      </c>
      <c r="BI160" s="344" t="s">
        <v>1238</v>
      </c>
    </row>
    <row r="161" spans="2:61" x14ac:dyDescent="0.2">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64">
        <v>0</v>
      </c>
      <c r="I161" s="364">
        <v>0</v>
      </c>
      <c r="J161" s="364">
        <v>0</v>
      </c>
      <c r="K161" s="364">
        <v>0</v>
      </c>
      <c r="L161" s="364">
        <v>0</v>
      </c>
      <c r="M161" s="364">
        <v>0</v>
      </c>
      <c r="N161" s="364">
        <v>0</v>
      </c>
      <c r="O161" s="364">
        <v>0</v>
      </c>
      <c r="P161" s="364">
        <v>0</v>
      </c>
      <c r="Q161" s="364">
        <v>0</v>
      </c>
      <c r="R161" s="364">
        <v>0</v>
      </c>
      <c r="S161" s="364">
        <v>0</v>
      </c>
      <c r="T161" s="364">
        <v>0</v>
      </c>
      <c r="U161" s="364">
        <v>0</v>
      </c>
      <c r="V161" s="364">
        <v>0</v>
      </c>
      <c r="W161" s="364">
        <v>0</v>
      </c>
      <c r="X161" s="364">
        <v>0</v>
      </c>
      <c r="Y161" s="364">
        <v>0</v>
      </c>
      <c r="Z161" s="364">
        <v>0</v>
      </c>
      <c r="AA161" s="364">
        <v>0</v>
      </c>
      <c r="AB161" s="364">
        <v>0</v>
      </c>
      <c r="AC161" s="364">
        <v>0</v>
      </c>
      <c r="AD161" s="364">
        <v>0</v>
      </c>
      <c r="AE161" s="364">
        <v>0</v>
      </c>
      <c r="AF161" s="364">
        <v>0</v>
      </c>
      <c r="AG161" s="364">
        <v>0</v>
      </c>
      <c r="AH161" s="364">
        <v>0</v>
      </c>
      <c r="AI161" s="364">
        <v>0</v>
      </c>
      <c r="AJ161" s="364">
        <v>0</v>
      </c>
      <c r="AK161" s="364">
        <v>0</v>
      </c>
      <c r="AL161" s="364">
        <v>0</v>
      </c>
      <c r="AM161" s="364">
        <v>0</v>
      </c>
      <c r="AN161" s="364">
        <v>0</v>
      </c>
      <c r="AO161" s="364">
        <v>0</v>
      </c>
      <c r="AP161" s="364">
        <v>0</v>
      </c>
      <c r="AQ161" s="364">
        <v>0</v>
      </c>
      <c r="AR161" s="364">
        <v>0</v>
      </c>
      <c r="AS161" s="364">
        <v>0</v>
      </c>
      <c r="AT161" s="364">
        <v>0</v>
      </c>
      <c r="AU161" s="364">
        <v>0</v>
      </c>
      <c r="AV161" s="364">
        <v>0</v>
      </c>
      <c r="AW161" s="364">
        <v>0</v>
      </c>
      <c r="AX161" s="364">
        <v>0</v>
      </c>
      <c r="AY161" s="364">
        <v>0</v>
      </c>
      <c r="AZ161" s="364">
        <v>0</v>
      </c>
      <c r="BA161" s="364">
        <v>0</v>
      </c>
      <c r="BB161" s="364">
        <v>0</v>
      </c>
      <c r="BC161" s="364">
        <v>0</v>
      </c>
      <c r="BD161" s="364">
        <v>0</v>
      </c>
      <c r="BE161" s="364">
        <v>0</v>
      </c>
      <c r="BF161" s="364">
        <v>0</v>
      </c>
      <c r="BG161" s="364">
        <v>0</v>
      </c>
      <c r="BI161" s="344" t="s">
        <v>1238</v>
      </c>
    </row>
    <row r="162" spans="2:61" x14ac:dyDescent="0.2">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64">
        <v>0</v>
      </c>
      <c r="I162" s="364">
        <v>0</v>
      </c>
      <c r="J162" s="364">
        <v>0</v>
      </c>
      <c r="K162" s="364">
        <v>0</v>
      </c>
      <c r="L162" s="364">
        <v>0</v>
      </c>
      <c r="M162" s="364">
        <v>0</v>
      </c>
      <c r="N162" s="364">
        <v>0</v>
      </c>
      <c r="O162" s="364">
        <v>0</v>
      </c>
      <c r="P162" s="364">
        <v>0</v>
      </c>
      <c r="Q162" s="364">
        <v>0</v>
      </c>
      <c r="R162" s="364">
        <v>0</v>
      </c>
      <c r="S162" s="364">
        <v>0</v>
      </c>
      <c r="T162" s="364">
        <v>0</v>
      </c>
      <c r="U162" s="364">
        <v>0</v>
      </c>
      <c r="V162" s="364">
        <v>0</v>
      </c>
      <c r="W162" s="364">
        <v>0</v>
      </c>
      <c r="X162" s="364">
        <v>0</v>
      </c>
      <c r="Y162" s="364">
        <v>0</v>
      </c>
      <c r="Z162" s="364">
        <v>0</v>
      </c>
      <c r="AA162" s="364">
        <v>0</v>
      </c>
      <c r="AB162" s="364">
        <v>0</v>
      </c>
      <c r="AC162" s="364">
        <v>0</v>
      </c>
      <c r="AD162" s="364">
        <v>0</v>
      </c>
      <c r="AE162" s="364">
        <v>0</v>
      </c>
      <c r="AF162" s="364">
        <v>0</v>
      </c>
      <c r="AG162" s="364">
        <v>0</v>
      </c>
      <c r="AH162" s="364">
        <v>0</v>
      </c>
      <c r="AI162" s="364">
        <v>0</v>
      </c>
      <c r="AJ162" s="364">
        <v>0</v>
      </c>
      <c r="AK162" s="364">
        <v>0</v>
      </c>
      <c r="AL162" s="364">
        <v>0</v>
      </c>
      <c r="AM162" s="364">
        <v>0</v>
      </c>
      <c r="AN162" s="364">
        <v>0</v>
      </c>
      <c r="AO162" s="364">
        <v>0</v>
      </c>
      <c r="AP162" s="364">
        <v>0</v>
      </c>
      <c r="AQ162" s="364">
        <v>0</v>
      </c>
      <c r="AR162" s="364">
        <v>0</v>
      </c>
      <c r="AS162" s="364">
        <v>0</v>
      </c>
      <c r="AT162" s="364">
        <v>0</v>
      </c>
      <c r="AU162" s="364">
        <v>0</v>
      </c>
      <c r="AV162" s="364">
        <v>0</v>
      </c>
      <c r="AW162" s="364">
        <v>0</v>
      </c>
      <c r="AX162" s="364">
        <v>0</v>
      </c>
      <c r="AY162" s="364">
        <v>0</v>
      </c>
      <c r="AZ162" s="364">
        <v>0</v>
      </c>
      <c r="BA162" s="364">
        <v>0</v>
      </c>
      <c r="BB162" s="364">
        <v>0</v>
      </c>
      <c r="BC162" s="364">
        <v>0</v>
      </c>
      <c r="BD162" s="364">
        <v>0</v>
      </c>
      <c r="BE162" s="364">
        <v>0</v>
      </c>
      <c r="BF162" s="364">
        <v>0</v>
      </c>
      <c r="BG162" s="364">
        <v>0</v>
      </c>
      <c r="BI162" s="344" t="s">
        <v>1238</v>
      </c>
    </row>
    <row r="163" spans="2:61" x14ac:dyDescent="0.2">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64">
        <v>0</v>
      </c>
      <c r="I163" s="364">
        <v>0</v>
      </c>
      <c r="J163" s="364">
        <v>0</v>
      </c>
      <c r="K163" s="364">
        <v>0</v>
      </c>
      <c r="L163" s="364">
        <v>0</v>
      </c>
      <c r="M163" s="364">
        <v>0</v>
      </c>
      <c r="N163" s="364">
        <v>0</v>
      </c>
      <c r="O163" s="364">
        <v>0</v>
      </c>
      <c r="P163" s="364">
        <v>0</v>
      </c>
      <c r="Q163" s="364">
        <v>0</v>
      </c>
      <c r="R163" s="364">
        <v>0</v>
      </c>
      <c r="S163" s="364">
        <v>0</v>
      </c>
      <c r="T163" s="364">
        <v>0</v>
      </c>
      <c r="U163" s="364">
        <v>0</v>
      </c>
      <c r="V163" s="364">
        <v>0</v>
      </c>
      <c r="W163" s="364">
        <v>0</v>
      </c>
      <c r="X163" s="364">
        <v>0</v>
      </c>
      <c r="Y163" s="364">
        <v>0</v>
      </c>
      <c r="Z163" s="364">
        <v>0</v>
      </c>
      <c r="AA163" s="364">
        <v>0</v>
      </c>
      <c r="AB163" s="364">
        <v>0</v>
      </c>
      <c r="AC163" s="364">
        <v>0</v>
      </c>
      <c r="AD163" s="364">
        <v>0</v>
      </c>
      <c r="AE163" s="364">
        <v>0</v>
      </c>
      <c r="AF163" s="364">
        <v>0</v>
      </c>
      <c r="AG163" s="364">
        <v>0</v>
      </c>
      <c r="AH163" s="364">
        <v>0</v>
      </c>
      <c r="AI163" s="364">
        <v>0</v>
      </c>
      <c r="AJ163" s="364">
        <v>0</v>
      </c>
      <c r="AK163" s="364">
        <v>0</v>
      </c>
      <c r="AL163" s="364">
        <v>0</v>
      </c>
      <c r="AM163" s="364">
        <v>0</v>
      </c>
      <c r="AN163" s="364">
        <v>0</v>
      </c>
      <c r="AO163" s="364">
        <v>0</v>
      </c>
      <c r="AP163" s="364">
        <v>0</v>
      </c>
      <c r="AQ163" s="364">
        <v>0</v>
      </c>
      <c r="AR163" s="364">
        <v>0</v>
      </c>
      <c r="AS163" s="364">
        <v>0</v>
      </c>
      <c r="AT163" s="364">
        <v>0</v>
      </c>
      <c r="AU163" s="364">
        <v>0</v>
      </c>
      <c r="AV163" s="364">
        <v>0</v>
      </c>
      <c r="AW163" s="364">
        <v>0</v>
      </c>
      <c r="AX163" s="364">
        <v>0</v>
      </c>
      <c r="AY163" s="364">
        <v>0</v>
      </c>
      <c r="AZ163" s="364">
        <v>0</v>
      </c>
      <c r="BA163" s="364">
        <v>0</v>
      </c>
      <c r="BB163" s="364">
        <v>0</v>
      </c>
      <c r="BC163" s="364">
        <v>0</v>
      </c>
      <c r="BD163" s="364">
        <v>0</v>
      </c>
      <c r="BE163" s="364">
        <v>0</v>
      </c>
      <c r="BF163" s="364">
        <v>0</v>
      </c>
      <c r="BG163" s="364">
        <v>0</v>
      </c>
      <c r="BI163" s="344" t="s">
        <v>1238</v>
      </c>
    </row>
    <row r="164" spans="2:61" x14ac:dyDescent="0.2">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64">
        <v>0</v>
      </c>
      <c r="I164" s="364">
        <v>0</v>
      </c>
      <c r="J164" s="364">
        <v>0</v>
      </c>
      <c r="K164" s="364">
        <v>0</v>
      </c>
      <c r="L164" s="364">
        <v>0</v>
      </c>
      <c r="M164" s="364">
        <v>0</v>
      </c>
      <c r="N164" s="364">
        <v>0</v>
      </c>
      <c r="O164" s="364">
        <v>0</v>
      </c>
      <c r="P164" s="364">
        <v>0</v>
      </c>
      <c r="Q164" s="364">
        <v>0</v>
      </c>
      <c r="R164" s="364">
        <v>0</v>
      </c>
      <c r="S164" s="364">
        <v>0</v>
      </c>
      <c r="T164" s="364">
        <v>0</v>
      </c>
      <c r="U164" s="364">
        <v>0</v>
      </c>
      <c r="V164" s="364">
        <v>0</v>
      </c>
      <c r="W164" s="364">
        <v>0</v>
      </c>
      <c r="X164" s="364">
        <v>0</v>
      </c>
      <c r="Y164" s="364">
        <v>0</v>
      </c>
      <c r="Z164" s="364">
        <v>0</v>
      </c>
      <c r="AA164" s="364">
        <v>0</v>
      </c>
      <c r="AB164" s="364">
        <v>0</v>
      </c>
      <c r="AC164" s="364">
        <v>0</v>
      </c>
      <c r="AD164" s="364">
        <v>0</v>
      </c>
      <c r="AE164" s="364">
        <v>0</v>
      </c>
      <c r="AF164" s="364">
        <v>0</v>
      </c>
      <c r="AG164" s="364">
        <v>0</v>
      </c>
      <c r="AH164" s="364">
        <v>0</v>
      </c>
      <c r="AI164" s="364">
        <v>0</v>
      </c>
      <c r="AJ164" s="364">
        <v>0</v>
      </c>
      <c r="AK164" s="364">
        <v>0</v>
      </c>
      <c r="AL164" s="364">
        <v>0</v>
      </c>
      <c r="AM164" s="364">
        <v>0</v>
      </c>
      <c r="AN164" s="364">
        <v>0</v>
      </c>
      <c r="AO164" s="364">
        <v>0</v>
      </c>
      <c r="AP164" s="364">
        <v>0</v>
      </c>
      <c r="AQ164" s="364">
        <v>0</v>
      </c>
      <c r="AR164" s="364">
        <v>0</v>
      </c>
      <c r="AS164" s="364">
        <v>0</v>
      </c>
      <c r="AT164" s="364">
        <v>0</v>
      </c>
      <c r="AU164" s="364">
        <v>0</v>
      </c>
      <c r="AV164" s="364">
        <v>0</v>
      </c>
      <c r="AW164" s="364">
        <v>0</v>
      </c>
      <c r="AX164" s="364">
        <v>0</v>
      </c>
      <c r="AY164" s="364">
        <v>0</v>
      </c>
      <c r="AZ164" s="364">
        <v>0</v>
      </c>
      <c r="BA164" s="364">
        <v>0</v>
      </c>
      <c r="BB164" s="364">
        <v>0</v>
      </c>
      <c r="BC164" s="364">
        <v>0</v>
      </c>
      <c r="BD164" s="364">
        <v>0</v>
      </c>
      <c r="BE164" s="364">
        <v>0</v>
      </c>
      <c r="BF164" s="364">
        <v>0</v>
      </c>
      <c r="BG164" s="364">
        <v>0</v>
      </c>
      <c r="BI164" s="344" t="s">
        <v>1238</v>
      </c>
    </row>
    <row r="165" spans="2:61" x14ac:dyDescent="0.2">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64">
        <v>0</v>
      </c>
      <c r="I165" s="364">
        <v>0</v>
      </c>
      <c r="J165" s="364">
        <v>0</v>
      </c>
      <c r="K165" s="364">
        <v>0</v>
      </c>
      <c r="L165" s="364">
        <v>0</v>
      </c>
      <c r="M165" s="364">
        <v>0</v>
      </c>
      <c r="N165" s="364">
        <v>0</v>
      </c>
      <c r="O165" s="364">
        <v>0</v>
      </c>
      <c r="P165" s="364">
        <v>0</v>
      </c>
      <c r="Q165" s="364">
        <v>0</v>
      </c>
      <c r="R165" s="364">
        <v>0</v>
      </c>
      <c r="S165" s="364">
        <v>0</v>
      </c>
      <c r="T165" s="364">
        <v>0</v>
      </c>
      <c r="U165" s="364">
        <v>0</v>
      </c>
      <c r="V165" s="364">
        <v>0</v>
      </c>
      <c r="W165" s="364">
        <v>0</v>
      </c>
      <c r="X165" s="364">
        <v>0</v>
      </c>
      <c r="Y165" s="364">
        <v>0</v>
      </c>
      <c r="Z165" s="364">
        <v>0</v>
      </c>
      <c r="AA165" s="364">
        <v>0</v>
      </c>
      <c r="AB165" s="364">
        <v>0</v>
      </c>
      <c r="AC165" s="364">
        <v>0</v>
      </c>
      <c r="AD165" s="364">
        <v>0</v>
      </c>
      <c r="AE165" s="364">
        <v>0</v>
      </c>
      <c r="AF165" s="364">
        <v>0</v>
      </c>
      <c r="AG165" s="364">
        <v>0</v>
      </c>
      <c r="AH165" s="364">
        <v>0</v>
      </c>
      <c r="AI165" s="364">
        <v>0</v>
      </c>
      <c r="AJ165" s="364">
        <v>0</v>
      </c>
      <c r="AK165" s="364">
        <v>0</v>
      </c>
      <c r="AL165" s="364">
        <v>0</v>
      </c>
      <c r="AM165" s="364">
        <v>0</v>
      </c>
      <c r="AN165" s="364">
        <v>0</v>
      </c>
      <c r="AO165" s="364">
        <v>0</v>
      </c>
      <c r="AP165" s="364">
        <v>0</v>
      </c>
      <c r="AQ165" s="364">
        <v>0</v>
      </c>
      <c r="AR165" s="364">
        <v>0</v>
      </c>
      <c r="AS165" s="364">
        <v>0</v>
      </c>
      <c r="AT165" s="364">
        <v>0</v>
      </c>
      <c r="AU165" s="364">
        <v>0</v>
      </c>
      <c r="AV165" s="364">
        <v>0</v>
      </c>
      <c r="AW165" s="364">
        <v>0</v>
      </c>
      <c r="AX165" s="364">
        <v>0</v>
      </c>
      <c r="AY165" s="364">
        <v>0</v>
      </c>
      <c r="AZ165" s="364">
        <v>0</v>
      </c>
      <c r="BA165" s="364">
        <v>0</v>
      </c>
      <c r="BB165" s="364">
        <v>0</v>
      </c>
      <c r="BC165" s="364">
        <v>0</v>
      </c>
      <c r="BD165" s="364">
        <v>0</v>
      </c>
      <c r="BE165" s="364">
        <v>0</v>
      </c>
      <c r="BF165" s="364">
        <v>0</v>
      </c>
      <c r="BG165" s="364">
        <v>0</v>
      </c>
      <c r="BI165" s="344" t="s">
        <v>1238</v>
      </c>
    </row>
    <row r="166" spans="2:61" x14ac:dyDescent="0.2">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64">
        <v>0</v>
      </c>
      <c r="I166" s="364">
        <v>0</v>
      </c>
      <c r="J166" s="364">
        <v>0</v>
      </c>
      <c r="K166" s="364">
        <v>0</v>
      </c>
      <c r="L166" s="364">
        <v>0</v>
      </c>
      <c r="M166" s="364">
        <v>0</v>
      </c>
      <c r="N166" s="364">
        <v>0</v>
      </c>
      <c r="O166" s="364">
        <v>0</v>
      </c>
      <c r="P166" s="364">
        <v>0</v>
      </c>
      <c r="Q166" s="364">
        <v>0</v>
      </c>
      <c r="R166" s="364">
        <v>0</v>
      </c>
      <c r="S166" s="364">
        <v>0</v>
      </c>
      <c r="T166" s="364">
        <v>0</v>
      </c>
      <c r="U166" s="364">
        <v>0</v>
      </c>
      <c r="V166" s="364">
        <v>0</v>
      </c>
      <c r="W166" s="364">
        <v>0</v>
      </c>
      <c r="X166" s="364">
        <v>0</v>
      </c>
      <c r="Y166" s="364">
        <v>0</v>
      </c>
      <c r="Z166" s="364">
        <v>0</v>
      </c>
      <c r="AA166" s="364">
        <v>0</v>
      </c>
      <c r="AB166" s="364">
        <v>0</v>
      </c>
      <c r="AC166" s="364">
        <v>0</v>
      </c>
      <c r="AD166" s="364">
        <v>0</v>
      </c>
      <c r="AE166" s="364">
        <v>0</v>
      </c>
      <c r="AF166" s="364">
        <v>0</v>
      </c>
      <c r="AG166" s="364">
        <v>0</v>
      </c>
      <c r="AH166" s="364">
        <v>0</v>
      </c>
      <c r="AI166" s="364">
        <v>0</v>
      </c>
      <c r="AJ166" s="364">
        <v>0</v>
      </c>
      <c r="AK166" s="364">
        <v>0</v>
      </c>
      <c r="AL166" s="364">
        <v>0</v>
      </c>
      <c r="AM166" s="364">
        <v>0</v>
      </c>
      <c r="AN166" s="364">
        <v>0</v>
      </c>
      <c r="AO166" s="364">
        <v>0</v>
      </c>
      <c r="AP166" s="364">
        <v>0</v>
      </c>
      <c r="AQ166" s="364">
        <v>0</v>
      </c>
      <c r="AR166" s="364">
        <v>0</v>
      </c>
      <c r="AS166" s="364">
        <v>0</v>
      </c>
      <c r="AT166" s="364">
        <v>0</v>
      </c>
      <c r="AU166" s="364">
        <v>0</v>
      </c>
      <c r="AV166" s="364">
        <v>0</v>
      </c>
      <c r="AW166" s="364">
        <v>0</v>
      </c>
      <c r="AX166" s="364">
        <v>0</v>
      </c>
      <c r="AY166" s="364">
        <v>0</v>
      </c>
      <c r="AZ166" s="364">
        <v>0</v>
      </c>
      <c r="BA166" s="364">
        <v>0</v>
      </c>
      <c r="BB166" s="364">
        <v>0</v>
      </c>
      <c r="BC166" s="364">
        <v>0</v>
      </c>
      <c r="BD166" s="364">
        <v>0</v>
      </c>
      <c r="BE166" s="364">
        <v>0</v>
      </c>
      <c r="BF166" s="364">
        <v>0</v>
      </c>
      <c r="BG166" s="364">
        <v>0</v>
      </c>
      <c r="BI166" s="344" t="s">
        <v>1238</v>
      </c>
    </row>
    <row r="167" spans="2:61" x14ac:dyDescent="0.2">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64">
        <v>0</v>
      </c>
      <c r="I167" s="364">
        <v>0</v>
      </c>
      <c r="J167" s="364">
        <v>0</v>
      </c>
      <c r="K167" s="364">
        <v>0</v>
      </c>
      <c r="L167" s="364">
        <v>0</v>
      </c>
      <c r="M167" s="364">
        <v>0</v>
      </c>
      <c r="N167" s="364">
        <v>0</v>
      </c>
      <c r="O167" s="364">
        <v>0</v>
      </c>
      <c r="P167" s="364">
        <v>0</v>
      </c>
      <c r="Q167" s="364">
        <v>0</v>
      </c>
      <c r="R167" s="364">
        <v>0</v>
      </c>
      <c r="S167" s="364">
        <v>0</v>
      </c>
      <c r="T167" s="364">
        <v>0</v>
      </c>
      <c r="U167" s="364">
        <v>0</v>
      </c>
      <c r="V167" s="364">
        <v>0</v>
      </c>
      <c r="W167" s="364">
        <v>0</v>
      </c>
      <c r="X167" s="364">
        <v>0</v>
      </c>
      <c r="Y167" s="364">
        <v>0</v>
      </c>
      <c r="Z167" s="364">
        <v>0</v>
      </c>
      <c r="AA167" s="364">
        <v>0</v>
      </c>
      <c r="AB167" s="364">
        <v>0</v>
      </c>
      <c r="AC167" s="364">
        <v>0</v>
      </c>
      <c r="AD167" s="364">
        <v>0</v>
      </c>
      <c r="AE167" s="364">
        <v>0</v>
      </c>
      <c r="AF167" s="364">
        <v>0</v>
      </c>
      <c r="AG167" s="364">
        <v>0</v>
      </c>
      <c r="AH167" s="364">
        <v>0</v>
      </c>
      <c r="AI167" s="364">
        <v>0</v>
      </c>
      <c r="AJ167" s="364">
        <v>0</v>
      </c>
      <c r="AK167" s="364">
        <v>0</v>
      </c>
      <c r="AL167" s="364">
        <v>0</v>
      </c>
      <c r="AM167" s="364">
        <v>0</v>
      </c>
      <c r="AN167" s="364">
        <v>0</v>
      </c>
      <c r="AO167" s="364">
        <v>0</v>
      </c>
      <c r="AP167" s="364">
        <v>0</v>
      </c>
      <c r="AQ167" s="364">
        <v>0</v>
      </c>
      <c r="AR167" s="364">
        <v>0</v>
      </c>
      <c r="AS167" s="364">
        <v>0</v>
      </c>
      <c r="AT167" s="364">
        <v>0</v>
      </c>
      <c r="AU167" s="364">
        <v>0</v>
      </c>
      <c r="AV167" s="364">
        <v>0</v>
      </c>
      <c r="AW167" s="364">
        <v>0</v>
      </c>
      <c r="AX167" s="364">
        <v>0</v>
      </c>
      <c r="AY167" s="364">
        <v>0</v>
      </c>
      <c r="AZ167" s="364">
        <v>0</v>
      </c>
      <c r="BA167" s="364">
        <v>0</v>
      </c>
      <c r="BB167" s="364">
        <v>0</v>
      </c>
      <c r="BC167" s="364">
        <v>0</v>
      </c>
      <c r="BD167" s="364">
        <v>0</v>
      </c>
      <c r="BE167" s="364">
        <v>0</v>
      </c>
      <c r="BF167" s="364">
        <v>0</v>
      </c>
      <c r="BG167" s="364">
        <v>0</v>
      </c>
      <c r="BI167" s="344" t="s">
        <v>1238</v>
      </c>
    </row>
    <row r="168" spans="2:61" x14ac:dyDescent="0.2">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64">
        <v>0</v>
      </c>
      <c r="I168" s="364">
        <v>0</v>
      </c>
      <c r="J168" s="364">
        <v>0</v>
      </c>
      <c r="K168" s="364">
        <v>0</v>
      </c>
      <c r="L168" s="364">
        <v>0</v>
      </c>
      <c r="M168" s="364">
        <v>0</v>
      </c>
      <c r="N168" s="364">
        <v>0</v>
      </c>
      <c r="O168" s="364">
        <v>0</v>
      </c>
      <c r="P168" s="364">
        <v>0</v>
      </c>
      <c r="Q168" s="364">
        <v>0</v>
      </c>
      <c r="R168" s="364">
        <v>0</v>
      </c>
      <c r="S168" s="364">
        <v>0</v>
      </c>
      <c r="T168" s="364">
        <v>0</v>
      </c>
      <c r="U168" s="364">
        <v>0</v>
      </c>
      <c r="V168" s="364">
        <v>0</v>
      </c>
      <c r="W168" s="364">
        <v>0</v>
      </c>
      <c r="X168" s="364">
        <v>0</v>
      </c>
      <c r="Y168" s="364">
        <v>0</v>
      </c>
      <c r="Z168" s="364">
        <v>0</v>
      </c>
      <c r="AA168" s="364">
        <v>0</v>
      </c>
      <c r="AB168" s="364">
        <v>0</v>
      </c>
      <c r="AC168" s="364">
        <v>0</v>
      </c>
      <c r="AD168" s="364">
        <v>0</v>
      </c>
      <c r="AE168" s="364">
        <v>0</v>
      </c>
      <c r="AF168" s="364">
        <v>0</v>
      </c>
      <c r="AG168" s="364">
        <v>0</v>
      </c>
      <c r="AH168" s="364">
        <v>0</v>
      </c>
      <c r="AI168" s="364">
        <v>0</v>
      </c>
      <c r="AJ168" s="364">
        <v>0</v>
      </c>
      <c r="AK168" s="364">
        <v>0</v>
      </c>
      <c r="AL168" s="364">
        <v>0</v>
      </c>
      <c r="AM168" s="364">
        <v>0</v>
      </c>
      <c r="AN168" s="364">
        <v>0</v>
      </c>
      <c r="AO168" s="364">
        <v>0</v>
      </c>
      <c r="AP168" s="364">
        <v>0</v>
      </c>
      <c r="AQ168" s="364">
        <v>0</v>
      </c>
      <c r="AR168" s="364">
        <v>0</v>
      </c>
      <c r="AS168" s="364">
        <v>0</v>
      </c>
      <c r="AT168" s="364">
        <v>0</v>
      </c>
      <c r="AU168" s="364">
        <v>0</v>
      </c>
      <c r="AV168" s="364">
        <v>0</v>
      </c>
      <c r="AW168" s="364">
        <v>0</v>
      </c>
      <c r="AX168" s="364">
        <v>0</v>
      </c>
      <c r="AY168" s="364">
        <v>0</v>
      </c>
      <c r="AZ168" s="364">
        <v>0</v>
      </c>
      <c r="BA168" s="364">
        <v>0</v>
      </c>
      <c r="BB168" s="364">
        <v>0</v>
      </c>
      <c r="BC168" s="364">
        <v>0</v>
      </c>
      <c r="BD168" s="364">
        <v>0</v>
      </c>
      <c r="BE168" s="364">
        <v>0</v>
      </c>
      <c r="BF168" s="364">
        <v>0</v>
      </c>
      <c r="BG168" s="364">
        <v>0</v>
      </c>
      <c r="BI168" s="344" t="s">
        <v>1238</v>
      </c>
    </row>
    <row r="169" spans="2:61" x14ac:dyDescent="0.2">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64">
        <v>0</v>
      </c>
      <c r="I169" s="364">
        <v>0</v>
      </c>
      <c r="J169" s="364">
        <v>0</v>
      </c>
      <c r="K169" s="364">
        <v>0</v>
      </c>
      <c r="L169" s="364">
        <v>0</v>
      </c>
      <c r="M169" s="364">
        <v>0</v>
      </c>
      <c r="N169" s="364">
        <v>0</v>
      </c>
      <c r="O169" s="364">
        <v>0</v>
      </c>
      <c r="P169" s="364">
        <v>0</v>
      </c>
      <c r="Q169" s="364">
        <v>0</v>
      </c>
      <c r="R169" s="364">
        <v>0</v>
      </c>
      <c r="S169" s="364">
        <v>0</v>
      </c>
      <c r="T169" s="364">
        <v>0</v>
      </c>
      <c r="U169" s="364">
        <v>0</v>
      </c>
      <c r="V169" s="364">
        <v>0</v>
      </c>
      <c r="W169" s="364">
        <v>0</v>
      </c>
      <c r="X169" s="364">
        <v>0</v>
      </c>
      <c r="Y169" s="364">
        <v>0</v>
      </c>
      <c r="Z169" s="364">
        <v>0</v>
      </c>
      <c r="AA169" s="364">
        <v>0</v>
      </c>
      <c r="AB169" s="364">
        <v>0</v>
      </c>
      <c r="AC169" s="364">
        <v>0</v>
      </c>
      <c r="AD169" s="364">
        <v>0</v>
      </c>
      <c r="AE169" s="364">
        <v>0</v>
      </c>
      <c r="AF169" s="364">
        <v>0</v>
      </c>
      <c r="AG169" s="364">
        <v>0</v>
      </c>
      <c r="AH169" s="364">
        <v>0</v>
      </c>
      <c r="AI169" s="364">
        <v>0</v>
      </c>
      <c r="AJ169" s="364">
        <v>0</v>
      </c>
      <c r="AK169" s="364">
        <v>0</v>
      </c>
      <c r="AL169" s="364">
        <v>0</v>
      </c>
      <c r="AM169" s="364">
        <v>0</v>
      </c>
      <c r="AN169" s="364">
        <v>0</v>
      </c>
      <c r="AO169" s="364">
        <v>0</v>
      </c>
      <c r="AP169" s="364">
        <v>0</v>
      </c>
      <c r="AQ169" s="364">
        <v>0</v>
      </c>
      <c r="AR169" s="364">
        <v>0</v>
      </c>
      <c r="AS169" s="364">
        <v>0</v>
      </c>
      <c r="AT169" s="364">
        <v>0</v>
      </c>
      <c r="AU169" s="364">
        <v>0</v>
      </c>
      <c r="AV169" s="364">
        <v>0</v>
      </c>
      <c r="AW169" s="364">
        <v>0</v>
      </c>
      <c r="AX169" s="364">
        <v>0</v>
      </c>
      <c r="AY169" s="364">
        <v>0</v>
      </c>
      <c r="AZ169" s="364">
        <v>0</v>
      </c>
      <c r="BA169" s="364">
        <v>0</v>
      </c>
      <c r="BB169" s="364">
        <v>0</v>
      </c>
      <c r="BC169" s="364">
        <v>0</v>
      </c>
      <c r="BD169" s="364">
        <v>0</v>
      </c>
      <c r="BE169" s="364">
        <v>0</v>
      </c>
      <c r="BF169" s="364">
        <v>0</v>
      </c>
      <c r="BG169" s="364">
        <v>0</v>
      </c>
      <c r="BI169" s="344" t="s">
        <v>1238</v>
      </c>
    </row>
    <row r="170" spans="2:61" x14ac:dyDescent="0.2">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64">
        <v>0</v>
      </c>
      <c r="I170" s="364">
        <v>0</v>
      </c>
      <c r="J170" s="364">
        <v>0</v>
      </c>
      <c r="K170" s="364">
        <v>0</v>
      </c>
      <c r="L170" s="364">
        <v>0</v>
      </c>
      <c r="M170" s="364">
        <v>0</v>
      </c>
      <c r="N170" s="364">
        <v>0</v>
      </c>
      <c r="O170" s="364">
        <v>0</v>
      </c>
      <c r="P170" s="364">
        <v>0</v>
      </c>
      <c r="Q170" s="364">
        <v>0</v>
      </c>
      <c r="R170" s="364">
        <v>0</v>
      </c>
      <c r="S170" s="364">
        <v>0</v>
      </c>
      <c r="T170" s="364">
        <v>0</v>
      </c>
      <c r="U170" s="364">
        <v>0</v>
      </c>
      <c r="V170" s="364">
        <v>0</v>
      </c>
      <c r="W170" s="364">
        <v>0</v>
      </c>
      <c r="X170" s="364">
        <v>0</v>
      </c>
      <c r="Y170" s="364">
        <v>0</v>
      </c>
      <c r="Z170" s="364">
        <v>0</v>
      </c>
      <c r="AA170" s="364">
        <v>0</v>
      </c>
      <c r="AB170" s="364">
        <v>0</v>
      </c>
      <c r="AC170" s="364">
        <v>0</v>
      </c>
      <c r="AD170" s="364">
        <v>0</v>
      </c>
      <c r="AE170" s="364">
        <v>0</v>
      </c>
      <c r="AF170" s="364">
        <v>0</v>
      </c>
      <c r="AG170" s="364">
        <v>0</v>
      </c>
      <c r="AH170" s="364">
        <v>0</v>
      </c>
      <c r="AI170" s="364">
        <v>0</v>
      </c>
      <c r="AJ170" s="364">
        <v>0</v>
      </c>
      <c r="AK170" s="364">
        <v>0</v>
      </c>
      <c r="AL170" s="364">
        <v>0</v>
      </c>
      <c r="AM170" s="364">
        <v>0</v>
      </c>
      <c r="AN170" s="364">
        <v>0</v>
      </c>
      <c r="AO170" s="364">
        <v>0</v>
      </c>
      <c r="AP170" s="364">
        <v>0</v>
      </c>
      <c r="AQ170" s="364">
        <v>0</v>
      </c>
      <c r="AR170" s="364">
        <v>0</v>
      </c>
      <c r="AS170" s="364">
        <v>0</v>
      </c>
      <c r="AT170" s="364">
        <v>0</v>
      </c>
      <c r="AU170" s="364">
        <v>0</v>
      </c>
      <c r="AV170" s="364">
        <v>0</v>
      </c>
      <c r="AW170" s="364">
        <v>0</v>
      </c>
      <c r="AX170" s="364">
        <v>0</v>
      </c>
      <c r="AY170" s="364">
        <v>0</v>
      </c>
      <c r="AZ170" s="364">
        <v>0</v>
      </c>
      <c r="BA170" s="364">
        <v>0</v>
      </c>
      <c r="BB170" s="364">
        <v>0</v>
      </c>
      <c r="BC170" s="364">
        <v>0</v>
      </c>
      <c r="BD170" s="364">
        <v>0</v>
      </c>
      <c r="BE170" s="364">
        <v>0</v>
      </c>
      <c r="BF170" s="364">
        <v>0</v>
      </c>
      <c r="BG170" s="364">
        <v>0</v>
      </c>
      <c r="BI170" s="344" t="s">
        <v>1238</v>
      </c>
    </row>
    <row r="171" spans="2:61" x14ac:dyDescent="0.2">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64">
        <v>0</v>
      </c>
      <c r="I171" s="364">
        <v>0</v>
      </c>
      <c r="J171" s="364">
        <v>0</v>
      </c>
      <c r="K171" s="364">
        <v>0</v>
      </c>
      <c r="L171" s="364">
        <v>0</v>
      </c>
      <c r="M171" s="364">
        <v>0</v>
      </c>
      <c r="N171" s="364">
        <v>0</v>
      </c>
      <c r="O171" s="364">
        <v>0</v>
      </c>
      <c r="P171" s="364">
        <v>0</v>
      </c>
      <c r="Q171" s="364">
        <v>0</v>
      </c>
      <c r="R171" s="364">
        <v>0</v>
      </c>
      <c r="S171" s="364">
        <v>0</v>
      </c>
      <c r="T171" s="364">
        <v>0</v>
      </c>
      <c r="U171" s="364">
        <v>0</v>
      </c>
      <c r="V171" s="364">
        <v>0</v>
      </c>
      <c r="W171" s="364">
        <v>0</v>
      </c>
      <c r="X171" s="364">
        <v>0</v>
      </c>
      <c r="Y171" s="364">
        <v>0</v>
      </c>
      <c r="Z171" s="364">
        <v>0</v>
      </c>
      <c r="AA171" s="364">
        <v>0</v>
      </c>
      <c r="AB171" s="364">
        <v>0</v>
      </c>
      <c r="AC171" s="364">
        <v>0</v>
      </c>
      <c r="AD171" s="364">
        <v>0</v>
      </c>
      <c r="AE171" s="364">
        <v>0</v>
      </c>
      <c r="AF171" s="364">
        <v>0</v>
      </c>
      <c r="AG171" s="364">
        <v>0</v>
      </c>
      <c r="AH171" s="364">
        <v>0</v>
      </c>
      <c r="AI171" s="364">
        <v>0</v>
      </c>
      <c r="AJ171" s="364">
        <v>0</v>
      </c>
      <c r="AK171" s="364">
        <v>0</v>
      </c>
      <c r="AL171" s="364">
        <v>0</v>
      </c>
      <c r="AM171" s="364">
        <v>0</v>
      </c>
      <c r="AN171" s="364">
        <v>0</v>
      </c>
      <c r="AO171" s="364">
        <v>0</v>
      </c>
      <c r="AP171" s="364">
        <v>0</v>
      </c>
      <c r="AQ171" s="364">
        <v>0</v>
      </c>
      <c r="AR171" s="364">
        <v>0</v>
      </c>
      <c r="AS171" s="364">
        <v>0</v>
      </c>
      <c r="AT171" s="364">
        <v>0</v>
      </c>
      <c r="AU171" s="364">
        <v>0</v>
      </c>
      <c r="AV171" s="364">
        <v>0</v>
      </c>
      <c r="AW171" s="364">
        <v>0</v>
      </c>
      <c r="AX171" s="364">
        <v>0</v>
      </c>
      <c r="AY171" s="364">
        <v>0</v>
      </c>
      <c r="AZ171" s="364">
        <v>0</v>
      </c>
      <c r="BA171" s="364">
        <v>0</v>
      </c>
      <c r="BB171" s="364">
        <v>0</v>
      </c>
      <c r="BC171" s="364">
        <v>0</v>
      </c>
      <c r="BD171" s="364">
        <v>0</v>
      </c>
      <c r="BE171" s="364">
        <v>0</v>
      </c>
      <c r="BF171" s="364">
        <v>0</v>
      </c>
      <c r="BG171" s="364">
        <v>0</v>
      </c>
      <c r="BI171" s="344" t="s">
        <v>1238</v>
      </c>
    </row>
    <row r="172" spans="2:61" x14ac:dyDescent="0.2">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64">
        <v>0</v>
      </c>
      <c r="I172" s="364">
        <v>0</v>
      </c>
      <c r="J172" s="364">
        <v>0</v>
      </c>
      <c r="K172" s="364">
        <v>0</v>
      </c>
      <c r="L172" s="364">
        <v>0</v>
      </c>
      <c r="M172" s="364">
        <v>0</v>
      </c>
      <c r="N172" s="364">
        <v>0</v>
      </c>
      <c r="O172" s="364">
        <v>0</v>
      </c>
      <c r="P172" s="364">
        <v>0</v>
      </c>
      <c r="Q172" s="364">
        <v>0</v>
      </c>
      <c r="R172" s="364">
        <v>0</v>
      </c>
      <c r="S172" s="364">
        <v>0</v>
      </c>
      <c r="T172" s="364">
        <v>0</v>
      </c>
      <c r="U172" s="364">
        <v>0</v>
      </c>
      <c r="V172" s="364">
        <v>0</v>
      </c>
      <c r="W172" s="364">
        <v>0</v>
      </c>
      <c r="X172" s="364">
        <v>0</v>
      </c>
      <c r="Y172" s="364">
        <v>0</v>
      </c>
      <c r="Z172" s="364">
        <v>0</v>
      </c>
      <c r="AA172" s="364">
        <v>0</v>
      </c>
      <c r="AB172" s="364">
        <v>0</v>
      </c>
      <c r="AC172" s="364">
        <v>0</v>
      </c>
      <c r="AD172" s="364">
        <v>0</v>
      </c>
      <c r="AE172" s="364">
        <v>0</v>
      </c>
      <c r="AF172" s="364">
        <v>0</v>
      </c>
      <c r="AG172" s="364">
        <v>0</v>
      </c>
      <c r="AH172" s="364">
        <v>0</v>
      </c>
      <c r="AI172" s="364">
        <v>0</v>
      </c>
      <c r="AJ172" s="364">
        <v>0</v>
      </c>
      <c r="AK172" s="364">
        <v>0</v>
      </c>
      <c r="AL172" s="364">
        <v>0</v>
      </c>
      <c r="AM172" s="364">
        <v>0</v>
      </c>
      <c r="AN172" s="364">
        <v>0</v>
      </c>
      <c r="AO172" s="364">
        <v>0</v>
      </c>
      <c r="AP172" s="364">
        <v>0</v>
      </c>
      <c r="AQ172" s="364">
        <v>0</v>
      </c>
      <c r="AR172" s="364">
        <v>0</v>
      </c>
      <c r="AS172" s="364">
        <v>0</v>
      </c>
      <c r="AT172" s="364">
        <v>0</v>
      </c>
      <c r="AU172" s="364">
        <v>0</v>
      </c>
      <c r="AV172" s="364">
        <v>0</v>
      </c>
      <c r="AW172" s="364">
        <v>0</v>
      </c>
      <c r="AX172" s="364">
        <v>0</v>
      </c>
      <c r="AY172" s="364">
        <v>0</v>
      </c>
      <c r="AZ172" s="364">
        <v>0</v>
      </c>
      <c r="BA172" s="364">
        <v>0</v>
      </c>
      <c r="BB172" s="364">
        <v>0</v>
      </c>
      <c r="BC172" s="364">
        <v>0</v>
      </c>
      <c r="BD172" s="364">
        <v>0</v>
      </c>
      <c r="BE172" s="364">
        <v>0</v>
      </c>
      <c r="BF172" s="364">
        <v>0</v>
      </c>
      <c r="BG172" s="364">
        <v>0</v>
      </c>
      <c r="BI172" s="344" t="s">
        <v>1238</v>
      </c>
    </row>
    <row r="173" spans="2:61" x14ac:dyDescent="0.2">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64">
        <v>0</v>
      </c>
      <c r="I173" s="364">
        <v>0</v>
      </c>
      <c r="J173" s="364">
        <v>0</v>
      </c>
      <c r="K173" s="364">
        <v>0</v>
      </c>
      <c r="L173" s="364">
        <v>0</v>
      </c>
      <c r="M173" s="364">
        <v>0</v>
      </c>
      <c r="N173" s="364">
        <v>0</v>
      </c>
      <c r="O173" s="364">
        <v>0</v>
      </c>
      <c r="P173" s="364">
        <v>0</v>
      </c>
      <c r="Q173" s="364">
        <v>0</v>
      </c>
      <c r="R173" s="364">
        <v>0</v>
      </c>
      <c r="S173" s="364">
        <v>0</v>
      </c>
      <c r="T173" s="364">
        <v>0</v>
      </c>
      <c r="U173" s="364">
        <v>0</v>
      </c>
      <c r="V173" s="364">
        <v>0</v>
      </c>
      <c r="W173" s="364">
        <v>0</v>
      </c>
      <c r="X173" s="364">
        <v>0</v>
      </c>
      <c r="Y173" s="364">
        <v>0</v>
      </c>
      <c r="Z173" s="364">
        <v>0</v>
      </c>
      <c r="AA173" s="364">
        <v>0</v>
      </c>
      <c r="AB173" s="364">
        <v>0</v>
      </c>
      <c r="AC173" s="364">
        <v>0</v>
      </c>
      <c r="AD173" s="364">
        <v>0</v>
      </c>
      <c r="AE173" s="364">
        <v>0</v>
      </c>
      <c r="AF173" s="364">
        <v>0</v>
      </c>
      <c r="AG173" s="364">
        <v>0</v>
      </c>
      <c r="AH173" s="364">
        <v>0</v>
      </c>
      <c r="AI173" s="364">
        <v>0</v>
      </c>
      <c r="AJ173" s="364">
        <v>0</v>
      </c>
      <c r="AK173" s="364">
        <v>0</v>
      </c>
      <c r="AL173" s="364">
        <v>0</v>
      </c>
      <c r="AM173" s="364">
        <v>0</v>
      </c>
      <c r="AN173" s="364">
        <v>0</v>
      </c>
      <c r="AO173" s="364">
        <v>0</v>
      </c>
      <c r="AP173" s="364">
        <v>0</v>
      </c>
      <c r="AQ173" s="364">
        <v>0</v>
      </c>
      <c r="AR173" s="364">
        <v>0</v>
      </c>
      <c r="AS173" s="364">
        <v>0</v>
      </c>
      <c r="AT173" s="364">
        <v>0</v>
      </c>
      <c r="AU173" s="364">
        <v>0</v>
      </c>
      <c r="AV173" s="364">
        <v>0</v>
      </c>
      <c r="AW173" s="364">
        <v>0</v>
      </c>
      <c r="AX173" s="364">
        <v>0</v>
      </c>
      <c r="AY173" s="364">
        <v>0</v>
      </c>
      <c r="AZ173" s="364">
        <v>0</v>
      </c>
      <c r="BA173" s="364">
        <v>0</v>
      </c>
      <c r="BB173" s="364">
        <v>0</v>
      </c>
      <c r="BC173" s="364">
        <v>0</v>
      </c>
      <c r="BD173" s="364">
        <v>0</v>
      </c>
      <c r="BE173" s="364">
        <v>0</v>
      </c>
      <c r="BF173" s="364">
        <v>0</v>
      </c>
      <c r="BG173" s="364">
        <v>0</v>
      </c>
      <c r="BI173" s="344" t="s">
        <v>1238</v>
      </c>
    </row>
    <row r="174" spans="2:61" x14ac:dyDescent="0.2">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64">
        <v>0</v>
      </c>
      <c r="I174" s="364">
        <v>0</v>
      </c>
      <c r="J174" s="364">
        <v>0</v>
      </c>
      <c r="K174" s="364">
        <v>0</v>
      </c>
      <c r="L174" s="364">
        <v>0</v>
      </c>
      <c r="M174" s="364">
        <v>0</v>
      </c>
      <c r="N174" s="364">
        <v>0</v>
      </c>
      <c r="O174" s="364">
        <v>0</v>
      </c>
      <c r="P174" s="364">
        <v>0</v>
      </c>
      <c r="Q174" s="364">
        <v>0</v>
      </c>
      <c r="R174" s="364">
        <v>0</v>
      </c>
      <c r="S174" s="364">
        <v>0</v>
      </c>
      <c r="T174" s="364">
        <v>0</v>
      </c>
      <c r="U174" s="364">
        <v>0</v>
      </c>
      <c r="V174" s="364">
        <v>0</v>
      </c>
      <c r="W174" s="364">
        <v>0</v>
      </c>
      <c r="X174" s="364">
        <v>0</v>
      </c>
      <c r="Y174" s="364">
        <v>0</v>
      </c>
      <c r="Z174" s="364">
        <v>0</v>
      </c>
      <c r="AA174" s="364">
        <v>0</v>
      </c>
      <c r="AB174" s="364">
        <v>0</v>
      </c>
      <c r="AC174" s="364">
        <v>0</v>
      </c>
      <c r="AD174" s="364">
        <v>0</v>
      </c>
      <c r="AE174" s="364">
        <v>0</v>
      </c>
      <c r="AF174" s="364">
        <v>0</v>
      </c>
      <c r="AG174" s="364">
        <v>0</v>
      </c>
      <c r="AH174" s="364">
        <v>0</v>
      </c>
      <c r="AI174" s="364">
        <v>0</v>
      </c>
      <c r="AJ174" s="364">
        <v>0</v>
      </c>
      <c r="AK174" s="364">
        <v>0</v>
      </c>
      <c r="AL174" s="364">
        <v>0</v>
      </c>
      <c r="AM174" s="364">
        <v>0</v>
      </c>
      <c r="AN174" s="364">
        <v>0</v>
      </c>
      <c r="AO174" s="364">
        <v>0</v>
      </c>
      <c r="AP174" s="364">
        <v>0</v>
      </c>
      <c r="AQ174" s="364">
        <v>0</v>
      </c>
      <c r="AR174" s="364">
        <v>0</v>
      </c>
      <c r="AS174" s="364">
        <v>0</v>
      </c>
      <c r="AT174" s="364">
        <v>0</v>
      </c>
      <c r="AU174" s="364">
        <v>0</v>
      </c>
      <c r="AV174" s="364">
        <v>0</v>
      </c>
      <c r="AW174" s="364">
        <v>0</v>
      </c>
      <c r="AX174" s="364">
        <v>0</v>
      </c>
      <c r="AY174" s="364">
        <v>0</v>
      </c>
      <c r="AZ174" s="364">
        <v>0</v>
      </c>
      <c r="BA174" s="364">
        <v>0</v>
      </c>
      <c r="BB174" s="364">
        <v>0</v>
      </c>
      <c r="BC174" s="364">
        <v>0</v>
      </c>
      <c r="BD174" s="364">
        <v>0</v>
      </c>
      <c r="BE174" s="364">
        <v>0</v>
      </c>
      <c r="BF174" s="364">
        <v>0</v>
      </c>
      <c r="BG174" s="364">
        <v>0</v>
      </c>
      <c r="BI174" s="344" t="s">
        <v>1238</v>
      </c>
    </row>
    <row r="175" spans="2:61" x14ac:dyDescent="0.2">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64">
        <v>0</v>
      </c>
      <c r="I175" s="364">
        <v>0</v>
      </c>
      <c r="J175" s="364">
        <v>0</v>
      </c>
      <c r="K175" s="364">
        <v>0</v>
      </c>
      <c r="L175" s="364">
        <v>0</v>
      </c>
      <c r="M175" s="364">
        <v>0</v>
      </c>
      <c r="N175" s="364">
        <v>0</v>
      </c>
      <c r="O175" s="364">
        <v>0</v>
      </c>
      <c r="P175" s="364">
        <v>0</v>
      </c>
      <c r="Q175" s="364">
        <v>0</v>
      </c>
      <c r="R175" s="364">
        <v>0</v>
      </c>
      <c r="S175" s="364">
        <v>0</v>
      </c>
      <c r="T175" s="364">
        <v>0</v>
      </c>
      <c r="U175" s="364">
        <v>0</v>
      </c>
      <c r="V175" s="364">
        <v>0</v>
      </c>
      <c r="W175" s="364">
        <v>0</v>
      </c>
      <c r="X175" s="364">
        <v>0</v>
      </c>
      <c r="Y175" s="364">
        <v>0</v>
      </c>
      <c r="Z175" s="364">
        <v>0</v>
      </c>
      <c r="AA175" s="364">
        <v>0</v>
      </c>
      <c r="AB175" s="364">
        <v>0</v>
      </c>
      <c r="AC175" s="364">
        <v>0</v>
      </c>
      <c r="AD175" s="364">
        <v>0</v>
      </c>
      <c r="AE175" s="364">
        <v>0</v>
      </c>
      <c r="AF175" s="364">
        <v>0</v>
      </c>
      <c r="AG175" s="364">
        <v>0</v>
      </c>
      <c r="AH175" s="364">
        <v>0</v>
      </c>
      <c r="AI175" s="364">
        <v>0</v>
      </c>
      <c r="AJ175" s="364">
        <v>0</v>
      </c>
      <c r="AK175" s="364">
        <v>0</v>
      </c>
      <c r="AL175" s="364">
        <v>0</v>
      </c>
      <c r="AM175" s="364">
        <v>0</v>
      </c>
      <c r="AN175" s="364">
        <v>0</v>
      </c>
      <c r="AO175" s="364">
        <v>0</v>
      </c>
      <c r="AP175" s="364">
        <v>0</v>
      </c>
      <c r="AQ175" s="364">
        <v>0</v>
      </c>
      <c r="AR175" s="364">
        <v>0</v>
      </c>
      <c r="AS175" s="364">
        <v>0</v>
      </c>
      <c r="AT175" s="364">
        <v>0</v>
      </c>
      <c r="AU175" s="364">
        <v>0</v>
      </c>
      <c r="AV175" s="364">
        <v>0</v>
      </c>
      <c r="AW175" s="364">
        <v>0</v>
      </c>
      <c r="AX175" s="364">
        <v>0</v>
      </c>
      <c r="AY175" s="364">
        <v>0</v>
      </c>
      <c r="AZ175" s="364">
        <v>0</v>
      </c>
      <c r="BA175" s="364">
        <v>0</v>
      </c>
      <c r="BB175" s="364">
        <v>0</v>
      </c>
      <c r="BC175" s="364">
        <v>0</v>
      </c>
      <c r="BD175" s="364">
        <v>0</v>
      </c>
      <c r="BE175" s="364">
        <v>0</v>
      </c>
      <c r="BF175" s="364">
        <v>0</v>
      </c>
      <c r="BG175" s="364">
        <v>0</v>
      </c>
      <c r="BI175" s="344" t="s">
        <v>1238</v>
      </c>
    </row>
    <row r="176" spans="2:61" x14ac:dyDescent="0.2">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64">
        <v>0</v>
      </c>
      <c r="I176" s="364">
        <v>0</v>
      </c>
      <c r="J176" s="364">
        <v>0</v>
      </c>
      <c r="K176" s="364">
        <v>0</v>
      </c>
      <c r="L176" s="364">
        <v>0</v>
      </c>
      <c r="M176" s="364">
        <v>0</v>
      </c>
      <c r="N176" s="364">
        <v>0</v>
      </c>
      <c r="O176" s="364">
        <v>0</v>
      </c>
      <c r="P176" s="364">
        <v>0</v>
      </c>
      <c r="Q176" s="364">
        <v>0</v>
      </c>
      <c r="R176" s="364">
        <v>0</v>
      </c>
      <c r="S176" s="364">
        <v>0</v>
      </c>
      <c r="T176" s="364">
        <v>0</v>
      </c>
      <c r="U176" s="364">
        <v>0</v>
      </c>
      <c r="V176" s="364">
        <v>0</v>
      </c>
      <c r="W176" s="364">
        <v>0</v>
      </c>
      <c r="X176" s="364">
        <v>0</v>
      </c>
      <c r="Y176" s="364">
        <v>0</v>
      </c>
      <c r="Z176" s="364">
        <v>0</v>
      </c>
      <c r="AA176" s="364">
        <v>0</v>
      </c>
      <c r="AB176" s="364">
        <v>0</v>
      </c>
      <c r="AC176" s="364">
        <v>0</v>
      </c>
      <c r="AD176" s="364">
        <v>0</v>
      </c>
      <c r="AE176" s="364">
        <v>0</v>
      </c>
      <c r="AF176" s="364">
        <v>0</v>
      </c>
      <c r="AG176" s="364">
        <v>0</v>
      </c>
      <c r="AH176" s="364">
        <v>0</v>
      </c>
      <c r="AI176" s="364">
        <v>0</v>
      </c>
      <c r="AJ176" s="364">
        <v>0</v>
      </c>
      <c r="AK176" s="364">
        <v>0</v>
      </c>
      <c r="AL176" s="364">
        <v>0</v>
      </c>
      <c r="AM176" s="364">
        <v>0</v>
      </c>
      <c r="AN176" s="364">
        <v>0</v>
      </c>
      <c r="AO176" s="364">
        <v>0</v>
      </c>
      <c r="AP176" s="364">
        <v>0</v>
      </c>
      <c r="AQ176" s="364">
        <v>0</v>
      </c>
      <c r="AR176" s="364">
        <v>0</v>
      </c>
      <c r="AS176" s="364">
        <v>0</v>
      </c>
      <c r="AT176" s="364">
        <v>0</v>
      </c>
      <c r="AU176" s="364">
        <v>0</v>
      </c>
      <c r="AV176" s="364">
        <v>0</v>
      </c>
      <c r="AW176" s="364">
        <v>0</v>
      </c>
      <c r="AX176" s="364">
        <v>0</v>
      </c>
      <c r="AY176" s="364">
        <v>0</v>
      </c>
      <c r="AZ176" s="364">
        <v>0</v>
      </c>
      <c r="BA176" s="364">
        <v>0</v>
      </c>
      <c r="BB176" s="364">
        <v>0</v>
      </c>
      <c r="BC176" s="364">
        <v>0</v>
      </c>
      <c r="BD176" s="364">
        <v>0</v>
      </c>
      <c r="BE176" s="364">
        <v>0</v>
      </c>
      <c r="BF176" s="364">
        <v>0</v>
      </c>
      <c r="BG176" s="364">
        <v>0</v>
      </c>
      <c r="BI176" s="344" t="s">
        <v>1238</v>
      </c>
    </row>
    <row r="177" spans="2:61" x14ac:dyDescent="0.2">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64">
        <v>0</v>
      </c>
      <c r="I177" s="364">
        <v>0</v>
      </c>
      <c r="J177" s="364">
        <v>0</v>
      </c>
      <c r="K177" s="364">
        <v>0</v>
      </c>
      <c r="L177" s="364">
        <v>0</v>
      </c>
      <c r="M177" s="364">
        <v>0</v>
      </c>
      <c r="N177" s="364">
        <v>0</v>
      </c>
      <c r="O177" s="364">
        <v>0</v>
      </c>
      <c r="P177" s="364">
        <v>0</v>
      </c>
      <c r="Q177" s="364">
        <v>0</v>
      </c>
      <c r="R177" s="364">
        <v>0</v>
      </c>
      <c r="S177" s="364">
        <v>0</v>
      </c>
      <c r="T177" s="364">
        <v>0</v>
      </c>
      <c r="U177" s="364">
        <v>0</v>
      </c>
      <c r="V177" s="364">
        <v>0</v>
      </c>
      <c r="W177" s="364">
        <v>0</v>
      </c>
      <c r="X177" s="364">
        <v>0</v>
      </c>
      <c r="Y177" s="364">
        <v>0</v>
      </c>
      <c r="Z177" s="364">
        <v>0</v>
      </c>
      <c r="AA177" s="364">
        <v>0</v>
      </c>
      <c r="AB177" s="364">
        <v>0</v>
      </c>
      <c r="AC177" s="364">
        <v>0</v>
      </c>
      <c r="AD177" s="364">
        <v>0</v>
      </c>
      <c r="AE177" s="364">
        <v>0</v>
      </c>
      <c r="AF177" s="364">
        <v>0</v>
      </c>
      <c r="AG177" s="364">
        <v>0</v>
      </c>
      <c r="AH177" s="364">
        <v>0</v>
      </c>
      <c r="AI177" s="364">
        <v>0</v>
      </c>
      <c r="AJ177" s="364">
        <v>0</v>
      </c>
      <c r="AK177" s="364">
        <v>0</v>
      </c>
      <c r="AL177" s="364">
        <v>0</v>
      </c>
      <c r="AM177" s="364">
        <v>0</v>
      </c>
      <c r="AN177" s="364">
        <v>0</v>
      </c>
      <c r="AO177" s="364">
        <v>0</v>
      </c>
      <c r="AP177" s="364">
        <v>0</v>
      </c>
      <c r="AQ177" s="364">
        <v>0</v>
      </c>
      <c r="AR177" s="364">
        <v>0</v>
      </c>
      <c r="AS177" s="364">
        <v>0</v>
      </c>
      <c r="AT177" s="364">
        <v>0</v>
      </c>
      <c r="AU177" s="364">
        <v>0</v>
      </c>
      <c r="AV177" s="364">
        <v>0</v>
      </c>
      <c r="AW177" s="364">
        <v>0</v>
      </c>
      <c r="AX177" s="364">
        <v>0</v>
      </c>
      <c r="AY177" s="364">
        <v>0</v>
      </c>
      <c r="AZ177" s="364">
        <v>0</v>
      </c>
      <c r="BA177" s="364">
        <v>0</v>
      </c>
      <c r="BB177" s="364">
        <v>0</v>
      </c>
      <c r="BC177" s="364">
        <v>0</v>
      </c>
      <c r="BD177" s="364">
        <v>0</v>
      </c>
      <c r="BE177" s="364">
        <v>0</v>
      </c>
      <c r="BF177" s="364">
        <v>0</v>
      </c>
      <c r="BG177" s="364">
        <v>0</v>
      </c>
      <c r="BI177" s="344" t="s">
        <v>1238</v>
      </c>
    </row>
    <row r="178" spans="2:61" x14ac:dyDescent="0.2">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64">
        <v>0</v>
      </c>
      <c r="I178" s="364">
        <v>0</v>
      </c>
      <c r="J178" s="364">
        <v>0</v>
      </c>
      <c r="K178" s="364">
        <v>0</v>
      </c>
      <c r="L178" s="364">
        <v>0</v>
      </c>
      <c r="M178" s="364">
        <v>0</v>
      </c>
      <c r="N178" s="364">
        <v>0</v>
      </c>
      <c r="O178" s="364">
        <v>0</v>
      </c>
      <c r="P178" s="364">
        <v>0</v>
      </c>
      <c r="Q178" s="364">
        <v>0</v>
      </c>
      <c r="R178" s="364">
        <v>0</v>
      </c>
      <c r="S178" s="364">
        <v>0</v>
      </c>
      <c r="T178" s="364">
        <v>0</v>
      </c>
      <c r="U178" s="364">
        <v>0</v>
      </c>
      <c r="V178" s="364">
        <v>0</v>
      </c>
      <c r="W178" s="364">
        <v>0</v>
      </c>
      <c r="X178" s="364">
        <v>0</v>
      </c>
      <c r="Y178" s="364">
        <v>0</v>
      </c>
      <c r="Z178" s="364">
        <v>0</v>
      </c>
      <c r="AA178" s="364">
        <v>0</v>
      </c>
      <c r="AB178" s="364">
        <v>0</v>
      </c>
      <c r="AC178" s="364">
        <v>0</v>
      </c>
      <c r="AD178" s="364">
        <v>0</v>
      </c>
      <c r="AE178" s="364">
        <v>0</v>
      </c>
      <c r="AF178" s="364">
        <v>0</v>
      </c>
      <c r="AG178" s="364">
        <v>0</v>
      </c>
      <c r="AH178" s="364">
        <v>0</v>
      </c>
      <c r="AI178" s="364">
        <v>0</v>
      </c>
      <c r="AJ178" s="364">
        <v>0</v>
      </c>
      <c r="AK178" s="364">
        <v>0</v>
      </c>
      <c r="AL178" s="364">
        <v>0</v>
      </c>
      <c r="AM178" s="364">
        <v>0</v>
      </c>
      <c r="AN178" s="364">
        <v>0</v>
      </c>
      <c r="AO178" s="364">
        <v>0</v>
      </c>
      <c r="AP178" s="364">
        <v>0</v>
      </c>
      <c r="AQ178" s="364">
        <v>0</v>
      </c>
      <c r="AR178" s="364">
        <v>0</v>
      </c>
      <c r="AS178" s="364">
        <v>0</v>
      </c>
      <c r="AT178" s="364">
        <v>0</v>
      </c>
      <c r="AU178" s="364">
        <v>0</v>
      </c>
      <c r="AV178" s="364">
        <v>0</v>
      </c>
      <c r="AW178" s="364">
        <v>0</v>
      </c>
      <c r="AX178" s="364">
        <v>0</v>
      </c>
      <c r="AY178" s="364">
        <v>0</v>
      </c>
      <c r="AZ178" s="364">
        <v>0</v>
      </c>
      <c r="BA178" s="364">
        <v>0</v>
      </c>
      <c r="BB178" s="364">
        <v>0</v>
      </c>
      <c r="BC178" s="364">
        <v>0</v>
      </c>
      <c r="BD178" s="364">
        <v>0</v>
      </c>
      <c r="BE178" s="364">
        <v>0</v>
      </c>
      <c r="BF178" s="364">
        <v>0</v>
      </c>
      <c r="BG178" s="364">
        <v>0</v>
      </c>
      <c r="BI178" s="344" t="s">
        <v>1238</v>
      </c>
    </row>
    <row r="179" spans="2:61" x14ac:dyDescent="0.2">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64">
        <v>0</v>
      </c>
      <c r="I179" s="364">
        <v>0</v>
      </c>
      <c r="J179" s="364">
        <v>0</v>
      </c>
      <c r="K179" s="364">
        <v>0</v>
      </c>
      <c r="L179" s="364">
        <v>0</v>
      </c>
      <c r="M179" s="364">
        <v>0</v>
      </c>
      <c r="N179" s="364">
        <v>0</v>
      </c>
      <c r="O179" s="364">
        <v>0</v>
      </c>
      <c r="P179" s="364">
        <v>0</v>
      </c>
      <c r="Q179" s="364">
        <v>0</v>
      </c>
      <c r="R179" s="364">
        <v>0</v>
      </c>
      <c r="S179" s="364">
        <v>0</v>
      </c>
      <c r="T179" s="364">
        <v>0</v>
      </c>
      <c r="U179" s="364">
        <v>0</v>
      </c>
      <c r="V179" s="364">
        <v>0</v>
      </c>
      <c r="W179" s="364">
        <v>0</v>
      </c>
      <c r="X179" s="364">
        <v>0</v>
      </c>
      <c r="Y179" s="364">
        <v>0</v>
      </c>
      <c r="Z179" s="364">
        <v>0</v>
      </c>
      <c r="AA179" s="364">
        <v>0</v>
      </c>
      <c r="AB179" s="364">
        <v>0</v>
      </c>
      <c r="AC179" s="364">
        <v>0</v>
      </c>
      <c r="AD179" s="364">
        <v>0</v>
      </c>
      <c r="AE179" s="364">
        <v>0</v>
      </c>
      <c r="AF179" s="364">
        <v>0</v>
      </c>
      <c r="AG179" s="364">
        <v>0</v>
      </c>
      <c r="AH179" s="364">
        <v>0</v>
      </c>
      <c r="AI179" s="364">
        <v>0</v>
      </c>
      <c r="AJ179" s="364">
        <v>0</v>
      </c>
      <c r="AK179" s="364">
        <v>0</v>
      </c>
      <c r="AL179" s="364">
        <v>0</v>
      </c>
      <c r="AM179" s="364">
        <v>0</v>
      </c>
      <c r="AN179" s="364">
        <v>0</v>
      </c>
      <c r="AO179" s="364">
        <v>0</v>
      </c>
      <c r="AP179" s="364">
        <v>0</v>
      </c>
      <c r="AQ179" s="364">
        <v>0</v>
      </c>
      <c r="AR179" s="364">
        <v>0</v>
      </c>
      <c r="AS179" s="364">
        <v>0</v>
      </c>
      <c r="AT179" s="364">
        <v>0</v>
      </c>
      <c r="AU179" s="364">
        <v>0</v>
      </c>
      <c r="AV179" s="364">
        <v>0</v>
      </c>
      <c r="AW179" s="364">
        <v>0</v>
      </c>
      <c r="AX179" s="364">
        <v>0</v>
      </c>
      <c r="AY179" s="364">
        <v>0</v>
      </c>
      <c r="AZ179" s="364">
        <v>0</v>
      </c>
      <c r="BA179" s="364">
        <v>0</v>
      </c>
      <c r="BB179" s="364">
        <v>0</v>
      </c>
      <c r="BC179" s="364">
        <v>0</v>
      </c>
      <c r="BD179" s="364">
        <v>0</v>
      </c>
      <c r="BE179" s="364">
        <v>0</v>
      </c>
      <c r="BF179" s="364">
        <v>0</v>
      </c>
      <c r="BG179" s="364">
        <v>0</v>
      </c>
      <c r="BI179" s="344" t="s">
        <v>1238</v>
      </c>
    </row>
    <row r="180" spans="2:61" x14ac:dyDescent="0.2">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64">
        <v>0</v>
      </c>
      <c r="I180" s="364">
        <v>0</v>
      </c>
      <c r="J180" s="364">
        <v>0</v>
      </c>
      <c r="K180" s="364">
        <v>0</v>
      </c>
      <c r="L180" s="364">
        <v>0</v>
      </c>
      <c r="M180" s="364">
        <v>0</v>
      </c>
      <c r="N180" s="364">
        <v>0</v>
      </c>
      <c r="O180" s="364">
        <v>0</v>
      </c>
      <c r="P180" s="364">
        <v>0</v>
      </c>
      <c r="Q180" s="364">
        <v>0</v>
      </c>
      <c r="R180" s="364">
        <v>0</v>
      </c>
      <c r="S180" s="364">
        <v>0</v>
      </c>
      <c r="T180" s="364">
        <v>0</v>
      </c>
      <c r="U180" s="364">
        <v>0</v>
      </c>
      <c r="V180" s="364">
        <v>0</v>
      </c>
      <c r="W180" s="364">
        <v>0</v>
      </c>
      <c r="X180" s="364">
        <v>0</v>
      </c>
      <c r="Y180" s="364">
        <v>0</v>
      </c>
      <c r="Z180" s="364">
        <v>0</v>
      </c>
      <c r="AA180" s="364">
        <v>0</v>
      </c>
      <c r="AB180" s="364">
        <v>0</v>
      </c>
      <c r="AC180" s="364">
        <v>0</v>
      </c>
      <c r="AD180" s="364">
        <v>0</v>
      </c>
      <c r="AE180" s="364">
        <v>0</v>
      </c>
      <c r="AF180" s="364">
        <v>0</v>
      </c>
      <c r="AG180" s="364">
        <v>0</v>
      </c>
      <c r="AH180" s="364">
        <v>0</v>
      </c>
      <c r="AI180" s="364">
        <v>0</v>
      </c>
      <c r="AJ180" s="364">
        <v>0</v>
      </c>
      <c r="AK180" s="364">
        <v>0</v>
      </c>
      <c r="AL180" s="364">
        <v>0</v>
      </c>
      <c r="AM180" s="364">
        <v>0</v>
      </c>
      <c r="AN180" s="364">
        <v>0</v>
      </c>
      <c r="AO180" s="364">
        <v>0</v>
      </c>
      <c r="AP180" s="364">
        <v>0</v>
      </c>
      <c r="AQ180" s="364">
        <v>0</v>
      </c>
      <c r="AR180" s="364">
        <v>0</v>
      </c>
      <c r="AS180" s="364">
        <v>0</v>
      </c>
      <c r="AT180" s="364">
        <v>0</v>
      </c>
      <c r="AU180" s="364">
        <v>0</v>
      </c>
      <c r="AV180" s="364">
        <v>0</v>
      </c>
      <c r="AW180" s="364">
        <v>0</v>
      </c>
      <c r="AX180" s="364">
        <v>0</v>
      </c>
      <c r="AY180" s="364">
        <v>0</v>
      </c>
      <c r="AZ180" s="364">
        <v>0</v>
      </c>
      <c r="BA180" s="364">
        <v>0</v>
      </c>
      <c r="BB180" s="364">
        <v>0</v>
      </c>
      <c r="BC180" s="364">
        <v>0</v>
      </c>
      <c r="BD180" s="364">
        <v>0</v>
      </c>
      <c r="BE180" s="364">
        <v>0</v>
      </c>
      <c r="BF180" s="364">
        <v>0</v>
      </c>
      <c r="BG180" s="364">
        <v>0</v>
      </c>
      <c r="BI180" s="344" t="s">
        <v>1238</v>
      </c>
    </row>
    <row r="181" spans="2:61" x14ac:dyDescent="0.2">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64">
        <v>0</v>
      </c>
      <c r="I181" s="364">
        <v>0</v>
      </c>
      <c r="J181" s="364">
        <v>0</v>
      </c>
      <c r="K181" s="364">
        <v>0</v>
      </c>
      <c r="L181" s="364">
        <v>0</v>
      </c>
      <c r="M181" s="364">
        <v>0</v>
      </c>
      <c r="N181" s="364">
        <v>0</v>
      </c>
      <c r="O181" s="364">
        <v>0</v>
      </c>
      <c r="P181" s="364">
        <v>0</v>
      </c>
      <c r="Q181" s="364">
        <v>0</v>
      </c>
      <c r="R181" s="364">
        <v>0</v>
      </c>
      <c r="S181" s="364">
        <v>0</v>
      </c>
      <c r="T181" s="364">
        <v>0</v>
      </c>
      <c r="U181" s="364">
        <v>0</v>
      </c>
      <c r="V181" s="364">
        <v>0</v>
      </c>
      <c r="W181" s="364">
        <v>0</v>
      </c>
      <c r="X181" s="364">
        <v>0</v>
      </c>
      <c r="Y181" s="364">
        <v>0</v>
      </c>
      <c r="Z181" s="364">
        <v>0</v>
      </c>
      <c r="AA181" s="364">
        <v>0</v>
      </c>
      <c r="AB181" s="364">
        <v>0</v>
      </c>
      <c r="AC181" s="364">
        <v>0</v>
      </c>
      <c r="AD181" s="364">
        <v>0</v>
      </c>
      <c r="AE181" s="364">
        <v>0</v>
      </c>
      <c r="AF181" s="364">
        <v>0</v>
      </c>
      <c r="AG181" s="364">
        <v>0</v>
      </c>
      <c r="AH181" s="364">
        <v>0</v>
      </c>
      <c r="AI181" s="364">
        <v>0</v>
      </c>
      <c r="AJ181" s="364">
        <v>0</v>
      </c>
      <c r="AK181" s="364">
        <v>0</v>
      </c>
      <c r="AL181" s="364">
        <v>0</v>
      </c>
      <c r="AM181" s="364">
        <v>0</v>
      </c>
      <c r="AN181" s="364">
        <v>0</v>
      </c>
      <c r="AO181" s="364">
        <v>0</v>
      </c>
      <c r="AP181" s="364">
        <v>0</v>
      </c>
      <c r="AQ181" s="364">
        <v>0</v>
      </c>
      <c r="AR181" s="364">
        <v>0</v>
      </c>
      <c r="AS181" s="364">
        <v>0</v>
      </c>
      <c r="AT181" s="364">
        <v>0</v>
      </c>
      <c r="AU181" s="364">
        <v>0</v>
      </c>
      <c r="AV181" s="364">
        <v>0</v>
      </c>
      <c r="AW181" s="364">
        <v>0</v>
      </c>
      <c r="AX181" s="364">
        <v>0</v>
      </c>
      <c r="AY181" s="364">
        <v>0</v>
      </c>
      <c r="AZ181" s="364">
        <v>0</v>
      </c>
      <c r="BA181" s="364">
        <v>0</v>
      </c>
      <c r="BB181" s="364">
        <v>0</v>
      </c>
      <c r="BC181" s="364">
        <v>0</v>
      </c>
      <c r="BD181" s="364">
        <v>0</v>
      </c>
      <c r="BE181" s="364">
        <v>0</v>
      </c>
      <c r="BF181" s="364">
        <v>0</v>
      </c>
      <c r="BG181" s="364">
        <v>0</v>
      </c>
      <c r="BI181" s="344" t="s">
        <v>1238</v>
      </c>
    </row>
    <row r="182" spans="2:61" x14ac:dyDescent="0.2">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64">
        <v>0</v>
      </c>
      <c r="I182" s="364">
        <v>0</v>
      </c>
      <c r="J182" s="364">
        <v>0</v>
      </c>
      <c r="K182" s="364">
        <v>0</v>
      </c>
      <c r="L182" s="364">
        <v>0</v>
      </c>
      <c r="M182" s="364">
        <v>0</v>
      </c>
      <c r="N182" s="364">
        <v>0</v>
      </c>
      <c r="O182" s="364">
        <v>0</v>
      </c>
      <c r="P182" s="364">
        <v>0</v>
      </c>
      <c r="Q182" s="364">
        <v>0</v>
      </c>
      <c r="R182" s="364">
        <v>0</v>
      </c>
      <c r="S182" s="364">
        <v>0</v>
      </c>
      <c r="T182" s="364">
        <v>0</v>
      </c>
      <c r="U182" s="364">
        <v>0</v>
      </c>
      <c r="V182" s="364">
        <v>0</v>
      </c>
      <c r="W182" s="364">
        <v>0</v>
      </c>
      <c r="X182" s="364">
        <v>0</v>
      </c>
      <c r="Y182" s="364">
        <v>0</v>
      </c>
      <c r="Z182" s="364">
        <v>0</v>
      </c>
      <c r="AA182" s="364">
        <v>0</v>
      </c>
      <c r="AB182" s="364">
        <v>0</v>
      </c>
      <c r="AC182" s="364">
        <v>0</v>
      </c>
      <c r="AD182" s="364">
        <v>0</v>
      </c>
      <c r="AE182" s="364">
        <v>0</v>
      </c>
      <c r="AF182" s="364">
        <v>0</v>
      </c>
      <c r="AG182" s="364">
        <v>0</v>
      </c>
      <c r="AH182" s="364">
        <v>0</v>
      </c>
      <c r="AI182" s="364">
        <v>0</v>
      </c>
      <c r="AJ182" s="364">
        <v>0</v>
      </c>
      <c r="AK182" s="364">
        <v>0</v>
      </c>
      <c r="AL182" s="364">
        <v>0</v>
      </c>
      <c r="AM182" s="364">
        <v>0</v>
      </c>
      <c r="AN182" s="364">
        <v>0</v>
      </c>
      <c r="AO182" s="364">
        <v>0</v>
      </c>
      <c r="AP182" s="364">
        <v>0</v>
      </c>
      <c r="AQ182" s="364">
        <v>0</v>
      </c>
      <c r="AR182" s="364">
        <v>0</v>
      </c>
      <c r="AS182" s="364">
        <v>0</v>
      </c>
      <c r="AT182" s="364">
        <v>0</v>
      </c>
      <c r="AU182" s="364">
        <v>0</v>
      </c>
      <c r="AV182" s="364">
        <v>0</v>
      </c>
      <c r="AW182" s="364">
        <v>0</v>
      </c>
      <c r="AX182" s="364">
        <v>0</v>
      </c>
      <c r="AY182" s="364">
        <v>0</v>
      </c>
      <c r="AZ182" s="364">
        <v>0</v>
      </c>
      <c r="BA182" s="364">
        <v>0</v>
      </c>
      <c r="BB182" s="364">
        <v>0</v>
      </c>
      <c r="BC182" s="364">
        <v>0</v>
      </c>
      <c r="BD182" s="364">
        <v>0</v>
      </c>
      <c r="BE182" s="364">
        <v>0</v>
      </c>
      <c r="BF182" s="364">
        <v>0</v>
      </c>
      <c r="BG182" s="364">
        <v>0</v>
      </c>
      <c r="BI182" s="344" t="s">
        <v>1238</v>
      </c>
    </row>
    <row r="183" spans="2:61" x14ac:dyDescent="0.2">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64">
        <v>0</v>
      </c>
      <c r="I183" s="364">
        <v>0</v>
      </c>
      <c r="J183" s="364">
        <v>0</v>
      </c>
      <c r="K183" s="364">
        <v>0</v>
      </c>
      <c r="L183" s="364">
        <v>0</v>
      </c>
      <c r="M183" s="364">
        <v>0</v>
      </c>
      <c r="N183" s="364">
        <v>0</v>
      </c>
      <c r="O183" s="364">
        <v>0</v>
      </c>
      <c r="P183" s="364">
        <v>0</v>
      </c>
      <c r="Q183" s="364">
        <v>0</v>
      </c>
      <c r="R183" s="364">
        <v>0</v>
      </c>
      <c r="S183" s="364">
        <v>0</v>
      </c>
      <c r="T183" s="364">
        <v>0</v>
      </c>
      <c r="U183" s="364">
        <v>0</v>
      </c>
      <c r="V183" s="364">
        <v>0</v>
      </c>
      <c r="W183" s="364">
        <v>0</v>
      </c>
      <c r="X183" s="364">
        <v>0</v>
      </c>
      <c r="Y183" s="364">
        <v>0</v>
      </c>
      <c r="Z183" s="364">
        <v>0</v>
      </c>
      <c r="AA183" s="364">
        <v>0</v>
      </c>
      <c r="AB183" s="364">
        <v>0</v>
      </c>
      <c r="AC183" s="364">
        <v>0</v>
      </c>
      <c r="AD183" s="364">
        <v>0</v>
      </c>
      <c r="AE183" s="364">
        <v>0</v>
      </c>
      <c r="AF183" s="364">
        <v>0</v>
      </c>
      <c r="AG183" s="364">
        <v>0</v>
      </c>
      <c r="AH183" s="364">
        <v>0</v>
      </c>
      <c r="AI183" s="364">
        <v>0</v>
      </c>
      <c r="AJ183" s="364">
        <v>0</v>
      </c>
      <c r="AK183" s="364">
        <v>0</v>
      </c>
      <c r="AL183" s="364">
        <v>0</v>
      </c>
      <c r="AM183" s="364">
        <v>0</v>
      </c>
      <c r="AN183" s="364">
        <v>0</v>
      </c>
      <c r="AO183" s="364">
        <v>0</v>
      </c>
      <c r="AP183" s="364">
        <v>0</v>
      </c>
      <c r="AQ183" s="364">
        <v>0</v>
      </c>
      <c r="AR183" s="364">
        <v>0</v>
      </c>
      <c r="AS183" s="364">
        <v>0</v>
      </c>
      <c r="AT183" s="364">
        <v>0</v>
      </c>
      <c r="AU183" s="364">
        <v>0</v>
      </c>
      <c r="AV183" s="364">
        <v>0</v>
      </c>
      <c r="AW183" s="364">
        <v>0</v>
      </c>
      <c r="AX183" s="364">
        <v>0</v>
      </c>
      <c r="AY183" s="364">
        <v>0</v>
      </c>
      <c r="AZ183" s="364">
        <v>0</v>
      </c>
      <c r="BA183" s="364">
        <v>0</v>
      </c>
      <c r="BB183" s="364">
        <v>0</v>
      </c>
      <c r="BC183" s="364">
        <v>0</v>
      </c>
      <c r="BD183" s="364">
        <v>0</v>
      </c>
      <c r="BE183" s="364">
        <v>0</v>
      </c>
      <c r="BF183" s="364">
        <v>0</v>
      </c>
      <c r="BG183" s="364">
        <v>0</v>
      </c>
      <c r="BI183" s="344" t="s">
        <v>1238</v>
      </c>
    </row>
    <row r="184" spans="2:61" x14ac:dyDescent="0.2">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64">
        <v>0</v>
      </c>
      <c r="I184" s="364">
        <v>0</v>
      </c>
      <c r="J184" s="364">
        <v>0</v>
      </c>
      <c r="K184" s="364">
        <v>0</v>
      </c>
      <c r="L184" s="364">
        <v>0</v>
      </c>
      <c r="M184" s="364">
        <v>0</v>
      </c>
      <c r="N184" s="364">
        <v>0</v>
      </c>
      <c r="O184" s="364">
        <v>0</v>
      </c>
      <c r="P184" s="364">
        <v>0</v>
      </c>
      <c r="Q184" s="364">
        <v>0</v>
      </c>
      <c r="R184" s="364">
        <v>0</v>
      </c>
      <c r="S184" s="364">
        <v>0</v>
      </c>
      <c r="T184" s="364">
        <v>0</v>
      </c>
      <c r="U184" s="364">
        <v>0</v>
      </c>
      <c r="V184" s="364">
        <v>0</v>
      </c>
      <c r="W184" s="364">
        <v>0</v>
      </c>
      <c r="X184" s="364">
        <v>0</v>
      </c>
      <c r="Y184" s="364">
        <v>0</v>
      </c>
      <c r="Z184" s="364">
        <v>0</v>
      </c>
      <c r="AA184" s="364">
        <v>0</v>
      </c>
      <c r="AB184" s="364">
        <v>0</v>
      </c>
      <c r="AC184" s="364">
        <v>0</v>
      </c>
      <c r="AD184" s="364">
        <v>0</v>
      </c>
      <c r="AE184" s="364">
        <v>0</v>
      </c>
      <c r="AF184" s="364">
        <v>0</v>
      </c>
      <c r="AG184" s="364">
        <v>0</v>
      </c>
      <c r="AH184" s="364">
        <v>0</v>
      </c>
      <c r="AI184" s="364">
        <v>0</v>
      </c>
      <c r="AJ184" s="364">
        <v>0</v>
      </c>
      <c r="AK184" s="364">
        <v>0</v>
      </c>
      <c r="AL184" s="364">
        <v>0</v>
      </c>
      <c r="AM184" s="364">
        <v>0</v>
      </c>
      <c r="AN184" s="364">
        <v>0</v>
      </c>
      <c r="AO184" s="364">
        <v>0</v>
      </c>
      <c r="AP184" s="364">
        <v>0</v>
      </c>
      <c r="AQ184" s="364">
        <v>0</v>
      </c>
      <c r="AR184" s="364">
        <v>0</v>
      </c>
      <c r="AS184" s="364">
        <v>0</v>
      </c>
      <c r="AT184" s="364">
        <v>0</v>
      </c>
      <c r="AU184" s="364">
        <v>0</v>
      </c>
      <c r="AV184" s="364">
        <v>0</v>
      </c>
      <c r="AW184" s="364">
        <v>0</v>
      </c>
      <c r="AX184" s="364">
        <v>0</v>
      </c>
      <c r="AY184" s="364">
        <v>0</v>
      </c>
      <c r="AZ184" s="364">
        <v>0</v>
      </c>
      <c r="BA184" s="364">
        <v>0</v>
      </c>
      <c r="BB184" s="364">
        <v>0</v>
      </c>
      <c r="BC184" s="364">
        <v>0</v>
      </c>
      <c r="BD184" s="364">
        <v>0</v>
      </c>
      <c r="BE184" s="364">
        <v>0</v>
      </c>
      <c r="BF184" s="364">
        <v>0</v>
      </c>
      <c r="BG184" s="364">
        <v>0</v>
      </c>
      <c r="BI184" s="344" t="s">
        <v>1238</v>
      </c>
    </row>
    <row r="185" spans="2:61" x14ac:dyDescent="0.2">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64">
        <v>0</v>
      </c>
      <c r="I185" s="364">
        <v>0</v>
      </c>
      <c r="J185" s="364">
        <v>0</v>
      </c>
      <c r="K185" s="364">
        <v>0</v>
      </c>
      <c r="L185" s="364">
        <v>0</v>
      </c>
      <c r="M185" s="364">
        <v>0</v>
      </c>
      <c r="N185" s="364">
        <v>0</v>
      </c>
      <c r="O185" s="364">
        <v>0</v>
      </c>
      <c r="P185" s="364">
        <v>0</v>
      </c>
      <c r="Q185" s="364">
        <v>0</v>
      </c>
      <c r="R185" s="364">
        <v>0</v>
      </c>
      <c r="S185" s="364">
        <v>0</v>
      </c>
      <c r="T185" s="364">
        <v>0</v>
      </c>
      <c r="U185" s="364">
        <v>0</v>
      </c>
      <c r="V185" s="364">
        <v>0</v>
      </c>
      <c r="W185" s="364">
        <v>0</v>
      </c>
      <c r="X185" s="364">
        <v>0</v>
      </c>
      <c r="Y185" s="364">
        <v>0</v>
      </c>
      <c r="Z185" s="364">
        <v>0</v>
      </c>
      <c r="AA185" s="364">
        <v>0</v>
      </c>
      <c r="AB185" s="364">
        <v>0</v>
      </c>
      <c r="AC185" s="364">
        <v>0</v>
      </c>
      <c r="AD185" s="364">
        <v>0</v>
      </c>
      <c r="AE185" s="364">
        <v>0</v>
      </c>
      <c r="AF185" s="364">
        <v>0</v>
      </c>
      <c r="AG185" s="364">
        <v>0</v>
      </c>
      <c r="AH185" s="364">
        <v>0</v>
      </c>
      <c r="AI185" s="364">
        <v>0</v>
      </c>
      <c r="AJ185" s="364">
        <v>0</v>
      </c>
      <c r="AK185" s="364">
        <v>0</v>
      </c>
      <c r="AL185" s="364">
        <v>0</v>
      </c>
      <c r="AM185" s="364">
        <v>0</v>
      </c>
      <c r="AN185" s="364">
        <v>0</v>
      </c>
      <c r="AO185" s="364">
        <v>0</v>
      </c>
      <c r="AP185" s="364">
        <v>0</v>
      </c>
      <c r="AQ185" s="364">
        <v>0</v>
      </c>
      <c r="AR185" s="364">
        <v>0</v>
      </c>
      <c r="AS185" s="364">
        <v>0</v>
      </c>
      <c r="AT185" s="364">
        <v>0</v>
      </c>
      <c r="AU185" s="364">
        <v>0</v>
      </c>
      <c r="AV185" s="364">
        <v>0</v>
      </c>
      <c r="AW185" s="364">
        <v>0</v>
      </c>
      <c r="AX185" s="364">
        <v>0</v>
      </c>
      <c r="AY185" s="364">
        <v>0</v>
      </c>
      <c r="AZ185" s="364">
        <v>0</v>
      </c>
      <c r="BA185" s="364">
        <v>0</v>
      </c>
      <c r="BB185" s="364">
        <v>0</v>
      </c>
      <c r="BC185" s="364">
        <v>0</v>
      </c>
      <c r="BD185" s="364">
        <v>0</v>
      </c>
      <c r="BE185" s="364">
        <v>0</v>
      </c>
      <c r="BF185" s="364">
        <v>0</v>
      </c>
      <c r="BG185" s="364">
        <v>0</v>
      </c>
      <c r="BI185" s="344" t="s">
        <v>1238</v>
      </c>
    </row>
    <row r="186" spans="2:61" x14ac:dyDescent="0.2">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64">
        <v>0</v>
      </c>
      <c r="I186" s="364">
        <v>0</v>
      </c>
      <c r="J186" s="364">
        <v>0</v>
      </c>
      <c r="K186" s="364">
        <v>0</v>
      </c>
      <c r="L186" s="364">
        <v>0</v>
      </c>
      <c r="M186" s="364">
        <v>0</v>
      </c>
      <c r="N186" s="364">
        <v>0</v>
      </c>
      <c r="O186" s="364">
        <v>0</v>
      </c>
      <c r="P186" s="364">
        <v>0</v>
      </c>
      <c r="Q186" s="364">
        <v>0</v>
      </c>
      <c r="R186" s="364">
        <v>0</v>
      </c>
      <c r="S186" s="364">
        <v>0</v>
      </c>
      <c r="T186" s="364">
        <v>0</v>
      </c>
      <c r="U186" s="364">
        <v>0</v>
      </c>
      <c r="V186" s="364">
        <v>0</v>
      </c>
      <c r="W186" s="364">
        <v>0</v>
      </c>
      <c r="X186" s="364">
        <v>0</v>
      </c>
      <c r="Y186" s="364">
        <v>0</v>
      </c>
      <c r="Z186" s="364">
        <v>0</v>
      </c>
      <c r="AA186" s="364">
        <v>0</v>
      </c>
      <c r="AB186" s="364">
        <v>0</v>
      </c>
      <c r="AC186" s="364">
        <v>0</v>
      </c>
      <c r="AD186" s="364">
        <v>0</v>
      </c>
      <c r="AE186" s="364">
        <v>0</v>
      </c>
      <c r="AF186" s="364">
        <v>0</v>
      </c>
      <c r="AG186" s="364">
        <v>0</v>
      </c>
      <c r="AH186" s="364">
        <v>0</v>
      </c>
      <c r="AI186" s="364">
        <v>0</v>
      </c>
      <c r="AJ186" s="364">
        <v>0</v>
      </c>
      <c r="AK186" s="364">
        <v>0</v>
      </c>
      <c r="AL186" s="364">
        <v>0</v>
      </c>
      <c r="AM186" s="364">
        <v>0</v>
      </c>
      <c r="AN186" s="364">
        <v>0</v>
      </c>
      <c r="AO186" s="364">
        <v>0</v>
      </c>
      <c r="AP186" s="364">
        <v>0</v>
      </c>
      <c r="AQ186" s="364">
        <v>0</v>
      </c>
      <c r="AR186" s="364">
        <v>0</v>
      </c>
      <c r="AS186" s="364">
        <v>0</v>
      </c>
      <c r="AT186" s="364">
        <v>0</v>
      </c>
      <c r="AU186" s="364">
        <v>0</v>
      </c>
      <c r="AV186" s="364">
        <v>0</v>
      </c>
      <c r="AW186" s="364">
        <v>0</v>
      </c>
      <c r="AX186" s="364">
        <v>0</v>
      </c>
      <c r="AY186" s="364">
        <v>0</v>
      </c>
      <c r="AZ186" s="364">
        <v>0</v>
      </c>
      <c r="BA186" s="364">
        <v>0</v>
      </c>
      <c r="BB186" s="364">
        <v>0</v>
      </c>
      <c r="BC186" s="364">
        <v>0</v>
      </c>
      <c r="BD186" s="364">
        <v>0</v>
      </c>
      <c r="BE186" s="364">
        <v>0</v>
      </c>
      <c r="BF186" s="364">
        <v>0</v>
      </c>
      <c r="BG186" s="364">
        <v>0</v>
      </c>
      <c r="BI186" s="344" t="s">
        <v>1238</v>
      </c>
    </row>
    <row r="187" spans="2:61" x14ac:dyDescent="0.2">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64">
        <v>0</v>
      </c>
      <c r="I187" s="364">
        <v>0</v>
      </c>
      <c r="J187" s="364">
        <v>0</v>
      </c>
      <c r="K187" s="364">
        <v>0</v>
      </c>
      <c r="L187" s="364">
        <v>0</v>
      </c>
      <c r="M187" s="364">
        <v>0</v>
      </c>
      <c r="N187" s="364">
        <v>0</v>
      </c>
      <c r="O187" s="364">
        <v>0</v>
      </c>
      <c r="P187" s="364">
        <v>0</v>
      </c>
      <c r="Q187" s="364">
        <v>0</v>
      </c>
      <c r="R187" s="364">
        <v>0</v>
      </c>
      <c r="S187" s="364">
        <v>0</v>
      </c>
      <c r="T187" s="364">
        <v>0</v>
      </c>
      <c r="U187" s="364">
        <v>0</v>
      </c>
      <c r="V187" s="364">
        <v>0</v>
      </c>
      <c r="W187" s="364">
        <v>0</v>
      </c>
      <c r="X187" s="364">
        <v>0</v>
      </c>
      <c r="Y187" s="364">
        <v>0</v>
      </c>
      <c r="Z187" s="364">
        <v>0</v>
      </c>
      <c r="AA187" s="364">
        <v>0</v>
      </c>
      <c r="AB187" s="364">
        <v>0</v>
      </c>
      <c r="AC187" s="364">
        <v>0</v>
      </c>
      <c r="AD187" s="364">
        <v>0</v>
      </c>
      <c r="AE187" s="364">
        <v>0</v>
      </c>
      <c r="AF187" s="364">
        <v>0</v>
      </c>
      <c r="AG187" s="364">
        <v>0</v>
      </c>
      <c r="AH187" s="364">
        <v>0</v>
      </c>
      <c r="AI187" s="364">
        <v>0</v>
      </c>
      <c r="AJ187" s="364">
        <v>0</v>
      </c>
      <c r="AK187" s="364">
        <v>0</v>
      </c>
      <c r="AL187" s="364">
        <v>0</v>
      </c>
      <c r="AM187" s="364">
        <v>0</v>
      </c>
      <c r="AN187" s="364">
        <v>0</v>
      </c>
      <c r="AO187" s="364">
        <v>0</v>
      </c>
      <c r="AP187" s="364">
        <v>0</v>
      </c>
      <c r="AQ187" s="364">
        <v>0</v>
      </c>
      <c r="AR187" s="364">
        <v>0</v>
      </c>
      <c r="AS187" s="364">
        <v>0</v>
      </c>
      <c r="AT187" s="364">
        <v>0</v>
      </c>
      <c r="AU187" s="364">
        <v>0</v>
      </c>
      <c r="AV187" s="364">
        <v>0</v>
      </c>
      <c r="AW187" s="364">
        <v>0</v>
      </c>
      <c r="AX187" s="364">
        <v>0</v>
      </c>
      <c r="AY187" s="364">
        <v>0</v>
      </c>
      <c r="AZ187" s="364">
        <v>0</v>
      </c>
      <c r="BA187" s="364">
        <v>0</v>
      </c>
      <c r="BB187" s="364">
        <v>0</v>
      </c>
      <c r="BC187" s="364">
        <v>0</v>
      </c>
      <c r="BD187" s="364">
        <v>0</v>
      </c>
      <c r="BE187" s="364">
        <v>0</v>
      </c>
      <c r="BF187" s="364">
        <v>0</v>
      </c>
      <c r="BG187" s="364">
        <v>0</v>
      </c>
      <c r="BI187" s="344" t="s">
        <v>1238</v>
      </c>
    </row>
    <row r="188" spans="2:61" x14ac:dyDescent="0.2">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64">
        <v>0</v>
      </c>
      <c r="I188" s="364">
        <v>0</v>
      </c>
      <c r="J188" s="364">
        <v>0</v>
      </c>
      <c r="K188" s="364">
        <v>0</v>
      </c>
      <c r="L188" s="364">
        <v>0</v>
      </c>
      <c r="M188" s="364">
        <v>0</v>
      </c>
      <c r="N188" s="364">
        <v>0</v>
      </c>
      <c r="O188" s="364">
        <v>0</v>
      </c>
      <c r="P188" s="364">
        <v>0</v>
      </c>
      <c r="Q188" s="364">
        <v>0</v>
      </c>
      <c r="R188" s="364">
        <v>0</v>
      </c>
      <c r="S188" s="364">
        <v>0</v>
      </c>
      <c r="T188" s="364">
        <v>0</v>
      </c>
      <c r="U188" s="364">
        <v>0</v>
      </c>
      <c r="V188" s="364">
        <v>0</v>
      </c>
      <c r="W188" s="364">
        <v>0</v>
      </c>
      <c r="X188" s="364">
        <v>0</v>
      </c>
      <c r="Y188" s="364">
        <v>0</v>
      </c>
      <c r="Z188" s="364">
        <v>0</v>
      </c>
      <c r="AA188" s="364">
        <v>0</v>
      </c>
      <c r="AB188" s="364">
        <v>0</v>
      </c>
      <c r="AC188" s="364">
        <v>0</v>
      </c>
      <c r="AD188" s="364">
        <v>0</v>
      </c>
      <c r="AE188" s="364">
        <v>0</v>
      </c>
      <c r="AF188" s="364">
        <v>0</v>
      </c>
      <c r="AG188" s="364">
        <v>0</v>
      </c>
      <c r="AH188" s="364">
        <v>0</v>
      </c>
      <c r="AI188" s="364">
        <v>0</v>
      </c>
      <c r="AJ188" s="364">
        <v>0</v>
      </c>
      <c r="AK188" s="364">
        <v>0</v>
      </c>
      <c r="AL188" s="364">
        <v>0</v>
      </c>
      <c r="AM188" s="364">
        <v>0</v>
      </c>
      <c r="AN188" s="364">
        <v>0</v>
      </c>
      <c r="AO188" s="364">
        <v>0</v>
      </c>
      <c r="AP188" s="364">
        <v>0</v>
      </c>
      <c r="AQ188" s="364">
        <v>0</v>
      </c>
      <c r="AR188" s="364">
        <v>0</v>
      </c>
      <c r="AS188" s="364">
        <v>0</v>
      </c>
      <c r="AT188" s="364">
        <v>0</v>
      </c>
      <c r="AU188" s="364">
        <v>0</v>
      </c>
      <c r="AV188" s="364">
        <v>0</v>
      </c>
      <c r="AW188" s="364">
        <v>0</v>
      </c>
      <c r="AX188" s="364">
        <v>0</v>
      </c>
      <c r="AY188" s="364">
        <v>0</v>
      </c>
      <c r="AZ188" s="364">
        <v>0</v>
      </c>
      <c r="BA188" s="364">
        <v>0</v>
      </c>
      <c r="BB188" s="364">
        <v>0</v>
      </c>
      <c r="BC188" s="364">
        <v>0</v>
      </c>
      <c r="BD188" s="364">
        <v>0</v>
      </c>
      <c r="BE188" s="364">
        <v>0</v>
      </c>
      <c r="BF188" s="364">
        <v>0</v>
      </c>
      <c r="BG188" s="364">
        <v>0</v>
      </c>
      <c r="BI188" s="344" t="s">
        <v>1238</v>
      </c>
    </row>
    <row r="189" spans="2:61" x14ac:dyDescent="0.2">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64">
        <v>0</v>
      </c>
      <c r="I189" s="364">
        <v>0</v>
      </c>
      <c r="J189" s="364">
        <v>0</v>
      </c>
      <c r="K189" s="364">
        <v>0</v>
      </c>
      <c r="L189" s="364">
        <v>0</v>
      </c>
      <c r="M189" s="364">
        <v>0</v>
      </c>
      <c r="N189" s="364">
        <v>0</v>
      </c>
      <c r="O189" s="364">
        <v>0</v>
      </c>
      <c r="P189" s="364">
        <v>0</v>
      </c>
      <c r="Q189" s="364">
        <v>0</v>
      </c>
      <c r="R189" s="364">
        <v>0</v>
      </c>
      <c r="S189" s="364">
        <v>0</v>
      </c>
      <c r="T189" s="364">
        <v>0</v>
      </c>
      <c r="U189" s="364">
        <v>0</v>
      </c>
      <c r="V189" s="364">
        <v>0</v>
      </c>
      <c r="W189" s="364">
        <v>0</v>
      </c>
      <c r="X189" s="364">
        <v>0</v>
      </c>
      <c r="Y189" s="364">
        <v>0</v>
      </c>
      <c r="Z189" s="364">
        <v>0</v>
      </c>
      <c r="AA189" s="364">
        <v>0</v>
      </c>
      <c r="AB189" s="364">
        <v>0</v>
      </c>
      <c r="AC189" s="364">
        <v>0</v>
      </c>
      <c r="AD189" s="364">
        <v>0</v>
      </c>
      <c r="AE189" s="364">
        <v>0</v>
      </c>
      <c r="AF189" s="364">
        <v>0</v>
      </c>
      <c r="AG189" s="364">
        <v>0</v>
      </c>
      <c r="AH189" s="364">
        <v>0</v>
      </c>
      <c r="AI189" s="364">
        <v>0</v>
      </c>
      <c r="AJ189" s="364">
        <v>0</v>
      </c>
      <c r="AK189" s="364">
        <v>0</v>
      </c>
      <c r="AL189" s="364">
        <v>0</v>
      </c>
      <c r="AM189" s="364">
        <v>0</v>
      </c>
      <c r="AN189" s="364">
        <v>0</v>
      </c>
      <c r="AO189" s="364">
        <v>0</v>
      </c>
      <c r="AP189" s="364">
        <v>0</v>
      </c>
      <c r="AQ189" s="364">
        <v>0</v>
      </c>
      <c r="AR189" s="364">
        <v>0</v>
      </c>
      <c r="AS189" s="364">
        <v>0</v>
      </c>
      <c r="AT189" s="364">
        <v>0</v>
      </c>
      <c r="AU189" s="364">
        <v>0</v>
      </c>
      <c r="AV189" s="364">
        <v>0</v>
      </c>
      <c r="AW189" s="364">
        <v>0</v>
      </c>
      <c r="AX189" s="364">
        <v>0</v>
      </c>
      <c r="AY189" s="364">
        <v>0</v>
      </c>
      <c r="AZ189" s="364">
        <v>0</v>
      </c>
      <c r="BA189" s="364">
        <v>0</v>
      </c>
      <c r="BB189" s="364">
        <v>0</v>
      </c>
      <c r="BC189" s="364">
        <v>0</v>
      </c>
      <c r="BD189" s="364">
        <v>0</v>
      </c>
      <c r="BE189" s="364">
        <v>0</v>
      </c>
      <c r="BF189" s="364">
        <v>0</v>
      </c>
      <c r="BG189" s="364">
        <v>0</v>
      </c>
      <c r="BI189" s="344" t="s">
        <v>1238</v>
      </c>
    </row>
    <row r="190" spans="2:61" x14ac:dyDescent="0.2">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64">
        <v>0</v>
      </c>
      <c r="I190" s="364">
        <v>0</v>
      </c>
      <c r="J190" s="364">
        <v>0</v>
      </c>
      <c r="K190" s="364">
        <v>0</v>
      </c>
      <c r="L190" s="364">
        <v>0</v>
      </c>
      <c r="M190" s="364">
        <v>0</v>
      </c>
      <c r="N190" s="364">
        <v>0</v>
      </c>
      <c r="O190" s="364">
        <v>0</v>
      </c>
      <c r="P190" s="364">
        <v>0</v>
      </c>
      <c r="Q190" s="364">
        <v>0</v>
      </c>
      <c r="R190" s="364">
        <v>0</v>
      </c>
      <c r="S190" s="364">
        <v>0</v>
      </c>
      <c r="T190" s="364">
        <v>0</v>
      </c>
      <c r="U190" s="364">
        <v>0</v>
      </c>
      <c r="V190" s="364">
        <v>0</v>
      </c>
      <c r="W190" s="364">
        <v>0</v>
      </c>
      <c r="X190" s="364">
        <v>0</v>
      </c>
      <c r="Y190" s="364">
        <v>0</v>
      </c>
      <c r="Z190" s="364">
        <v>0</v>
      </c>
      <c r="AA190" s="364">
        <v>0</v>
      </c>
      <c r="AB190" s="364">
        <v>0</v>
      </c>
      <c r="AC190" s="364">
        <v>0</v>
      </c>
      <c r="AD190" s="364">
        <v>0</v>
      </c>
      <c r="AE190" s="364">
        <v>0</v>
      </c>
      <c r="AF190" s="364">
        <v>0</v>
      </c>
      <c r="AG190" s="364">
        <v>0</v>
      </c>
      <c r="AH190" s="364">
        <v>0</v>
      </c>
      <c r="AI190" s="364">
        <v>0</v>
      </c>
      <c r="AJ190" s="364">
        <v>0</v>
      </c>
      <c r="AK190" s="364">
        <v>0</v>
      </c>
      <c r="AL190" s="364">
        <v>0</v>
      </c>
      <c r="AM190" s="364">
        <v>0</v>
      </c>
      <c r="AN190" s="364">
        <v>0</v>
      </c>
      <c r="AO190" s="364">
        <v>0</v>
      </c>
      <c r="AP190" s="364">
        <v>0</v>
      </c>
      <c r="AQ190" s="364">
        <v>0</v>
      </c>
      <c r="AR190" s="364">
        <v>0</v>
      </c>
      <c r="AS190" s="364">
        <v>0</v>
      </c>
      <c r="AT190" s="364">
        <v>0</v>
      </c>
      <c r="AU190" s="364">
        <v>0</v>
      </c>
      <c r="AV190" s="364">
        <v>0</v>
      </c>
      <c r="AW190" s="364">
        <v>0</v>
      </c>
      <c r="AX190" s="364">
        <v>0</v>
      </c>
      <c r="AY190" s="364">
        <v>0</v>
      </c>
      <c r="AZ190" s="364">
        <v>0</v>
      </c>
      <c r="BA190" s="364">
        <v>0</v>
      </c>
      <c r="BB190" s="364">
        <v>0</v>
      </c>
      <c r="BC190" s="364">
        <v>0</v>
      </c>
      <c r="BD190" s="364">
        <v>0</v>
      </c>
      <c r="BE190" s="364">
        <v>0</v>
      </c>
      <c r="BF190" s="364">
        <v>0</v>
      </c>
      <c r="BG190" s="364">
        <v>0</v>
      </c>
      <c r="BI190" s="344" t="s">
        <v>1238</v>
      </c>
    </row>
    <row r="191" spans="2:61" x14ac:dyDescent="0.2">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64">
        <v>0</v>
      </c>
      <c r="I191" s="364">
        <v>0</v>
      </c>
      <c r="J191" s="364">
        <v>0</v>
      </c>
      <c r="K191" s="364">
        <v>0</v>
      </c>
      <c r="L191" s="364">
        <v>0</v>
      </c>
      <c r="M191" s="364">
        <v>0</v>
      </c>
      <c r="N191" s="364">
        <v>0</v>
      </c>
      <c r="O191" s="364">
        <v>0</v>
      </c>
      <c r="P191" s="364">
        <v>0</v>
      </c>
      <c r="Q191" s="364">
        <v>0</v>
      </c>
      <c r="R191" s="364">
        <v>0</v>
      </c>
      <c r="S191" s="364">
        <v>0</v>
      </c>
      <c r="T191" s="364">
        <v>0</v>
      </c>
      <c r="U191" s="364">
        <v>0</v>
      </c>
      <c r="V191" s="364">
        <v>0</v>
      </c>
      <c r="W191" s="364">
        <v>0</v>
      </c>
      <c r="X191" s="364">
        <v>0</v>
      </c>
      <c r="Y191" s="364">
        <v>0</v>
      </c>
      <c r="Z191" s="364">
        <v>0</v>
      </c>
      <c r="AA191" s="364">
        <v>0</v>
      </c>
      <c r="AB191" s="364">
        <v>0</v>
      </c>
      <c r="AC191" s="364">
        <v>0</v>
      </c>
      <c r="AD191" s="364">
        <v>0</v>
      </c>
      <c r="AE191" s="364">
        <v>0</v>
      </c>
      <c r="AF191" s="364">
        <v>0</v>
      </c>
      <c r="AG191" s="364">
        <v>0</v>
      </c>
      <c r="AH191" s="364">
        <v>0</v>
      </c>
      <c r="AI191" s="364">
        <v>0</v>
      </c>
      <c r="AJ191" s="364">
        <v>0</v>
      </c>
      <c r="AK191" s="364">
        <v>0</v>
      </c>
      <c r="AL191" s="364">
        <v>0</v>
      </c>
      <c r="AM191" s="364">
        <v>0</v>
      </c>
      <c r="AN191" s="364">
        <v>0</v>
      </c>
      <c r="AO191" s="364">
        <v>0</v>
      </c>
      <c r="AP191" s="364">
        <v>0</v>
      </c>
      <c r="AQ191" s="364">
        <v>0</v>
      </c>
      <c r="AR191" s="364">
        <v>0</v>
      </c>
      <c r="AS191" s="364">
        <v>0</v>
      </c>
      <c r="AT191" s="364">
        <v>0</v>
      </c>
      <c r="AU191" s="364">
        <v>0</v>
      </c>
      <c r="AV191" s="364">
        <v>0</v>
      </c>
      <c r="AW191" s="364">
        <v>0</v>
      </c>
      <c r="AX191" s="364">
        <v>0</v>
      </c>
      <c r="AY191" s="364">
        <v>0</v>
      </c>
      <c r="AZ191" s="364">
        <v>0</v>
      </c>
      <c r="BA191" s="364">
        <v>0</v>
      </c>
      <c r="BB191" s="364">
        <v>0</v>
      </c>
      <c r="BC191" s="364">
        <v>0</v>
      </c>
      <c r="BD191" s="364">
        <v>0</v>
      </c>
      <c r="BE191" s="364">
        <v>0</v>
      </c>
      <c r="BF191" s="364">
        <v>0</v>
      </c>
      <c r="BG191" s="364">
        <v>0</v>
      </c>
      <c r="BI191" s="344" t="s">
        <v>1238</v>
      </c>
    </row>
    <row r="192" spans="2:61" x14ac:dyDescent="0.2">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64">
        <v>0</v>
      </c>
      <c r="I192" s="364">
        <v>0</v>
      </c>
      <c r="J192" s="364">
        <v>0</v>
      </c>
      <c r="K192" s="364">
        <v>0</v>
      </c>
      <c r="L192" s="364">
        <v>0</v>
      </c>
      <c r="M192" s="364">
        <v>0</v>
      </c>
      <c r="N192" s="364">
        <v>0</v>
      </c>
      <c r="O192" s="364">
        <v>0</v>
      </c>
      <c r="P192" s="364">
        <v>0</v>
      </c>
      <c r="Q192" s="364">
        <v>0</v>
      </c>
      <c r="R192" s="364">
        <v>0</v>
      </c>
      <c r="S192" s="364">
        <v>0</v>
      </c>
      <c r="T192" s="364">
        <v>0</v>
      </c>
      <c r="U192" s="364">
        <v>0</v>
      </c>
      <c r="V192" s="364">
        <v>0</v>
      </c>
      <c r="W192" s="364">
        <v>0</v>
      </c>
      <c r="X192" s="364">
        <v>0</v>
      </c>
      <c r="Y192" s="364">
        <v>0</v>
      </c>
      <c r="Z192" s="364">
        <v>0</v>
      </c>
      <c r="AA192" s="364">
        <v>0</v>
      </c>
      <c r="AB192" s="364">
        <v>0</v>
      </c>
      <c r="AC192" s="364">
        <v>0</v>
      </c>
      <c r="AD192" s="364">
        <v>0</v>
      </c>
      <c r="AE192" s="364">
        <v>0</v>
      </c>
      <c r="AF192" s="364">
        <v>0</v>
      </c>
      <c r="AG192" s="364">
        <v>0</v>
      </c>
      <c r="AH192" s="364">
        <v>0</v>
      </c>
      <c r="AI192" s="364">
        <v>0</v>
      </c>
      <c r="AJ192" s="364">
        <v>0</v>
      </c>
      <c r="AK192" s="364">
        <v>0</v>
      </c>
      <c r="AL192" s="364">
        <v>0</v>
      </c>
      <c r="AM192" s="364">
        <v>0</v>
      </c>
      <c r="AN192" s="364">
        <v>0</v>
      </c>
      <c r="AO192" s="364">
        <v>0</v>
      </c>
      <c r="AP192" s="364">
        <v>0</v>
      </c>
      <c r="AQ192" s="364">
        <v>0</v>
      </c>
      <c r="AR192" s="364">
        <v>0</v>
      </c>
      <c r="AS192" s="364">
        <v>0</v>
      </c>
      <c r="AT192" s="364">
        <v>0</v>
      </c>
      <c r="AU192" s="364">
        <v>0</v>
      </c>
      <c r="AV192" s="364">
        <v>0</v>
      </c>
      <c r="AW192" s="364">
        <v>0</v>
      </c>
      <c r="AX192" s="364">
        <v>0</v>
      </c>
      <c r="AY192" s="364">
        <v>0</v>
      </c>
      <c r="AZ192" s="364">
        <v>0</v>
      </c>
      <c r="BA192" s="364">
        <v>0</v>
      </c>
      <c r="BB192" s="364">
        <v>0</v>
      </c>
      <c r="BC192" s="364">
        <v>0</v>
      </c>
      <c r="BD192" s="364">
        <v>0</v>
      </c>
      <c r="BE192" s="364">
        <v>0</v>
      </c>
      <c r="BF192" s="364">
        <v>0</v>
      </c>
      <c r="BG192" s="364">
        <v>0</v>
      </c>
      <c r="BI192" s="344" t="s">
        <v>1238</v>
      </c>
    </row>
    <row r="193" spans="2:61" x14ac:dyDescent="0.2">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64">
        <v>0</v>
      </c>
      <c r="I193" s="364">
        <v>0</v>
      </c>
      <c r="J193" s="364">
        <v>0</v>
      </c>
      <c r="K193" s="364">
        <v>0</v>
      </c>
      <c r="L193" s="364">
        <v>0</v>
      </c>
      <c r="M193" s="364">
        <v>0</v>
      </c>
      <c r="N193" s="364">
        <v>0</v>
      </c>
      <c r="O193" s="364">
        <v>0</v>
      </c>
      <c r="P193" s="364">
        <v>0</v>
      </c>
      <c r="Q193" s="364">
        <v>0</v>
      </c>
      <c r="R193" s="364">
        <v>0</v>
      </c>
      <c r="S193" s="364">
        <v>0</v>
      </c>
      <c r="T193" s="364">
        <v>0</v>
      </c>
      <c r="U193" s="364">
        <v>0</v>
      </c>
      <c r="V193" s="364">
        <v>0</v>
      </c>
      <c r="W193" s="364">
        <v>0</v>
      </c>
      <c r="X193" s="364">
        <v>0</v>
      </c>
      <c r="Y193" s="364">
        <v>0</v>
      </c>
      <c r="Z193" s="364">
        <v>0</v>
      </c>
      <c r="AA193" s="364">
        <v>0</v>
      </c>
      <c r="AB193" s="364">
        <v>0</v>
      </c>
      <c r="AC193" s="364">
        <v>0</v>
      </c>
      <c r="AD193" s="364">
        <v>0</v>
      </c>
      <c r="AE193" s="364">
        <v>0</v>
      </c>
      <c r="AF193" s="364">
        <v>0</v>
      </c>
      <c r="AG193" s="364">
        <v>0</v>
      </c>
      <c r="AH193" s="364">
        <v>0</v>
      </c>
      <c r="AI193" s="364">
        <v>0</v>
      </c>
      <c r="AJ193" s="364">
        <v>0</v>
      </c>
      <c r="AK193" s="364">
        <v>0</v>
      </c>
      <c r="AL193" s="364">
        <v>0</v>
      </c>
      <c r="AM193" s="364">
        <v>0</v>
      </c>
      <c r="AN193" s="364">
        <v>0</v>
      </c>
      <c r="AO193" s="364">
        <v>0</v>
      </c>
      <c r="AP193" s="364">
        <v>0</v>
      </c>
      <c r="AQ193" s="364">
        <v>0</v>
      </c>
      <c r="AR193" s="364">
        <v>0</v>
      </c>
      <c r="AS193" s="364">
        <v>0</v>
      </c>
      <c r="AT193" s="364">
        <v>0</v>
      </c>
      <c r="AU193" s="364">
        <v>0</v>
      </c>
      <c r="AV193" s="364">
        <v>0</v>
      </c>
      <c r="AW193" s="364">
        <v>0</v>
      </c>
      <c r="AX193" s="364">
        <v>0</v>
      </c>
      <c r="AY193" s="364">
        <v>0</v>
      </c>
      <c r="AZ193" s="364">
        <v>0</v>
      </c>
      <c r="BA193" s="364">
        <v>0</v>
      </c>
      <c r="BB193" s="364">
        <v>0</v>
      </c>
      <c r="BC193" s="364">
        <v>0</v>
      </c>
      <c r="BD193" s="364">
        <v>0</v>
      </c>
      <c r="BE193" s="364">
        <v>0</v>
      </c>
      <c r="BF193" s="364">
        <v>0</v>
      </c>
      <c r="BG193" s="364">
        <v>0</v>
      </c>
      <c r="BI193" s="344" t="s">
        <v>1238</v>
      </c>
    </row>
    <row r="194" spans="2:61" x14ac:dyDescent="0.2">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64">
        <v>0</v>
      </c>
      <c r="I194" s="364">
        <v>0</v>
      </c>
      <c r="J194" s="364">
        <v>0</v>
      </c>
      <c r="K194" s="364">
        <v>0</v>
      </c>
      <c r="L194" s="364">
        <v>0</v>
      </c>
      <c r="M194" s="364">
        <v>0</v>
      </c>
      <c r="N194" s="364">
        <v>0</v>
      </c>
      <c r="O194" s="364">
        <v>0</v>
      </c>
      <c r="P194" s="364">
        <v>0</v>
      </c>
      <c r="Q194" s="364">
        <v>0</v>
      </c>
      <c r="R194" s="364">
        <v>0</v>
      </c>
      <c r="S194" s="364">
        <v>0</v>
      </c>
      <c r="T194" s="364">
        <v>0</v>
      </c>
      <c r="U194" s="364">
        <v>0</v>
      </c>
      <c r="V194" s="364">
        <v>0</v>
      </c>
      <c r="W194" s="364">
        <v>0</v>
      </c>
      <c r="X194" s="364">
        <v>0</v>
      </c>
      <c r="Y194" s="364">
        <v>0</v>
      </c>
      <c r="Z194" s="364">
        <v>0</v>
      </c>
      <c r="AA194" s="364">
        <v>0</v>
      </c>
      <c r="AB194" s="364">
        <v>0</v>
      </c>
      <c r="AC194" s="364">
        <v>0</v>
      </c>
      <c r="AD194" s="364">
        <v>0</v>
      </c>
      <c r="AE194" s="364">
        <v>0</v>
      </c>
      <c r="AF194" s="364">
        <v>0</v>
      </c>
      <c r="AG194" s="364">
        <v>0</v>
      </c>
      <c r="AH194" s="364">
        <v>0</v>
      </c>
      <c r="AI194" s="364">
        <v>0</v>
      </c>
      <c r="AJ194" s="364">
        <v>0</v>
      </c>
      <c r="AK194" s="364">
        <v>0</v>
      </c>
      <c r="AL194" s="364">
        <v>0</v>
      </c>
      <c r="AM194" s="364">
        <v>0</v>
      </c>
      <c r="AN194" s="364">
        <v>0</v>
      </c>
      <c r="AO194" s="364">
        <v>0</v>
      </c>
      <c r="AP194" s="364">
        <v>0</v>
      </c>
      <c r="AQ194" s="364">
        <v>0</v>
      </c>
      <c r="AR194" s="364">
        <v>0</v>
      </c>
      <c r="AS194" s="364">
        <v>0</v>
      </c>
      <c r="AT194" s="364">
        <v>0</v>
      </c>
      <c r="AU194" s="364">
        <v>0</v>
      </c>
      <c r="AV194" s="364">
        <v>0</v>
      </c>
      <c r="AW194" s="364">
        <v>0</v>
      </c>
      <c r="AX194" s="364">
        <v>0</v>
      </c>
      <c r="AY194" s="364">
        <v>0</v>
      </c>
      <c r="AZ194" s="364">
        <v>0</v>
      </c>
      <c r="BA194" s="364">
        <v>0</v>
      </c>
      <c r="BB194" s="364">
        <v>0</v>
      </c>
      <c r="BC194" s="364">
        <v>0</v>
      </c>
      <c r="BD194" s="364">
        <v>0</v>
      </c>
      <c r="BE194" s="364">
        <v>0</v>
      </c>
      <c r="BF194" s="364">
        <v>0</v>
      </c>
      <c r="BG194" s="364">
        <v>0</v>
      </c>
      <c r="BI194" s="344" t="s">
        <v>1238</v>
      </c>
    </row>
    <row r="195" spans="2:61" x14ac:dyDescent="0.2">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64">
        <v>0</v>
      </c>
      <c r="I195" s="364">
        <v>0</v>
      </c>
      <c r="J195" s="364">
        <v>0</v>
      </c>
      <c r="K195" s="364">
        <v>0</v>
      </c>
      <c r="L195" s="364">
        <v>0</v>
      </c>
      <c r="M195" s="364">
        <v>0</v>
      </c>
      <c r="N195" s="364">
        <v>0</v>
      </c>
      <c r="O195" s="364">
        <v>0</v>
      </c>
      <c r="P195" s="364">
        <v>0</v>
      </c>
      <c r="Q195" s="364">
        <v>0</v>
      </c>
      <c r="R195" s="364">
        <v>0</v>
      </c>
      <c r="S195" s="364">
        <v>0</v>
      </c>
      <c r="T195" s="364">
        <v>0</v>
      </c>
      <c r="U195" s="364">
        <v>0</v>
      </c>
      <c r="V195" s="364">
        <v>0</v>
      </c>
      <c r="W195" s="364">
        <v>0</v>
      </c>
      <c r="X195" s="364">
        <v>0</v>
      </c>
      <c r="Y195" s="364">
        <v>0</v>
      </c>
      <c r="Z195" s="364">
        <v>0</v>
      </c>
      <c r="AA195" s="364">
        <v>0</v>
      </c>
      <c r="AB195" s="364">
        <v>0</v>
      </c>
      <c r="AC195" s="364">
        <v>0</v>
      </c>
      <c r="AD195" s="364">
        <v>0</v>
      </c>
      <c r="AE195" s="364">
        <v>0</v>
      </c>
      <c r="AF195" s="364">
        <v>0</v>
      </c>
      <c r="AG195" s="364">
        <v>0</v>
      </c>
      <c r="AH195" s="364">
        <v>0</v>
      </c>
      <c r="AI195" s="364">
        <v>0</v>
      </c>
      <c r="AJ195" s="364">
        <v>0</v>
      </c>
      <c r="AK195" s="364">
        <v>0</v>
      </c>
      <c r="AL195" s="364">
        <v>0</v>
      </c>
      <c r="AM195" s="364">
        <v>0</v>
      </c>
      <c r="AN195" s="364">
        <v>0</v>
      </c>
      <c r="AO195" s="364">
        <v>0</v>
      </c>
      <c r="AP195" s="364">
        <v>0</v>
      </c>
      <c r="AQ195" s="364">
        <v>0</v>
      </c>
      <c r="AR195" s="364">
        <v>0</v>
      </c>
      <c r="AS195" s="364">
        <v>0</v>
      </c>
      <c r="AT195" s="364">
        <v>0</v>
      </c>
      <c r="AU195" s="364">
        <v>0</v>
      </c>
      <c r="AV195" s="364">
        <v>0</v>
      </c>
      <c r="AW195" s="364">
        <v>0</v>
      </c>
      <c r="AX195" s="364">
        <v>0</v>
      </c>
      <c r="AY195" s="364">
        <v>0</v>
      </c>
      <c r="AZ195" s="364">
        <v>0</v>
      </c>
      <c r="BA195" s="364">
        <v>0</v>
      </c>
      <c r="BB195" s="364">
        <v>0</v>
      </c>
      <c r="BC195" s="364">
        <v>0</v>
      </c>
      <c r="BD195" s="364">
        <v>0</v>
      </c>
      <c r="BE195" s="364">
        <v>0</v>
      </c>
      <c r="BF195" s="364">
        <v>0</v>
      </c>
      <c r="BG195" s="364">
        <v>0</v>
      </c>
      <c r="BI195" s="344" t="s">
        <v>1238</v>
      </c>
    </row>
    <row r="196" spans="2:61" x14ac:dyDescent="0.2">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64">
        <v>0</v>
      </c>
      <c r="I196" s="364">
        <v>0</v>
      </c>
      <c r="J196" s="364">
        <v>0</v>
      </c>
      <c r="K196" s="364">
        <v>0</v>
      </c>
      <c r="L196" s="364">
        <v>0</v>
      </c>
      <c r="M196" s="364">
        <v>0</v>
      </c>
      <c r="N196" s="364">
        <v>0</v>
      </c>
      <c r="O196" s="364">
        <v>0</v>
      </c>
      <c r="P196" s="364">
        <v>0</v>
      </c>
      <c r="Q196" s="364">
        <v>0</v>
      </c>
      <c r="R196" s="364">
        <v>0</v>
      </c>
      <c r="S196" s="364">
        <v>0</v>
      </c>
      <c r="T196" s="364">
        <v>0</v>
      </c>
      <c r="U196" s="364">
        <v>0</v>
      </c>
      <c r="V196" s="364">
        <v>0</v>
      </c>
      <c r="W196" s="364">
        <v>0</v>
      </c>
      <c r="X196" s="364">
        <v>0</v>
      </c>
      <c r="Y196" s="364">
        <v>0</v>
      </c>
      <c r="Z196" s="364">
        <v>0</v>
      </c>
      <c r="AA196" s="364">
        <v>0</v>
      </c>
      <c r="AB196" s="364">
        <v>0</v>
      </c>
      <c r="AC196" s="364">
        <v>0</v>
      </c>
      <c r="AD196" s="364">
        <v>0</v>
      </c>
      <c r="AE196" s="364">
        <v>0</v>
      </c>
      <c r="AF196" s="364">
        <v>0</v>
      </c>
      <c r="AG196" s="364">
        <v>0</v>
      </c>
      <c r="AH196" s="364">
        <v>0</v>
      </c>
      <c r="AI196" s="364">
        <v>0</v>
      </c>
      <c r="AJ196" s="364">
        <v>0</v>
      </c>
      <c r="AK196" s="364">
        <v>0</v>
      </c>
      <c r="AL196" s="364">
        <v>0</v>
      </c>
      <c r="AM196" s="364">
        <v>0</v>
      </c>
      <c r="AN196" s="364">
        <v>0</v>
      </c>
      <c r="AO196" s="364">
        <v>0</v>
      </c>
      <c r="AP196" s="364">
        <v>0</v>
      </c>
      <c r="AQ196" s="364">
        <v>0</v>
      </c>
      <c r="AR196" s="364">
        <v>0</v>
      </c>
      <c r="AS196" s="364">
        <v>0</v>
      </c>
      <c r="AT196" s="364">
        <v>0</v>
      </c>
      <c r="AU196" s="364">
        <v>0</v>
      </c>
      <c r="AV196" s="364">
        <v>0</v>
      </c>
      <c r="AW196" s="364">
        <v>0</v>
      </c>
      <c r="AX196" s="364">
        <v>0</v>
      </c>
      <c r="AY196" s="364">
        <v>0</v>
      </c>
      <c r="AZ196" s="364">
        <v>0</v>
      </c>
      <c r="BA196" s="364">
        <v>0</v>
      </c>
      <c r="BB196" s="364">
        <v>0</v>
      </c>
      <c r="BC196" s="364">
        <v>0</v>
      </c>
      <c r="BD196" s="364">
        <v>0</v>
      </c>
      <c r="BE196" s="364">
        <v>0</v>
      </c>
      <c r="BF196" s="364">
        <v>0</v>
      </c>
      <c r="BG196" s="364">
        <v>0</v>
      </c>
      <c r="BI196" s="344" t="s">
        <v>1238</v>
      </c>
    </row>
    <row r="197" spans="2:61" x14ac:dyDescent="0.2">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64">
        <v>0</v>
      </c>
      <c r="I197" s="364">
        <v>0</v>
      </c>
      <c r="J197" s="364">
        <v>0</v>
      </c>
      <c r="K197" s="364">
        <v>0</v>
      </c>
      <c r="L197" s="364">
        <v>0</v>
      </c>
      <c r="M197" s="364">
        <v>0</v>
      </c>
      <c r="N197" s="364">
        <v>0</v>
      </c>
      <c r="O197" s="364">
        <v>0</v>
      </c>
      <c r="P197" s="364">
        <v>0</v>
      </c>
      <c r="Q197" s="364">
        <v>0</v>
      </c>
      <c r="R197" s="364">
        <v>0</v>
      </c>
      <c r="S197" s="364">
        <v>0</v>
      </c>
      <c r="T197" s="364">
        <v>0</v>
      </c>
      <c r="U197" s="364">
        <v>0</v>
      </c>
      <c r="V197" s="364">
        <v>0</v>
      </c>
      <c r="W197" s="364">
        <v>0</v>
      </c>
      <c r="X197" s="364">
        <v>0</v>
      </c>
      <c r="Y197" s="364">
        <v>0</v>
      </c>
      <c r="Z197" s="364">
        <v>0</v>
      </c>
      <c r="AA197" s="364">
        <v>0</v>
      </c>
      <c r="AB197" s="364">
        <v>0</v>
      </c>
      <c r="AC197" s="364">
        <v>0</v>
      </c>
      <c r="AD197" s="364">
        <v>0</v>
      </c>
      <c r="AE197" s="364">
        <v>0</v>
      </c>
      <c r="AF197" s="364">
        <v>0</v>
      </c>
      <c r="AG197" s="364">
        <v>0</v>
      </c>
      <c r="AH197" s="364">
        <v>0</v>
      </c>
      <c r="AI197" s="364">
        <v>0</v>
      </c>
      <c r="AJ197" s="364">
        <v>0</v>
      </c>
      <c r="AK197" s="364">
        <v>0</v>
      </c>
      <c r="AL197" s="364">
        <v>0</v>
      </c>
      <c r="AM197" s="364">
        <v>0</v>
      </c>
      <c r="AN197" s="364">
        <v>0</v>
      </c>
      <c r="AO197" s="364">
        <v>0</v>
      </c>
      <c r="AP197" s="364">
        <v>0</v>
      </c>
      <c r="AQ197" s="364">
        <v>0</v>
      </c>
      <c r="AR197" s="364">
        <v>0</v>
      </c>
      <c r="AS197" s="364">
        <v>0</v>
      </c>
      <c r="AT197" s="364">
        <v>0</v>
      </c>
      <c r="AU197" s="364">
        <v>0</v>
      </c>
      <c r="AV197" s="364">
        <v>0</v>
      </c>
      <c r="AW197" s="364">
        <v>0</v>
      </c>
      <c r="AX197" s="364">
        <v>0</v>
      </c>
      <c r="AY197" s="364">
        <v>0</v>
      </c>
      <c r="AZ197" s="364">
        <v>0</v>
      </c>
      <c r="BA197" s="364">
        <v>0</v>
      </c>
      <c r="BB197" s="364">
        <v>0</v>
      </c>
      <c r="BC197" s="364">
        <v>0</v>
      </c>
      <c r="BD197" s="364">
        <v>0</v>
      </c>
      <c r="BE197" s="364">
        <v>0</v>
      </c>
      <c r="BF197" s="364">
        <v>0</v>
      </c>
      <c r="BG197" s="364">
        <v>0</v>
      </c>
      <c r="BI197" s="344" t="s">
        <v>1238</v>
      </c>
    </row>
    <row r="198" spans="2:61" x14ac:dyDescent="0.2">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64">
        <v>0</v>
      </c>
      <c r="I198" s="364">
        <v>0</v>
      </c>
      <c r="J198" s="364">
        <v>0</v>
      </c>
      <c r="K198" s="364">
        <v>0</v>
      </c>
      <c r="L198" s="364">
        <v>0</v>
      </c>
      <c r="M198" s="364">
        <v>0</v>
      </c>
      <c r="N198" s="364">
        <v>0</v>
      </c>
      <c r="O198" s="364">
        <v>0</v>
      </c>
      <c r="P198" s="364">
        <v>0</v>
      </c>
      <c r="Q198" s="364">
        <v>0</v>
      </c>
      <c r="R198" s="364">
        <v>0</v>
      </c>
      <c r="S198" s="364">
        <v>0</v>
      </c>
      <c r="T198" s="364">
        <v>0</v>
      </c>
      <c r="U198" s="364">
        <v>0</v>
      </c>
      <c r="V198" s="364">
        <v>0</v>
      </c>
      <c r="W198" s="364">
        <v>0</v>
      </c>
      <c r="X198" s="364">
        <v>0</v>
      </c>
      <c r="Y198" s="364">
        <v>0</v>
      </c>
      <c r="Z198" s="364">
        <v>0</v>
      </c>
      <c r="AA198" s="364">
        <v>0</v>
      </c>
      <c r="AB198" s="364">
        <v>0</v>
      </c>
      <c r="AC198" s="364">
        <v>0</v>
      </c>
      <c r="AD198" s="364">
        <v>0</v>
      </c>
      <c r="AE198" s="364">
        <v>0</v>
      </c>
      <c r="AF198" s="364">
        <v>0</v>
      </c>
      <c r="AG198" s="364">
        <v>0</v>
      </c>
      <c r="AH198" s="364">
        <v>0</v>
      </c>
      <c r="AI198" s="364">
        <v>0</v>
      </c>
      <c r="AJ198" s="364">
        <v>0</v>
      </c>
      <c r="AK198" s="364">
        <v>0</v>
      </c>
      <c r="AL198" s="364">
        <v>0</v>
      </c>
      <c r="AM198" s="364">
        <v>0</v>
      </c>
      <c r="AN198" s="364">
        <v>0</v>
      </c>
      <c r="AO198" s="364">
        <v>0</v>
      </c>
      <c r="AP198" s="364">
        <v>0</v>
      </c>
      <c r="AQ198" s="364">
        <v>0</v>
      </c>
      <c r="AR198" s="364">
        <v>0</v>
      </c>
      <c r="AS198" s="364">
        <v>0</v>
      </c>
      <c r="AT198" s="364">
        <v>0</v>
      </c>
      <c r="AU198" s="364">
        <v>0</v>
      </c>
      <c r="AV198" s="364">
        <v>0</v>
      </c>
      <c r="AW198" s="364">
        <v>0</v>
      </c>
      <c r="AX198" s="364">
        <v>0</v>
      </c>
      <c r="AY198" s="364">
        <v>0</v>
      </c>
      <c r="AZ198" s="364">
        <v>0</v>
      </c>
      <c r="BA198" s="364">
        <v>0</v>
      </c>
      <c r="BB198" s="364">
        <v>0</v>
      </c>
      <c r="BC198" s="364">
        <v>0</v>
      </c>
      <c r="BD198" s="364">
        <v>0</v>
      </c>
      <c r="BE198" s="364">
        <v>0</v>
      </c>
      <c r="BF198" s="364">
        <v>0</v>
      </c>
      <c r="BG198" s="364">
        <v>0</v>
      </c>
      <c r="BI198" s="344" t="s">
        <v>1238</v>
      </c>
    </row>
    <row r="199" spans="2:61" x14ac:dyDescent="0.2">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64">
        <v>0</v>
      </c>
      <c r="I199" s="364">
        <v>0</v>
      </c>
      <c r="J199" s="364">
        <v>0</v>
      </c>
      <c r="K199" s="364">
        <v>0</v>
      </c>
      <c r="L199" s="364">
        <v>0</v>
      </c>
      <c r="M199" s="364">
        <v>0</v>
      </c>
      <c r="N199" s="364">
        <v>0</v>
      </c>
      <c r="O199" s="364">
        <v>0</v>
      </c>
      <c r="P199" s="364">
        <v>0</v>
      </c>
      <c r="Q199" s="364">
        <v>0</v>
      </c>
      <c r="R199" s="364">
        <v>0</v>
      </c>
      <c r="S199" s="364">
        <v>0</v>
      </c>
      <c r="T199" s="364">
        <v>0</v>
      </c>
      <c r="U199" s="364">
        <v>0</v>
      </c>
      <c r="V199" s="364">
        <v>0</v>
      </c>
      <c r="W199" s="364">
        <v>0</v>
      </c>
      <c r="X199" s="364">
        <v>0</v>
      </c>
      <c r="Y199" s="364">
        <v>0</v>
      </c>
      <c r="Z199" s="364">
        <v>0</v>
      </c>
      <c r="AA199" s="364">
        <v>0</v>
      </c>
      <c r="AB199" s="364">
        <v>0</v>
      </c>
      <c r="AC199" s="364">
        <v>0</v>
      </c>
      <c r="AD199" s="364">
        <v>0</v>
      </c>
      <c r="AE199" s="364">
        <v>0</v>
      </c>
      <c r="AF199" s="364">
        <v>0</v>
      </c>
      <c r="AG199" s="364">
        <v>0</v>
      </c>
      <c r="AH199" s="364">
        <v>0</v>
      </c>
      <c r="AI199" s="364">
        <v>0</v>
      </c>
      <c r="AJ199" s="364">
        <v>0</v>
      </c>
      <c r="AK199" s="364">
        <v>0</v>
      </c>
      <c r="AL199" s="364">
        <v>0</v>
      </c>
      <c r="AM199" s="364">
        <v>0</v>
      </c>
      <c r="AN199" s="364">
        <v>0</v>
      </c>
      <c r="AO199" s="364">
        <v>0</v>
      </c>
      <c r="AP199" s="364">
        <v>0</v>
      </c>
      <c r="AQ199" s="364">
        <v>0</v>
      </c>
      <c r="AR199" s="364">
        <v>0</v>
      </c>
      <c r="AS199" s="364">
        <v>0</v>
      </c>
      <c r="AT199" s="364">
        <v>0</v>
      </c>
      <c r="AU199" s="364">
        <v>0</v>
      </c>
      <c r="AV199" s="364">
        <v>0</v>
      </c>
      <c r="AW199" s="364">
        <v>0</v>
      </c>
      <c r="AX199" s="364">
        <v>0</v>
      </c>
      <c r="AY199" s="364">
        <v>0</v>
      </c>
      <c r="AZ199" s="364">
        <v>0</v>
      </c>
      <c r="BA199" s="364">
        <v>0</v>
      </c>
      <c r="BB199" s="364">
        <v>0</v>
      </c>
      <c r="BC199" s="364">
        <v>0</v>
      </c>
      <c r="BD199" s="364">
        <v>0</v>
      </c>
      <c r="BE199" s="364">
        <v>0</v>
      </c>
      <c r="BF199" s="364">
        <v>0</v>
      </c>
      <c r="BG199" s="364">
        <v>0</v>
      </c>
      <c r="BI199" s="344" t="s">
        <v>1238</v>
      </c>
    </row>
    <row r="200" spans="2:61" x14ac:dyDescent="0.2">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64">
        <v>0</v>
      </c>
      <c r="I200" s="364">
        <v>0</v>
      </c>
      <c r="J200" s="364">
        <v>0</v>
      </c>
      <c r="K200" s="364">
        <v>0</v>
      </c>
      <c r="L200" s="364">
        <v>0</v>
      </c>
      <c r="M200" s="364">
        <v>0</v>
      </c>
      <c r="N200" s="364">
        <v>0</v>
      </c>
      <c r="O200" s="364">
        <v>0</v>
      </c>
      <c r="P200" s="364">
        <v>0</v>
      </c>
      <c r="Q200" s="364">
        <v>0</v>
      </c>
      <c r="R200" s="364">
        <v>0</v>
      </c>
      <c r="S200" s="364">
        <v>0</v>
      </c>
      <c r="T200" s="364">
        <v>0</v>
      </c>
      <c r="U200" s="364">
        <v>0</v>
      </c>
      <c r="V200" s="364">
        <v>0</v>
      </c>
      <c r="W200" s="364">
        <v>0</v>
      </c>
      <c r="X200" s="364">
        <v>0</v>
      </c>
      <c r="Y200" s="364">
        <v>0</v>
      </c>
      <c r="Z200" s="364">
        <v>0</v>
      </c>
      <c r="AA200" s="364">
        <v>0</v>
      </c>
      <c r="AB200" s="364">
        <v>0</v>
      </c>
      <c r="AC200" s="364">
        <v>0</v>
      </c>
      <c r="AD200" s="364">
        <v>0</v>
      </c>
      <c r="AE200" s="364">
        <v>0</v>
      </c>
      <c r="AF200" s="364">
        <v>0</v>
      </c>
      <c r="AG200" s="364">
        <v>0</v>
      </c>
      <c r="AH200" s="364">
        <v>0</v>
      </c>
      <c r="AI200" s="364">
        <v>0</v>
      </c>
      <c r="AJ200" s="364">
        <v>0</v>
      </c>
      <c r="AK200" s="364">
        <v>0</v>
      </c>
      <c r="AL200" s="364">
        <v>0</v>
      </c>
      <c r="AM200" s="364">
        <v>0</v>
      </c>
      <c r="AN200" s="364">
        <v>0</v>
      </c>
      <c r="AO200" s="364">
        <v>0</v>
      </c>
      <c r="AP200" s="364">
        <v>0</v>
      </c>
      <c r="AQ200" s="364">
        <v>0</v>
      </c>
      <c r="AR200" s="364">
        <v>0</v>
      </c>
      <c r="AS200" s="364">
        <v>0</v>
      </c>
      <c r="AT200" s="364">
        <v>0</v>
      </c>
      <c r="AU200" s="364">
        <v>0</v>
      </c>
      <c r="AV200" s="364">
        <v>0</v>
      </c>
      <c r="AW200" s="364">
        <v>0</v>
      </c>
      <c r="AX200" s="364">
        <v>0</v>
      </c>
      <c r="AY200" s="364">
        <v>0</v>
      </c>
      <c r="AZ200" s="364">
        <v>0</v>
      </c>
      <c r="BA200" s="364">
        <v>0</v>
      </c>
      <c r="BB200" s="364">
        <v>0</v>
      </c>
      <c r="BC200" s="364">
        <v>0</v>
      </c>
      <c r="BD200" s="364">
        <v>0</v>
      </c>
      <c r="BE200" s="364">
        <v>0</v>
      </c>
      <c r="BF200" s="364">
        <v>0</v>
      </c>
      <c r="BG200" s="364">
        <v>0</v>
      </c>
      <c r="BI200" s="344" t="s">
        <v>1238</v>
      </c>
    </row>
    <row r="201" spans="2:61" x14ac:dyDescent="0.2">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64">
        <v>0</v>
      </c>
      <c r="I201" s="364">
        <v>0</v>
      </c>
      <c r="J201" s="364">
        <v>0</v>
      </c>
      <c r="K201" s="364">
        <v>0</v>
      </c>
      <c r="L201" s="364">
        <v>0</v>
      </c>
      <c r="M201" s="364">
        <v>0</v>
      </c>
      <c r="N201" s="364">
        <v>0</v>
      </c>
      <c r="O201" s="364">
        <v>0</v>
      </c>
      <c r="P201" s="364">
        <v>0</v>
      </c>
      <c r="Q201" s="364">
        <v>0</v>
      </c>
      <c r="R201" s="364">
        <v>0</v>
      </c>
      <c r="S201" s="364">
        <v>0</v>
      </c>
      <c r="T201" s="364">
        <v>0</v>
      </c>
      <c r="U201" s="364">
        <v>0</v>
      </c>
      <c r="V201" s="364">
        <v>0</v>
      </c>
      <c r="W201" s="364">
        <v>0</v>
      </c>
      <c r="X201" s="364">
        <v>0</v>
      </c>
      <c r="Y201" s="364">
        <v>0</v>
      </c>
      <c r="Z201" s="364">
        <v>0</v>
      </c>
      <c r="AA201" s="364">
        <v>0</v>
      </c>
      <c r="AB201" s="364">
        <v>0</v>
      </c>
      <c r="AC201" s="364">
        <v>0</v>
      </c>
      <c r="AD201" s="364">
        <v>0</v>
      </c>
      <c r="AE201" s="364">
        <v>0</v>
      </c>
      <c r="AF201" s="364">
        <v>0</v>
      </c>
      <c r="AG201" s="364">
        <v>0</v>
      </c>
      <c r="AH201" s="364">
        <v>0</v>
      </c>
      <c r="AI201" s="364">
        <v>0</v>
      </c>
      <c r="AJ201" s="364">
        <v>0</v>
      </c>
      <c r="AK201" s="364">
        <v>0</v>
      </c>
      <c r="AL201" s="364">
        <v>0</v>
      </c>
      <c r="AM201" s="364">
        <v>0</v>
      </c>
      <c r="AN201" s="364">
        <v>0</v>
      </c>
      <c r="AO201" s="364">
        <v>0</v>
      </c>
      <c r="AP201" s="364">
        <v>0</v>
      </c>
      <c r="AQ201" s="364">
        <v>0</v>
      </c>
      <c r="AR201" s="364">
        <v>0</v>
      </c>
      <c r="AS201" s="364">
        <v>0</v>
      </c>
      <c r="AT201" s="364">
        <v>0</v>
      </c>
      <c r="AU201" s="364">
        <v>0</v>
      </c>
      <c r="AV201" s="364">
        <v>0</v>
      </c>
      <c r="AW201" s="364">
        <v>0</v>
      </c>
      <c r="AX201" s="364">
        <v>0</v>
      </c>
      <c r="AY201" s="364">
        <v>0</v>
      </c>
      <c r="AZ201" s="364">
        <v>0</v>
      </c>
      <c r="BA201" s="364">
        <v>0</v>
      </c>
      <c r="BB201" s="364">
        <v>0</v>
      </c>
      <c r="BC201" s="364">
        <v>0</v>
      </c>
      <c r="BD201" s="364">
        <v>0</v>
      </c>
      <c r="BE201" s="364">
        <v>0</v>
      </c>
      <c r="BF201" s="364">
        <v>0</v>
      </c>
      <c r="BG201" s="364">
        <v>0</v>
      </c>
      <c r="BI201" s="344" t="s">
        <v>1238</v>
      </c>
    </row>
    <row r="202" spans="2:61" x14ac:dyDescent="0.2">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64">
        <v>0</v>
      </c>
      <c r="I202" s="364">
        <v>0</v>
      </c>
      <c r="J202" s="364">
        <v>0</v>
      </c>
      <c r="K202" s="364">
        <v>0</v>
      </c>
      <c r="L202" s="364">
        <v>0</v>
      </c>
      <c r="M202" s="364">
        <v>0</v>
      </c>
      <c r="N202" s="364">
        <v>0</v>
      </c>
      <c r="O202" s="364">
        <v>0</v>
      </c>
      <c r="P202" s="364">
        <v>0</v>
      </c>
      <c r="Q202" s="364">
        <v>0</v>
      </c>
      <c r="R202" s="364">
        <v>0</v>
      </c>
      <c r="S202" s="364">
        <v>0</v>
      </c>
      <c r="T202" s="364">
        <v>0</v>
      </c>
      <c r="U202" s="364">
        <v>0</v>
      </c>
      <c r="V202" s="364">
        <v>0</v>
      </c>
      <c r="W202" s="364">
        <v>0</v>
      </c>
      <c r="X202" s="364">
        <v>0</v>
      </c>
      <c r="Y202" s="364">
        <v>0</v>
      </c>
      <c r="Z202" s="364">
        <v>0</v>
      </c>
      <c r="AA202" s="364">
        <v>0</v>
      </c>
      <c r="AB202" s="364">
        <v>0</v>
      </c>
      <c r="AC202" s="364">
        <v>0</v>
      </c>
      <c r="AD202" s="364">
        <v>0</v>
      </c>
      <c r="AE202" s="364">
        <v>0</v>
      </c>
      <c r="AF202" s="364">
        <v>0</v>
      </c>
      <c r="AG202" s="364">
        <v>0</v>
      </c>
      <c r="AH202" s="364">
        <v>0</v>
      </c>
      <c r="AI202" s="364">
        <v>0</v>
      </c>
      <c r="AJ202" s="364">
        <v>0</v>
      </c>
      <c r="AK202" s="364">
        <v>0</v>
      </c>
      <c r="AL202" s="364">
        <v>0</v>
      </c>
      <c r="AM202" s="364">
        <v>0</v>
      </c>
      <c r="AN202" s="364">
        <v>0</v>
      </c>
      <c r="AO202" s="364">
        <v>0</v>
      </c>
      <c r="AP202" s="364">
        <v>0</v>
      </c>
      <c r="AQ202" s="364">
        <v>0</v>
      </c>
      <c r="AR202" s="364">
        <v>0</v>
      </c>
      <c r="AS202" s="364">
        <v>0</v>
      </c>
      <c r="AT202" s="364">
        <v>0</v>
      </c>
      <c r="AU202" s="364">
        <v>0</v>
      </c>
      <c r="AV202" s="364">
        <v>0</v>
      </c>
      <c r="AW202" s="364">
        <v>0</v>
      </c>
      <c r="AX202" s="364">
        <v>0</v>
      </c>
      <c r="AY202" s="364">
        <v>0</v>
      </c>
      <c r="AZ202" s="364">
        <v>0</v>
      </c>
      <c r="BA202" s="364">
        <v>0</v>
      </c>
      <c r="BB202" s="364">
        <v>0</v>
      </c>
      <c r="BC202" s="364">
        <v>0</v>
      </c>
      <c r="BD202" s="364">
        <v>0</v>
      </c>
      <c r="BE202" s="364">
        <v>0</v>
      </c>
      <c r="BF202" s="364">
        <v>0</v>
      </c>
      <c r="BG202" s="364">
        <v>0</v>
      </c>
      <c r="BI202" s="344" t="s">
        <v>1238</v>
      </c>
    </row>
    <row r="203" spans="2:61" x14ac:dyDescent="0.2">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64">
        <v>0</v>
      </c>
      <c r="I203" s="364">
        <v>0</v>
      </c>
      <c r="J203" s="364">
        <v>0</v>
      </c>
      <c r="K203" s="364">
        <v>0</v>
      </c>
      <c r="L203" s="364">
        <v>0</v>
      </c>
      <c r="M203" s="364">
        <v>0</v>
      </c>
      <c r="N203" s="364">
        <v>0</v>
      </c>
      <c r="O203" s="364">
        <v>0</v>
      </c>
      <c r="P203" s="364">
        <v>0</v>
      </c>
      <c r="Q203" s="364">
        <v>0</v>
      </c>
      <c r="R203" s="364">
        <v>0</v>
      </c>
      <c r="S203" s="364">
        <v>0</v>
      </c>
      <c r="T203" s="364">
        <v>0</v>
      </c>
      <c r="U203" s="364">
        <v>0</v>
      </c>
      <c r="V203" s="364">
        <v>0</v>
      </c>
      <c r="W203" s="364">
        <v>0</v>
      </c>
      <c r="X203" s="364">
        <v>0</v>
      </c>
      <c r="Y203" s="364">
        <v>0</v>
      </c>
      <c r="Z203" s="364">
        <v>0</v>
      </c>
      <c r="AA203" s="364">
        <v>0</v>
      </c>
      <c r="AB203" s="364">
        <v>0</v>
      </c>
      <c r="AC203" s="364">
        <v>0</v>
      </c>
      <c r="AD203" s="364">
        <v>0</v>
      </c>
      <c r="AE203" s="364">
        <v>0</v>
      </c>
      <c r="AF203" s="364">
        <v>0</v>
      </c>
      <c r="AG203" s="364">
        <v>0</v>
      </c>
      <c r="AH203" s="364">
        <v>0</v>
      </c>
      <c r="AI203" s="364">
        <v>0</v>
      </c>
      <c r="AJ203" s="364">
        <v>0</v>
      </c>
      <c r="AK203" s="364">
        <v>0</v>
      </c>
      <c r="AL203" s="364">
        <v>0</v>
      </c>
      <c r="AM203" s="364">
        <v>0</v>
      </c>
      <c r="AN203" s="364">
        <v>0</v>
      </c>
      <c r="AO203" s="364">
        <v>0</v>
      </c>
      <c r="AP203" s="364">
        <v>0</v>
      </c>
      <c r="AQ203" s="364">
        <v>0</v>
      </c>
      <c r="AR203" s="364">
        <v>0</v>
      </c>
      <c r="AS203" s="364">
        <v>0</v>
      </c>
      <c r="AT203" s="364">
        <v>0</v>
      </c>
      <c r="AU203" s="364">
        <v>0</v>
      </c>
      <c r="AV203" s="364">
        <v>0</v>
      </c>
      <c r="AW203" s="364">
        <v>0</v>
      </c>
      <c r="AX203" s="364">
        <v>0</v>
      </c>
      <c r="AY203" s="364">
        <v>0</v>
      </c>
      <c r="AZ203" s="364">
        <v>0</v>
      </c>
      <c r="BA203" s="364">
        <v>0</v>
      </c>
      <c r="BB203" s="364">
        <v>0</v>
      </c>
      <c r="BC203" s="364">
        <v>0</v>
      </c>
      <c r="BD203" s="364">
        <v>0</v>
      </c>
      <c r="BE203" s="364">
        <v>0</v>
      </c>
      <c r="BF203" s="364">
        <v>0</v>
      </c>
      <c r="BG203" s="364">
        <v>0</v>
      </c>
      <c r="BI203" s="344" t="s">
        <v>1238</v>
      </c>
    </row>
    <row r="204" spans="2:61" x14ac:dyDescent="0.2">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64">
        <v>0</v>
      </c>
      <c r="I204" s="364">
        <v>0</v>
      </c>
      <c r="J204" s="364">
        <v>0</v>
      </c>
      <c r="K204" s="364">
        <v>0</v>
      </c>
      <c r="L204" s="364">
        <v>0</v>
      </c>
      <c r="M204" s="364">
        <v>0</v>
      </c>
      <c r="N204" s="364">
        <v>0</v>
      </c>
      <c r="O204" s="364">
        <v>0</v>
      </c>
      <c r="P204" s="364">
        <v>0</v>
      </c>
      <c r="Q204" s="364">
        <v>0</v>
      </c>
      <c r="R204" s="364">
        <v>0</v>
      </c>
      <c r="S204" s="364">
        <v>0</v>
      </c>
      <c r="T204" s="364">
        <v>0</v>
      </c>
      <c r="U204" s="364">
        <v>0</v>
      </c>
      <c r="V204" s="364">
        <v>0</v>
      </c>
      <c r="W204" s="364">
        <v>0</v>
      </c>
      <c r="X204" s="364">
        <v>0</v>
      </c>
      <c r="Y204" s="364">
        <v>0</v>
      </c>
      <c r="Z204" s="364">
        <v>0</v>
      </c>
      <c r="AA204" s="364">
        <v>0</v>
      </c>
      <c r="AB204" s="364">
        <v>0</v>
      </c>
      <c r="AC204" s="364">
        <v>0</v>
      </c>
      <c r="AD204" s="364">
        <v>0</v>
      </c>
      <c r="AE204" s="364">
        <v>0</v>
      </c>
      <c r="AF204" s="364">
        <v>0</v>
      </c>
      <c r="AG204" s="364">
        <v>0</v>
      </c>
      <c r="AH204" s="364">
        <v>0</v>
      </c>
      <c r="AI204" s="364">
        <v>0</v>
      </c>
      <c r="AJ204" s="364">
        <v>0</v>
      </c>
      <c r="AK204" s="364">
        <v>0</v>
      </c>
      <c r="AL204" s="364">
        <v>0</v>
      </c>
      <c r="AM204" s="364">
        <v>0</v>
      </c>
      <c r="AN204" s="364">
        <v>0</v>
      </c>
      <c r="AO204" s="364">
        <v>0</v>
      </c>
      <c r="AP204" s="364">
        <v>0</v>
      </c>
      <c r="AQ204" s="364">
        <v>0</v>
      </c>
      <c r="AR204" s="364">
        <v>0</v>
      </c>
      <c r="AS204" s="364">
        <v>0</v>
      </c>
      <c r="AT204" s="364">
        <v>0</v>
      </c>
      <c r="AU204" s="364">
        <v>0</v>
      </c>
      <c r="AV204" s="364">
        <v>0</v>
      </c>
      <c r="AW204" s="364">
        <v>0</v>
      </c>
      <c r="AX204" s="364">
        <v>0</v>
      </c>
      <c r="AY204" s="364">
        <v>0</v>
      </c>
      <c r="AZ204" s="364">
        <v>0</v>
      </c>
      <c r="BA204" s="364">
        <v>0</v>
      </c>
      <c r="BB204" s="364">
        <v>0</v>
      </c>
      <c r="BC204" s="364">
        <v>0</v>
      </c>
      <c r="BD204" s="364">
        <v>0</v>
      </c>
      <c r="BE204" s="364">
        <v>0</v>
      </c>
      <c r="BF204" s="364">
        <v>0</v>
      </c>
      <c r="BG204" s="364">
        <v>0</v>
      </c>
      <c r="BI204" s="344" t="s">
        <v>1238</v>
      </c>
    </row>
    <row r="205" spans="2:61" x14ac:dyDescent="0.2">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64">
        <v>0</v>
      </c>
      <c r="I205" s="364">
        <v>0</v>
      </c>
      <c r="J205" s="364">
        <v>0</v>
      </c>
      <c r="K205" s="364">
        <v>0</v>
      </c>
      <c r="L205" s="364">
        <v>0</v>
      </c>
      <c r="M205" s="364">
        <v>0</v>
      </c>
      <c r="N205" s="364">
        <v>0</v>
      </c>
      <c r="O205" s="364">
        <v>0</v>
      </c>
      <c r="P205" s="364">
        <v>0</v>
      </c>
      <c r="Q205" s="364">
        <v>0</v>
      </c>
      <c r="R205" s="364">
        <v>0</v>
      </c>
      <c r="S205" s="364">
        <v>0</v>
      </c>
      <c r="T205" s="364">
        <v>0</v>
      </c>
      <c r="U205" s="364">
        <v>0</v>
      </c>
      <c r="V205" s="364">
        <v>0</v>
      </c>
      <c r="W205" s="364">
        <v>0</v>
      </c>
      <c r="X205" s="364">
        <v>0</v>
      </c>
      <c r="Y205" s="364">
        <v>0</v>
      </c>
      <c r="Z205" s="364">
        <v>0</v>
      </c>
      <c r="AA205" s="364">
        <v>0</v>
      </c>
      <c r="AB205" s="364">
        <v>0</v>
      </c>
      <c r="AC205" s="364">
        <v>0</v>
      </c>
      <c r="AD205" s="364">
        <v>0</v>
      </c>
      <c r="AE205" s="364">
        <v>0</v>
      </c>
      <c r="AF205" s="364">
        <v>0</v>
      </c>
      <c r="AG205" s="364">
        <v>0</v>
      </c>
      <c r="AH205" s="364">
        <v>0</v>
      </c>
      <c r="AI205" s="364">
        <v>0</v>
      </c>
      <c r="AJ205" s="364">
        <v>0</v>
      </c>
      <c r="AK205" s="364">
        <v>0</v>
      </c>
      <c r="AL205" s="364">
        <v>0</v>
      </c>
      <c r="AM205" s="364">
        <v>0</v>
      </c>
      <c r="AN205" s="364">
        <v>0</v>
      </c>
      <c r="AO205" s="364">
        <v>0</v>
      </c>
      <c r="AP205" s="364">
        <v>0</v>
      </c>
      <c r="AQ205" s="364">
        <v>0</v>
      </c>
      <c r="AR205" s="364">
        <v>0</v>
      </c>
      <c r="AS205" s="364">
        <v>0</v>
      </c>
      <c r="AT205" s="364">
        <v>0</v>
      </c>
      <c r="AU205" s="364">
        <v>0</v>
      </c>
      <c r="AV205" s="364">
        <v>0</v>
      </c>
      <c r="AW205" s="364">
        <v>0</v>
      </c>
      <c r="AX205" s="364">
        <v>0</v>
      </c>
      <c r="AY205" s="364">
        <v>0</v>
      </c>
      <c r="AZ205" s="364">
        <v>0</v>
      </c>
      <c r="BA205" s="364">
        <v>0</v>
      </c>
      <c r="BB205" s="364">
        <v>0</v>
      </c>
      <c r="BC205" s="364">
        <v>0</v>
      </c>
      <c r="BD205" s="364">
        <v>0</v>
      </c>
      <c r="BE205" s="364">
        <v>0</v>
      </c>
      <c r="BF205" s="364">
        <v>0</v>
      </c>
      <c r="BG205" s="364">
        <v>0</v>
      </c>
      <c r="BI205" s="344" t="s">
        <v>1238</v>
      </c>
    </row>
    <row r="206" spans="2:61" x14ac:dyDescent="0.2">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64">
        <v>0</v>
      </c>
      <c r="I206" s="364">
        <v>0</v>
      </c>
      <c r="J206" s="364">
        <v>0</v>
      </c>
      <c r="K206" s="364">
        <v>0</v>
      </c>
      <c r="L206" s="364">
        <v>0</v>
      </c>
      <c r="M206" s="364">
        <v>0</v>
      </c>
      <c r="N206" s="364">
        <v>0</v>
      </c>
      <c r="O206" s="364">
        <v>0</v>
      </c>
      <c r="P206" s="364">
        <v>0</v>
      </c>
      <c r="Q206" s="364">
        <v>0</v>
      </c>
      <c r="R206" s="364">
        <v>0</v>
      </c>
      <c r="S206" s="364">
        <v>0</v>
      </c>
      <c r="T206" s="364">
        <v>0</v>
      </c>
      <c r="U206" s="364">
        <v>0</v>
      </c>
      <c r="V206" s="364">
        <v>0</v>
      </c>
      <c r="W206" s="364">
        <v>0</v>
      </c>
      <c r="X206" s="364">
        <v>0</v>
      </c>
      <c r="Y206" s="364">
        <v>0</v>
      </c>
      <c r="Z206" s="364">
        <v>0</v>
      </c>
      <c r="AA206" s="364">
        <v>0</v>
      </c>
      <c r="AB206" s="364">
        <v>0</v>
      </c>
      <c r="AC206" s="364">
        <v>0</v>
      </c>
      <c r="AD206" s="364">
        <v>0</v>
      </c>
      <c r="AE206" s="364">
        <v>0</v>
      </c>
      <c r="AF206" s="364">
        <v>0</v>
      </c>
      <c r="AG206" s="364">
        <v>0</v>
      </c>
      <c r="AH206" s="364">
        <v>0</v>
      </c>
      <c r="AI206" s="364">
        <v>0</v>
      </c>
      <c r="AJ206" s="364">
        <v>0</v>
      </c>
      <c r="AK206" s="364">
        <v>0</v>
      </c>
      <c r="AL206" s="364">
        <v>0</v>
      </c>
      <c r="AM206" s="364">
        <v>0</v>
      </c>
      <c r="AN206" s="364">
        <v>0</v>
      </c>
      <c r="AO206" s="364">
        <v>0</v>
      </c>
      <c r="AP206" s="364">
        <v>0</v>
      </c>
      <c r="AQ206" s="364">
        <v>0</v>
      </c>
      <c r="AR206" s="364">
        <v>0</v>
      </c>
      <c r="AS206" s="364">
        <v>0</v>
      </c>
      <c r="AT206" s="364">
        <v>0</v>
      </c>
      <c r="AU206" s="364">
        <v>0</v>
      </c>
      <c r="AV206" s="364">
        <v>0</v>
      </c>
      <c r="AW206" s="364">
        <v>0</v>
      </c>
      <c r="AX206" s="364">
        <v>0</v>
      </c>
      <c r="AY206" s="364">
        <v>0</v>
      </c>
      <c r="AZ206" s="364">
        <v>0</v>
      </c>
      <c r="BA206" s="364">
        <v>0</v>
      </c>
      <c r="BB206" s="364">
        <v>0</v>
      </c>
      <c r="BC206" s="364">
        <v>0</v>
      </c>
      <c r="BD206" s="364">
        <v>0</v>
      </c>
      <c r="BE206" s="364">
        <v>0</v>
      </c>
      <c r="BF206" s="364">
        <v>0</v>
      </c>
      <c r="BG206" s="364">
        <v>0</v>
      </c>
      <c r="BI206" s="344" t="s">
        <v>1238</v>
      </c>
    </row>
    <row r="207" spans="2:61" x14ac:dyDescent="0.2">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64">
        <v>0</v>
      </c>
      <c r="I207" s="364">
        <v>0</v>
      </c>
      <c r="J207" s="364">
        <v>0</v>
      </c>
      <c r="K207" s="364">
        <v>0</v>
      </c>
      <c r="L207" s="364">
        <v>0</v>
      </c>
      <c r="M207" s="364">
        <v>0</v>
      </c>
      <c r="N207" s="364">
        <v>0</v>
      </c>
      <c r="O207" s="364">
        <v>0</v>
      </c>
      <c r="P207" s="364">
        <v>0</v>
      </c>
      <c r="Q207" s="364">
        <v>0</v>
      </c>
      <c r="R207" s="364">
        <v>0</v>
      </c>
      <c r="S207" s="364">
        <v>0</v>
      </c>
      <c r="T207" s="364">
        <v>0</v>
      </c>
      <c r="U207" s="364">
        <v>0</v>
      </c>
      <c r="V207" s="364">
        <v>0</v>
      </c>
      <c r="W207" s="364">
        <v>0</v>
      </c>
      <c r="X207" s="364">
        <v>0</v>
      </c>
      <c r="Y207" s="364">
        <v>0</v>
      </c>
      <c r="Z207" s="364">
        <v>0</v>
      </c>
      <c r="AA207" s="364">
        <v>0</v>
      </c>
      <c r="AB207" s="364">
        <v>0</v>
      </c>
      <c r="AC207" s="364">
        <v>0</v>
      </c>
      <c r="AD207" s="364">
        <v>0</v>
      </c>
      <c r="AE207" s="364">
        <v>0</v>
      </c>
      <c r="AF207" s="364">
        <v>0</v>
      </c>
      <c r="AG207" s="364">
        <v>0</v>
      </c>
      <c r="AH207" s="364">
        <v>0</v>
      </c>
      <c r="AI207" s="364">
        <v>0</v>
      </c>
      <c r="AJ207" s="364">
        <v>0</v>
      </c>
      <c r="AK207" s="364">
        <v>0</v>
      </c>
      <c r="AL207" s="364">
        <v>0</v>
      </c>
      <c r="AM207" s="364">
        <v>0</v>
      </c>
      <c r="AN207" s="364">
        <v>0</v>
      </c>
      <c r="AO207" s="364">
        <v>0</v>
      </c>
      <c r="AP207" s="364">
        <v>0</v>
      </c>
      <c r="AQ207" s="364">
        <v>0</v>
      </c>
      <c r="AR207" s="364">
        <v>0</v>
      </c>
      <c r="AS207" s="364">
        <v>0</v>
      </c>
      <c r="AT207" s="364">
        <v>0</v>
      </c>
      <c r="AU207" s="364">
        <v>0</v>
      </c>
      <c r="AV207" s="364">
        <v>0</v>
      </c>
      <c r="AW207" s="364">
        <v>0</v>
      </c>
      <c r="AX207" s="364">
        <v>0</v>
      </c>
      <c r="AY207" s="364">
        <v>0</v>
      </c>
      <c r="AZ207" s="364">
        <v>0</v>
      </c>
      <c r="BA207" s="364">
        <v>0</v>
      </c>
      <c r="BB207" s="364">
        <v>0</v>
      </c>
      <c r="BC207" s="364">
        <v>0</v>
      </c>
      <c r="BD207" s="364">
        <v>0</v>
      </c>
      <c r="BE207" s="364">
        <v>0</v>
      </c>
      <c r="BF207" s="364">
        <v>0</v>
      </c>
      <c r="BG207" s="364">
        <v>0</v>
      </c>
      <c r="BI207" s="344" t="s">
        <v>1238</v>
      </c>
    </row>
    <row r="208" spans="2:61" x14ac:dyDescent="0.2">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64">
        <v>0</v>
      </c>
      <c r="I208" s="364">
        <v>0</v>
      </c>
      <c r="J208" s="364">
        <v>0</v>
      </c>
      <c r="K208" s="364">
        <v>0</v>
      </c>
      <c r="L208" s="364">
        <v>0</v>
      </c>
      <c r="M208" s="364">
        <v>0</v>
      </c>
      <c r="N208" s="364">
        <v>0</v>
      </c>
      <c r="O208" s="364">
        <v>0</v>
      </c>
      <c r="P208" s="364">
        <v>0</v>
      </c>
      <c r="Q208" s="364">
        <v>0</v>
      </c>
      <c r="R208" s="364">
        <v>0</v>
      </c>
      <c r="S208" s="364">
        <v>0</v>
      </c>
      <c r="T208" s="364">
        <v>0</v>
      </c>
      <c r="U208" s="364">
        <v>0</v>
      </c>
      <c r="V208" s="364">
        <v>0</v>
      </c>
      <c r="W208" s="364">
        <v>0</v>
      </c>
      <c r="X208" s="364">
        <v>0</v>
      </c>
      <c r="Y208" s="364">
        <v>0</v>
      </c>
      <c r="Z208" s="364">
        <v>0</v>
      </c>
      <c r="AA208" s="364">
        <v>0</v>
      </c>
      <c r="AB208" s="364">
        <v>0</v>
      </c>
      <c r="AC208" s="364">
        <v>0</v>
      </c>
      <c r="AD208" s="364">
        <v>0</v>
      </c>
      <c r="AE208" s="364">
        <v>0</v>
      </c>
      <c r="AF208" s="364">
        <v>0</v>
      </c>
      <c r="AG208" s="364">
        <v>0</v>
      </c>
      <c r="AH208" s="364">
        <v>0</v>
      </c>
      <c r="AI208" s="364">
        <v>0</v>
      </c>
      <c r="AJ208" s="364">
        <v>0</v>
      </c>
      <c r="AK208" s="364">
        <v>0</v>
      </c>
      <c r="AL208" s="364">
        <v>0</v>
      </c>
      <c r="AM208" s="364">
        <v>0</v>
      </c>
      <c r="AN208" s="364">
        <v>0</v>
      </c>
      <c r="AO208" s="364">
        <v>0</v>
      </c>
      <c r="AP208" s="364">
        <v>0</v>
      </c>
      <c r="AQ208" s="364">
        <v>0</v>
      </c>
      <c r="AR208" s="364">
        <v>0</v>
      </c>
      <c r="AS208" s="364">
        <v>0</v>
      </c>
      <c r="AT208" s="364">
        <v>0</v>
      </c>
      <c r="AU208" s="364">
        <v>0</v>
      </c>
      <c r="AV208" s="364">
        <v>0</v>
      </c>
      <c r="AW208" s="364">
        <v>0</v>
      </c>
      <c r="AX208" s="364">
        <v>0</v>
      </c>
      <c r="AY208" s="364">
        <v>0</v>
      </c>
      <c r="AZ208" s="364">
        <v>0</v>
      </c>
      <c r="BA208" s="364">
        <v>0</v>
      </c>
      <c r="BB208" s="364">
        <v>0</v>
      </c>
      <c r="BC208" s="364">
        <v>0</v>
      </c>
      <c r="BD208" s="364">
        <v>0</v>
      </c>
      <c r="BE208" s="364">
        <v>0</v>
      </c>
      <c r="BF208" s="364">
        <v>0</v>
      </c>
      <c r="BG208" s="364">
        <v>0</v>
      </c>
      <c r="BI208" s="344" t="s">
        <v>1238</v>
      </c>
    </row>
    <row r="209" spans="2:61" x14ac:dyDescent="0.2">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64">
        <v>0</v>
      </c>
      <c r="I209" s="364">
        <v>0</v>
      </c>
      <c r="J209" s="364">
        <v>0</v>
      </c>
      <c r="K209" s="364">
        <v>0</v>
      </c>
      <c r="L209" s="364">
        <v>0</v>
      </c>
      <c r="M209" s="364">
        <v>0</v>
      </c>
      <c r="N209" s="364">
        <v>0</v>
      </c>
      <c r="O209" s="364">
        <v>0</v>
      </c>
      <c r="P209" s="364">
        <v>0</v>
      </c>
      <c r="Q209" s="364">
        <v>0</v>
      </c>
      <c r="R209" s="364">
        <v>0</v>
      </c>
      <c r="S209" s="364">
        <v>0</v>
      </c>
      <c r="T209" s="364">
        <v>0</v>
      </c>
      <c r="U209" s="364">
        <v>0</v>
      </c>
      <c r="V209" s="364">
        <v>0</v>
      </c>
      <c r="W209" s="364">
        <v>0</v>
      </c>
      <c r="X209" s="364">
        <v>0</v>
      </c>
      <c r="Y209" s="364">
        <v>0</v>
      </c>
      <c r="Z209" s="364">
        <v>0</v>
      </c>
      <c r="AA209" s="364">
        <v>0</v>
      </c>
      <c r="AB209" s="364">
        <v>0</v>
      </c>
      <c r="AC209" s="364">
        <v>0</v>
      </c>
      <c r="AD209" s="364">
        <v>0</v>
      </c>
      <c r="AE209" s="364">
        <v>0</v>
      </c>
      <c r="AF209" s="364">
        <v>0</v>
      </c>
      <c r="AG209" s="364">
        <v>0</v>
      </c>
      <c r="AH209" s="364">
        <v>0</v>
      </c>
      <c r="AI209" s="364">
        <v>0</v>
      </c>
      <c r="AJ209" s="364">
        <v>0</v>
      </c>
      <c r="AK209" s="364">
        <v>0</v>
      </c>
      <c r="AL209" s="364">
        <v>0</v>
      </c>
      <c r="AM209" s="364">
        <v>0</v>
      </c>
      <c r="AN209" s="364">
        <v>0</v>
      </c>
      <c r="AO209" s="364">
        <v>0</v>
      </c>
      <c r="AP209" s="364">
        <v>0</v>
      </c>
      <c r="AQ209" s="364">
        <v>0</v>
      </c>
      <c r="AR209" s="364">
        <v>0</v>
      </c>
      <c r="AS209" s="364">
        <v>0</v>
      </c>
      <c r="AT209" s="364">
        <v>0</v>
      </c>
      <c r="AU209" s="364">
        <v>0</v>
      </c>
      <c r="AV209" s="364">
        <v>0</v>
      </c>
      <c r="AW209" s="364">
        <v>0</v>
      </c>
      <c r="AX209" s="364">
        <v>0</v>
      </c>
      <c r="AY209" s="364">
        <v>0</v>
      </c>
      <c r="AZ209" s="364">
        <v>0</v>
      </c>
      <c r="BA209" s="364">
        <v>0</v>
      </c>
      <c r="BB209" s="364">
        <v>0</v>
      </c>
      <c r="BC209" s="364">
        <v>0</v>
      </c>
      <c r="BD209" s="364">
        <v>0</v>
      </c>
      <c r="BE209" s="364">
        <v>0</v>
      </c>
      <c r="BF209" s="364">
        <v>0</v>
      </c>
      <c r="BG209" s="364">
        <v>0</v>
      </c>
      <c r="BI209" s="344" t="s">
        <v>1238</v>
      </c>
    </row>
    <row r="210" spans="2:61" x14ac:dyDescent="0.2">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64">
        <v>0</v>
      </c>
      <c r="I210" s="364">
        <v>0</v>
      </c>
      <c r="J210" s="364">
        <v>0</v>
      </c>
      <c r="K210" s="364">
        <v>0</v>
      </c>
      <c r="L210" s="364">
        <v>0</v>
      </c>
      <c r="M210" s="364">
        <v>0</v>
      </c>
      <c r="N210" s="364">
        <v>0</v>
      </c>
      <c r="O210" s="364">
        <v>0</v>
      </c>
      <c r="P210" s="364">
        <v>0</v>
      </c>
      <c r="Q210" s="364">
        <v>0</v>
      </c>
      <c r="R210" s="364">
        <v>0</v>
      </c>
      <c r="S210" s="364">
        <v>0</v>
      </c>
      <c r="T210" s="364">
        <v>0</v>
      </c>
      <c r="U210" s="364">
        <v>0</v>
      </c>
      <c r="V210" s="364">
        <v>0</v>
      </c>
      <c r="W210" s="364">
        <v>0</v>
      </c>
      <c r="X210" s="364">
        <v>0</v>
      </c>
      <c r="Y210" s="364">
        <v>0</v>
      </c>
      <c r="Z210" s="364">
        <v>0</v>
      </c>
      <c r="AA210" s="364">
        <v>0</v>
      </c>
      <c r="AB210" s="364">
        <v>0</v>
      </c>
      <c r="AC210" s="364">
        <v>0</v>
      </c>
      <c r="AD210" s="364">
        <v>0</v>
      </c>
      <c r="AE210" s="364">
        <v>0</v>
      </c>
      <c r="AF210" s="364">
        <v>0</v>
      </c>
      <c r="AG210" s="364">
        <v>0</v>
      </c>
      <c r="AH210" s="364">
        <v>0</v>
      </c>
      <c r="AI210" s="364">
        <v>0</v>
      </c>
      <c r="AJ210" s="364">
        <v>0</v>
      </c>
      <c r="AK210" s="364">
        <v>0</v>
      </c>
      <c r="AL210" s="364">
        <v>0</v>
      </c>
      <c r="AM210" s="364">
        <v>0</v>
      </c>
      <c r="AN210" s="364">
        <v>0</v>
      </c>
      <c r="AO210" s="364">
        <v>0</v>
      </c>
      <c r="AP210" s="364">
        <v>0</v>
      </c>
      <c r="AQ210" s="364">
        <v>0</v>
      </c>
      <c r="AR210" s="364">
        <v>0</v>
      </c>
      <c r="AS210" s="364">
        <v>0</v>
      </c>
      <c r="AT210" s="364">
        <v>0</v>
      </c>
      <c r="AU210" s="364">
        <v>0</v>
      </c>
      <c r="AV210" s="364">
        <v>0</v>
      </c>
      <c r="AW210" s="364">
        <v>0</v>
      </c>
      <c r="AX210" s="364">
        <v>0</v>
      </c>
      <c r="AY210" s="364">
        <v>0</v>
      </c>
      <c r="AZ210" s="364">
        <v>0</v>
      </c>
      <c r="BA210" s="364">
        <v>0</v>
      </c>
      <c r="BB210" s="364">
        <v>0</v>
      </c>
      <c r="BC210" s="364">
        <v>0</v>
      </c>
      <c r="BD210" s="364">
        <v>0</v>
      </c>
      <c r="BE210" s="364">
        <v>0</v>
      </c>
      <c r="BF210" s="364">
        <v>0</v>
      </c>
      <c r="BG210" s="364">
        <v>0</v>
      </c>
      <c r="BI210" s="344" t="s">
        <v>1238</v>
      </c>
    </row>
    <row r="211" spans="2:61" x14ac:dyDescent="0.2">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64">
        <v>0</v>
      </c>
      <c r="I211" s="364">
        <v>0</v>
      </c>
      <c r="J211" s="364">
        <v>0</v>
      </c>
      <c r="K211" s="364">
        <v>0</v>
      </c>
      <c r="L211" s="364">
        <v>0</v>
      </c>
      <c r="M211" s="364">
        <v>0</v>
      </c>
      <c r="N211" s="364">
        <v>0</v>
      </c>
      <c r="O211" s="364">
        <v>0</v>
      </c>
      <c r="P211" s="364">
        <v>0</v>
      </c>
      <c r="Q211" s="364">
        <v>0</v>
      </c>
      <c r="R211" s="364">
        <v>0</v>
      </c>
      <c r="S211" s="364">
        <v>0</v>
      </c>
      <c r="T211" s="364">
        <v>0</v>
      </c>
      <c r="U211" s="364">
        <v>0</v>
      </c>
      <c r="V211" s="364">
        <v>0</v>
      </c>
      <c r="W211" s="364">
        <v>0</v>
      </c>
      <c r="X211" s="364">
        <v>0</v>
      </c>
      <c r="Y211" s="364">
        <v>0</v>
      </c>
      <c r="Z211" s="364">
        <v>0</v>
      </c>
      <c r="AA211" s="364">
        <v>0</v>
      </c>
      <c r="AB211" s="364">
        <v>0</v>
      </c>
      <c r="AC211" s="364">
        <v>0</v>
      </c>
      <c r="AD211" s="364">
        <v>0</v>
      </c>
      <c r="AE211" s="364">
        <v>0</v>
      </c>
      <c r="AF211" s="364">
        <v>0</v>
      </c>
      <c r="AG211" s="364">
        <v>0</v>
      </c>
      <c r="AH211" s="364">
        <v>0</v>
      </c>
      <c r="AI211" s="364">
        <v>0</v>
      </c>
      <c r="AJ211" s="364">
        <v>0</v>
      </c>
      <c r="AK211" s="364">
        <v>0</v>
      </c>
      <c r="AL211" s="364">
        <v>0</v>
      </c>
      <c r="AM211" s="364">
        <v>0</v>
      </c>
      <c r="AN211" s="364">
        <v>0</v>
      </c>
      <c r="AO211" s="364">
        <v>0</v>
      </c>
      <c r="AP211" s="364">
        <v>0</v>
      </c>
      <c r="AQ211" s="364">
        <v>0</v>
      </c>
      <c r="AR211" s="364">
        <v>0</v>
      </c>
      <c r="AS211" s="364">
        <v>0</v>
      </c>
      <c r="AT211" s="364">
        <v>0</v>
      </c>
      <c r="AU211" s="364">
        <v>0</v>
      </c>
      <c r="AV211" s="364">
        <v>0</v>
      </c>
      <c r="AW211" s="364">
        <v>0</v>
      </c>
      <c r="AX211" s="364">
        <v>0</v>
      </c>
      <c r="AY211" s="364">
        <v>0</v>
      </c>
      <c r="AZ211" s="364">
        <v>0</v>
      </c>
      <c r="BA211" s="364">
        <v>0</v>
      </c>
      <c r="BB211" s="364">
        <v>0</v>
      </c>
      <c r="BC211" s="364">
        <v>0</v>
      </c>
      <c r="BD211" s="364">
        <v>0</v>
      </c>
      <c r="BE211" s="364">
        <v>0</v>
      </c>
      <c r="BF211" s="364">
        <v>0</v>
      </c>
      <c r="BG211" s="364">
        <v>0</v>
      </c>
      <c r="BI211" s="344" t="s">
        <v>1238</v>
      </c>
    </row>
    <row r="212" spans="2:61" x14ac:dyDescent="0.2">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64">
        <v>0</v>
      </c>
      <c r="I212" s="364">
        <v>0</v>
      </c>
      <c r="J212" s="364">
        <v>0</v>
      </c>
      <c r="K212" s="364">
        <v>0</v>
      </c>
      <c r="L212" s="364">
        <v>0</v>
      </c>
      <c r="M212" s="364">
        <v>0</v>
      </c>
      <c r="N212" s="364">
        <v>0</v>
      </c>
      <c r="O212" s="364">
        <v>0</v>
      </c>
      <c r="P212" s="364">
        <v>0</v>
      </c>
      <c r="Q212" s="364">
        <v>0</v>
      </c>
      <c r="R212" s="364">
        <v>0</v>
      </c>
      <c r="S212" s="364">
        <v>0</v>
      </c>
      <c r="T212" s="364">
        <v>0</v>
      </c>
      <c r="U212" s="364">
        <v>0</v>
      </c>
      <c r="V212" s="364">
        <v>0</v>
      </c>
      <c r="W212" s="364">
        <v>0</v>
      </c>
      <c r="X212" s="364">
        <v>0</v>
      </c>
      <c r="Y212" s="364">
        <v>0</v>
      </c>
      <c r="Z212" s="364">
        <v>0</v>
      </c>
      <c r="AA212" s="364">
        <v>0</v>
      </c>
      <c r="AB212" s="364">
        <v>0</v>
      </c>
      <c r="AC212" s="364">
        <v>0</v>
      </c>
      <c r="AD212" s="364">
        <v>0</v>
      </c>
      <c r="AE212" s="364">
        <v>0</v>
      </c>
      <c r="AF212" s="364">
        <v>0</v>
      </c>
      <c r="AG212" s="364">
        <v>0</v>
      </c>
      <c r="AH212" s="364">
        <v>0</v>
      </c>
      <c r="AI212" s="364">
        <v>0</v>
      </c>
      <c r="AJ212" s="364">
        <v>0</v>
      </c>
      <c r="AK212" s="364">
        <v>0</v>
      </c>
      <c r="AL212" s="364">
        <v>0</v>
      </c>
      <c r="AM212" s="364">
        <v>0</v>
      </c>
      <c r="AN212" s="364">
        <v>0</v>
      </c>
      <c r="AO212" s="364">
        <v>0</v>
      </c>
      <c r="AP212" s="364">
        <v>0</v>
      </c>
      <c r="AQ212" s="364">
        <v>0</v>
      </c>
      <c r="AR212" s="364">
        <v>0</v>
      </c>
      <c r="AS212" s="364">
        <v>0</v>
      </c>
      <c r="AT212" s="364">
        <v>0</v>
      </c>
      <c r="AU212" s="364">
        <v>0</v>
      </c>
      <c r="AV212" s="364">
        <v>0</v>
      </c>
      <c r="AW212" s="364">
        <v>0</v>
      </c>
      <c r="AX212" s="364">
        <v>0</v>
      </c>
      <c r="AY212" s="364">
        <v>0</v>
      </c>
      <c r="AZ212" s="364">
        <v>0</v>
      </c>
      <c r="BA212" s="364">
        <v>0</v>
      </c>
      <c r="BB212" s="364">
        <v>0</v>
      </c>
      <c r="BC212" s="364">
        <v>0</v>
      </c>
      <c r="BD212" s="364">
        <v>0</v>
      </c>
      <c r="BE212" s="364">
        <v>0</v>
      </c>
      <c r="BF212" s="364">
        <v>0</v>
      </c>
      <c r="BG212" s="364">
        <v>0</v>
      </c>
      <c r="BI212" s="344" t="s">
        <v>1238</v>
      </c>
    </row>
    <row r="213" spans="2:61" x14ac:dyDescent="0.2">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64">
        <v>0</v>
      </c>
      <c r="I213" s="364">
        <v>0</v>
      </c>
      <c r="J213" s="364">
        <v>0</v>
      </c>
      <c r="K213" s="364">
        <v>0</v>
      </c>
      <c r="L213" s="364">
        <v>0</v>
      </c>
      <c r="M213" s="364">
        <v>0</v>
      </c>
      <c r="N213" s="364">
        <v>0</v>
      </c>
      <c r="O213" s="364">
        <v>0</v>
      </c>
      <c r="P213" s="364">
        <v>0</v>
      </c>
      <c r="Q213" s="364">
        <v>0</v>
      </c>
      <c r="R213" s="364">
        <v>0</v>
      </c>
      <c r="S213" s="364">
        <v>0</v>
      </c>
      <c r="T213" s="364">
        <v>0</v>
      </c>
      <c r="U213" s="364">
        <v>0</v>
      </c>
      <c r="V213" s="364">
        <v>0</v>
      </c>
      <c r="W213" s="364">
        <v>0</v>
      </c>
      <c r="X213" s="364">
        <v>0</v>
      </c>
      <c r="Y213" s="364">
        <v>0</v>
      </c>
      <c r="Z213" s="364">
        <v>0</v>
      </c>
      <c r="AA213" s="364">
        <v>0</v>
      </c>
      <c r="AB213" s="364">
        <v>0</v>
      </c>
      <c r="AC213" s="364">
        <v>0</v>
      </c>
      <c r="AD213" s="364">
        <v>0</v>
      </c>
      <c r="AE213" s="364">
        <v>0</v>
      </c>
      <c r="AF213" s="364">
        <v>0</v>
      </c>
      <c r="AG213" s="364">
        <v>0</v>
      </c>
      <c r="AH213" s="364">
        <v>0</v>
      </c>
      <c r="AI213" s="364">
        <v>0</v>
      </c>
      <c r="AJ213" s="364">
        <v>0</v>
      </c>
      <c r="AK213" s="364">
        <v>0</v>
      </c>
      <c r="AL213" s="364">
        <v>0</v>
      </c>
      <c r="AM213" s="364">
        <v>0</v>
      </c>
      <c r="AN213" s="364">
        <v>0</v>
      </c>
      <c r="AO213" s="364">
        <v>0</v>
      </c>
      <c r="AP213" s="364">
        <v>0</v>
      </c>
      <c r="AQ213" s="364">
        <v>0</v>
      </c>
      <c r="AR213" s="364">
        <v>0</v>
      </c>
      <c r="AS213" s="364">
        <v>0</v>
      </c>
      <c r="AT213" s="364">
        <v>0</v>
      </c>
      <c r="AU213" s="364">
        <v>0</v>
      </c>
      <c r="AV213" s="364">
        <v>0</v>
      </c>
      <c r="AW213" s="364">
        <v>0</v>
      </c>
      <c r="AX213" s="364">
        <v>0</v>
      </c>
      <c r="AY213" s="364">
        <v>0</v>
      </c>
      <c r="AZ213" s="364">
        <v>0</v>
      </c>
      <c r="BA213" s="364">
        <v>0</v>
      </c>
      <c r="BB213" s="364">
        <v>0</v>
      </c>
      <c r="BC213" s="364">
        <v>0</v>
      </c>
      <c r="BD213" s="364">
        <v>0</v>
      </c>
      <c r="BE213" s="364">
        <v>0</v>
      </c>
      <c r="BF213" s="364">
        <v>0</v>
      </c>
      <c r="BG213" s="364">
        <v>0</v>
      </c>
      <c r="BI213" s="344" t="s">
        <v>1238</v>
      </c>
    </row>
    <row r="214" spans="2:61" x14ac:dyDescent="0.2">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64">
        <v>0</v>
      </c>
      <c r="I214" s="364">
        <v>0</v>
      </c>
      <c r="J214" s="364">
        <v>0</v>
      </c>
      <c r="K214" s="364">
        <v>0</v>
      </c>
      <c r="L214" s="364">
        <v>0</v>
      </c>
      <c r="M214" s="364">
        <v>0</v>
      </c>
      <c r="N214" s="364">
        <v>0</v>
      </c>
      <c r="O214" s="364">
        <v>0</v>
      </c>
      <c r="P214" s="364">
        <v>0</v>
      </c>
      <c r="Q214" s="364">
        <v>0</v>
      </c>
      <c r="R214" s="364">
        <v>0</v>
      </c>
      <c r="S214" s="364">
        <v>0</v>
      </c>
      <c r="T214" s="364">
        <v>0</v>
      </c>
      <c r="U214" s="364">
        <v>0</v>
      </c>
      <c r="V214" s="364">
        <v>0</v>
      </c>
      <c r="W214" s="364">
        <v>0</v>
      </c>
      <c r="X214" s="364">
        <v>0</v>
      </c>
      <c r="Y214" s="364">
        <v>0</v>
      </c>
      <c r="Z214" s="364">
        <v>0</v>
      </c>
      <c r="AA214" s="364">
        <v>0</v>
      </c>
      <c r="AB214" s="364">
        <v>0</v>
      </c>
      <c r="AC214" s="364">
        <v>0</v>
      </c>
      <c r="AD214" s="364">
        <v>0</v>
      </c>
      <c r="AE214" s="364">
        <v>0</v>
      </c>
      <c r="AF214" s="364">
        <v>0</v>
      </c>
      <c r="AG214" s="364">
        <v>0</v>
      </c>
      <c r="AH214" s="364">
        <v>0</v>
      </c>
      <c r="AI214" s="364">
        <v>0</v>
      </c>
      <c r="AJ214" s="364">
        <v>0</v>
      </c>
      <c r="AK214" s="364">
        <v>0</v>
      </c>
      <c r="AL214" s="364">
        <v>0</v>
      </c>
      <c r="AM214" s="364">
        <v>0</v>
      </c>
      <c r="AN214" s="364">
        <v>0</v>
      </c>
      <c r="AO214" s="364">
        <v>0</v>
      </c>
      <c r="AP214" s="364">
        <v>0</v>
      </c>
      <c r="AQ214" s="364">
        <v>0</v>
      </c>
      <c r="AR214" s="364">
        <v>0</v>
      </c>
      <c r="AS214" s="364">
        <v>0</v>
      </c>
      <c r="AT214" s="364">
        <v>0</v>
      </c>
      <c r="AU214" s="364">
        <v>0</v>
      </c>
      <c r="AV214" s="364">
        <v>0</v>
      </c>
      <c r="AW214" s="364">
        <v>0</v>
      </c>
      <c r="AX214" s="364">
        <v>0</v>
      </c>
      <c r="AY214" s="364">
        <v>0</v>
      </c>
      <c r="AZ214" s="364">
        <v>0</v>
      </c>
      <c r="BA214" s="364">
        <v>0</v>
      </c>
      <c r="BB214" s="364">
        <v>0</v>
      </c>
      <c r="BC214" s="364">
        <v>0</v>
      </c>
      <c r="BD214" s="364">
        <v>0</v>
      </c>
      <c r="BE214" s="364">
        <v>0</v>
      </c>
      <c r="BF214" s="364">
        <v>0</v>
      </c>
      <c r="BG214" s="364">
        <v>0</v>
      </c>
      <c r="BI214" s="344" t="s">
        <v>1238</v>
      </c>
    </row>
    <row r="215" spans="2:61" x14ac:dyDescent="0.2">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64">
        <v>0</v>
      </c>
      <c r="I215" s="364">
        <v>0</v>
      </c>
      <c r="J215" s="364">
        <v>0</v>
      </c>
      <c r="K215" s="364">
        <v>0</v>
      </c>
      <c r="L215" s="364">
        <v>0</v>
      </c>
      <c r="M215" s="364">
        <v>0</v>
      </c>
      <c r="N215" s="364">
        <v>0</v>
      </c>
      <c r="O215" s="364">
        <v>0</v>
      </c>
      <c r="P215" s="364">
        <v>0</v>
      </c>
      <c r="Q215" s="364">
        <v>0</v>
      </c>
      <c r="R215" s="364">
        <v>0</v>
      </c>
      <c r="S215" s="364">
        <v>0</v>
      </c>
      <c r="T215" s="364">
        <v>0</v>
      </c>
      <c r="U215" s="364">
        <v>0</v>
      </c>
      <c r="V215" s="364">
        <v>0</v>
      </c>
      <c r="W215" s="364">
        <v>0</v>
      </c>
      <c r="X215" s="364">
        <v>0</v>
      </c>
      <c r="Y215" s="364">
        <v>0</v>
      </c>
      <c r="Z215" s="364">
        <v>0</v>
      </c>
      <c r="AA215" s="364">
        <v>0</v>
      </c>
      <c r="AB215" s="364">
        <v>0</v>
      </c>
      <c r="AC215" s="364">
        <v>0</v>
      </c>
      <c r="AD215" s="364">
        <v>0</v>
      </c>
      <c r="AE215" s="364">
        <v>0</v>
      </c>
      <c r="AF215" s="364">
        <v>0</v>
      </c>
      <c r="AG215" s="364">
        <v>0</v>
      </c>
      <c r="AH215" s="364">
        <v>0</v>
      </c>
      <c r="AI215" s="364">
        <v>0</v>
      </c>
      <c r="AJ215" s="364">
        <v>0</v>
      </c>
      <c r="AK215" s="364">
        <v>0</v>
      </c>
      <c r="AL215" s="364">
        <v>0</v>
      </c>
      <c r="AM215" s="364">
        <v>0</v>
      </c>
      <c r="AN215" s="364">
        <v>0</v>
      </c>
      <c r="AO215" s="364">
        <v>0</v>
      </c>
      <c r="AP215" s="364">
        <v>0</v>
      </c>
      <c r="AQ215" s="364">
        <v>0</v>
      </c>
      <c r="AR215" s="364">
        <v>0</v>
      </c>
      <c r="AS215" s="364">
        <v>0</v>
      </c>
      <c r="AT215" s="364">
        <v>0</v>
      </c>
      <c r="AU215" s="364">
        <v>0</v>
      </c>
      <c r="AV215" s="364">
        <v>0</v>
      </c>
      <c r="AW215" s="364">
        <v>0</v>
      </c>
      <c r="AX215" s="364">
        <v>0</v>
      </c>
      <c r="AY215" s="364">
        <v>0</v>
      </c>
      <c r="AZ215" s="364">
        <v>0</v>
      </c>
      <c r="BA215" s="364">
        <v>0</v>
      </c>
      <c r="BB215" s="364">
        <v>0</v>
      </c>
      <c r="BC215" s="364">
        <v>0</v>
      </c>
      <c r="BD215" s="364">
        <v>0</v>
      </c>
      <c r="BE215" s="364">
        <v>0</v>
      </c>
      <c r="BF215" s="364">
        <v>0</v>
      </c>
      <c r="BG215" s="364">
        <v>0</v>
      </c>
      <c r="BI215" s="344" t="s">
        <v>1238</v>
      </c>
    </row>
    <row r="216" spans="2:61" x14ac:dyDescent="0.2">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64">
        <v>0</v>
      </c>
      <c r="I216" s="364">
        <v>0</v>
      </c>
      <c r="J216" s="364">
        <v>0</v>
      </c>
      <c r="K216" s="364">
        <v>0</v>
      </c>
      <c r="L216" s="364">
        <v>0</v>
      </c>
      <c r="M216" s="364">
        <v>0</v>
      </c>
      <c r="N216" s="364">
        <v>0</v>
      </c>
      <c r="O216" s="364">
        <v>0</v>
      </c>
      <c r="P216" s="364">
        <v>0</v>
      </c>
      <c r="Q216" s="364">
        <v>0</v>
      </c>
      <c r="R216" s="364">
        <v>0</v>
      </c>
      <c r="S216" s="364">
        <v>0</v>
      </c>
      <c r="T216" s="364">
        <v>0</v>
      </c>
      <c r="U216" s="364">
        <v>0</v>
      </c>
      <c r="V216" s="364">
        <v>0</v>
      </c>
      <c r="W216" s="364">
        <v>0</v>
      </c>
      <c r="X216" s="364">
        <v>0</v>
      </c>
      <c r="Y216" s="364">
        <v>0</v>
      </c>
      <c r="Z216" s="364">
        <v>0</v>
      </c>
      <c r="AA216" s="364">
        <v>0</v>
      </c>
      <c r="AB216" s="364">
        <v>0</v>
      </c>
      <c r="AC216" s="364">
        <v>0</v>
      </c>
      <c r="AD216" s="364">
        <v>0</v>
      </c>
      <c r="AE216" s="364">
        <v>0</v>
      </c>
      <c r="AF216" s="364">
        <v>0</v>
      </c>
      <c r="AG216" s="364">
        <v>0</v>
      </c>
      <c r="AH216" s="364">
        <v>0</v>
      </c>
      <c r="AI216" s="364">
        <v>0</v>
      </c>
      <c r="AJ216" s="364">
        <v>0</v>
      </c>
      <c r="AK216" s="364">
        <v>0</v>
      </c>
      <c r="AL216" s="364">
        <v>0</v>
      </c>
      <c r="AM216" s="364">
        <v>0</v>
      </c>
      <c r="AN216" s="364">
        <v>0</v>
      </c>
      <c r="AO216" s="364">
        <v>0</v>
      </c>
      <c r="AP216" s="364">
        <v>0</v>
      </c>
      <c r="AQ216" s="364">
        <v>0</v>
      </c>
      <c r="AR216" s="364">
        <v>0</v>
      </c>
      <c r="AS216" s="364">
        <v>0</v>
      </c>
      <c r="AT216" s="364">
        <v>0</v>
      </c>
      <c r="AU216" s="364">
        <v>0</v>
      </c>
      <c r="AV216" s="364">
        <v>0</v>
      </c>
      <c r="AW216" s="364">
        <v>0</v>
      </c>
      <c r="AX216" s="364">
        <v>0</v>
      </c>
      <c r="AY216" s="364">
        <v>0</v>
      </c>
      <c r="AZ216" s="364">
        <v>0</v>
      </c>
      <c r="BA216" s="364">
        <v>0</v>
      </c>
      <c r="BB216" s="364">
        <v>0</v>
      </c>
      <c r="BC216" s="364">
        <v>0</v>
      </c>
      <c r="BD216" s="364">
        <v>0</v>
      </c>
      <c r="BE216" s="364">
        <v>0</v>
      </c>
      <c r="BF216" s="364">
        <v>0</v>
      </c>
      <c r="BG216" s="364">
        <v>0</v>
      </c>
      <c r="BI216" s="344" t="s">
        <v>1238</v>
      </c>
    </row>
    <row r="217" spans="2:61" x14ac:dyDescent="0.2">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64">
        <v>0</v>
      </c>
      <c r="I217" s="364">
        <v>0</v>
      </c>
      <c r="J217" s="364">
        <v>0</v>
      </c>
      <c r="K217" s="364">
        <v>0</v>
      </c>
      <c r="L217" s="364">
        <v>0</v>
      </c>
      <c r="M217" s="364">
        <v>0</v>
      </c>
      <c r="N217" s="364">
        <v>0</v>
      </c>
      <c r="O217" s="364">
        <v>0</v>
      </c>
      <c r="P217" s="364">
        <v>0</v>
      </c>
      <c r="Q217" s="364">
        <v>0</v>
      </c>
      <c r="R217" s="364">
        <v>0</v>
      </c>
      <c r="S217" s="364">
        <v>0</v>
      </c>
      <c r="T217" s="364">
        <v>0</v>
      </c>
      <c r="U217" s="364">
        <v>0</v>
      </c>
      <c r="V217" s="364">
        <v>0</v>
      </c>
      <c r="W217" s="364">
        <v>0</v>
      </c>
      <c r="X217" s="364">
        <v>0</v>
      </c>
      <c r="Y217" s="364">
        <v>0</v>
      </c>
      <c r="Z217" s="364">
        <v>0</v>
      </c>
      <c r="AA217" s="364">
        <v>0</v>
      </c>
      <c r="AB217" s="364">
        <v>0</v>
      </c>
      <c r="AC217" s="364">
        <v>0</v>
      </c>
      <c r="AD217" s="364">
        <v>0</v>
      </c>
      <c r="AE217" s="364">
        <v>0</v>
      </c>
      <c r="AF217" s="364">
        <v>0</v>
      </c>
      <c r="AG217" s="364">
        <v>0</v>
      </c>
      <c r="AH217" s="364">
        <v>0</v>
      </c>
      <c r="AI217" s="364">
        <v>0</v>
      </c>
      <c r="AJ217" s="364">
        <v>0</v>
      </c>
      <c r="AK217" s="364">
        <v>0</v>
      </c>
      <c r="AL217" s="364">
        <v>0</v>
      </c>
      <c r="AM217" s="364">
        <v>0</v>
      </c>
      <c r="AN217" s="364">
        <v>0</v>
      </c>
      <c r="AO217" s="364">
        <v>0</v>
      </c>
      <c r="AP217" s="364">
        <v>0</v>
      </c>
      <c r="AQ217" s="364">
        <v>0</v>
      </c>
      <c r="AR217" s="364">
        <v>0</v>
      </c>
      <c r="AS217" s="364">
        <v>0</v>
      </c>
      <c r="AT217" s="364">
        <v>0</v>
      </c>
      <c r="AU217" s="364">
        <v>0</v>
      </c>
      <c r="AV217" s="364">
        <v>0</v>
      </c>
      <c r="AW217" s="364">
        <v>0</v>
      </c>
      <c r="AX217" s="364">
        <v>0</v>
      </c>
      <c r="AY217" s="364">
        <v>0</v>
      </c>
      <c r="AZ217" s="364">
        <v>0</v>
      </c>
      <c r="BA217" s="364">
        <v>0</v>
      </c>
      <c r="BB217" s="364">
        <v>0</v>
      </c>
      <c r="BC217" s="364">
        <v>0</v>
      </c>
      <c r="BD217" s="364">
        <v>0</v>
      </c>
      <c r="BE217" s="364">
        <v>0</v>
      </c>
      <c r="BF217" s="364">
        <v>0</v>
      </c>
      <c r="BG217" s="364">
        <v>0</v>
      </c>
      <c r="BI217" s="344" t="s">
        <v>1238</v>
      </c>
    </row>
    <row r="218" spans="2:61" x14ac:dyDescent="0.2">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64">
        <v>0</v>
      </c>
      <c r="I218" s="364">
        <v>0</v>
      </c>
      <c r="J218" s="364">
        <v>0</v>
      </c>
      <c r="K218" s="364">
        <v>0</v>
      </c>
      <c r="L218" s="364">
        <v>0</v>
      </c>
      <c r="M218" s="364">
        <v>0</v>
      </c>
      <c r="N218" s="364">
        <v>0</v>
      </c>
      <c r="O218" s="364">
        <v>0</v>
      </c>
      <c r="P218" s="364">
        <v>0</v>
      </c>
      <c r="Q218" s="364">
        <v>0</v>
      </c>
      <c r="R218" s="364">
        <v>0</v>
      </c>
      <c r="S218" s="364">
        <v>0</v>
      </c>
      <c r="T218" s="364">
        <v>0</v>
      </c>
      <c r="U218" s="364">
        <v>0</v>
      </c>
      <c r="V218" s="364">
        <v>0</v>
      </c>
      <c r="W218" s="364">
        <v>0</v>
      </c>
      <c r="X218" s="364">
        <v>0</v>
      </c>
      <c r="Y218" s="364">
        <v>0</v>
      </c>
      <c r="Z218" s="364">
        <v>0</v>
      </c>
      <c r="AA218" s="364">
        <v>0</v>
      </c>
      <c r="AB218" s="364">
        <v>0</v>
      </c>
      <c r="AC218" s="364">
        <v>0</v>
      </c>
      <c r="AD218" s="364">
        <v>0</v>
      </c>
      <c r="AE218" s="364">
        <v>0</v>
      </c>
      <c r="AF218" s="364">
        <v>0</v>
      </c>
      <c r="AG218" s="364">
        <v>0</v>
      </c>
      <c r="AH218" s="364">
        <v>0</v>
      </c>
      <c r="AI218" s="364">
        <v>0</v>
      </c>
      <c r="AJ218" s="364">
        <v>0</v>
      </c>
      <c r="AK218" s="364">
        <v>0</v>
      </c>
      <c r="AL218" s="364">
        <v>0</v>
      </c>
      <c r="AM218" s="364">
        <v>0</v>
      </c>
      <c r="AN218" s="364">
        <v>0</v>
      </c>
      <c r="AO218" s="364">
        <v>0</v>
      </c>
      <c r="AP218" s="364">
        <v>0</v>
      </c>
      <c r="AQ218" s="364">
        <v>0</v>
      </c>
      <c r="AR218" s="364">
        <v>0</v>
      </c>
      <c r="AS218" s="364">
        <v>0</v>
      </c>
      <c r="AT218" s="364">
        <v>0</v>
      </c>
      <c r="AU218" s="364">
        <v>0</v>
      </c>
      <c r="AV218" s="364">
        <v>0</v>
      </c>
      <c r="AW218" s="364">
        <v>0</v>
      </c>
      <c r="AX218" s="364">
        <v>0</v>
      </c>
      <c r="AY218" s="364">
        <v>0</v>
      </c>
      <c r="AZ218" s="364">
        <v>0</v>
      </c>
      <c r="BA218" s="364">
        <v>0</v>
      </c>
      <c r="BB218" s="364">
        <v>0</v>
      </c>
      <c r="BC218" s="364">
        <v>0</v>
      </c>
      <c r="BD218" s="364">
        <v>0</v>
      </c>
      <c r="BE218" s="364">
        <v>0</v>
      </c>
      <c r="BF218" s="364">
        <v>0</v>
      </c>
      <c r="BG218" s="364">
        <v>0</v>
      </c>
      <c r="BI218" s="344" t="s">
        <v>1238</v>
      </c>
    </row>
    <row r="219" spans="2:61" x14ac:dyDescent="0.2">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64">
        <v>0</v>
      </c>
      <c r="I219" s="364">
        <v>0</v>
      </c>
      <c r="J219" s="364">
        <v>0</v>
      </c>
      <c r="K219" s="364">
        <v>0</v>
      </c>
      <c r="L219" s="364">
        <v>0</v>
      </c>
      <c r="M219" s="364">
        <v>0</v>
      </c>
      <c r="N219" s="364">
        <v>0</v>
      </c>
      <c r="O219" s="364">
        <v>0</v>
      </c>
      <c r="P219" s="364">
        <v>0</v>
      </c>
      <c r="Q219" s="364">
        <v>0</v>
      </c>
      <c r="R219" s="364">
        <v>0</v>
      </c>
      <c r="S219" s="364">
        <v>0</v>
      </c>
      <c r="T219" s="364">
        <v>0</v>
      </c>
      <c r="U219" s="364">
        <v>0</v>
      </c>
      <c r="V219" s="364">
        <v>0</v>
      </c>
      <c r="W219" s="364">
        <v>0</v>
      </c>
      <c r="X219" s="364">
        <v>0</v>
      </c>
      <c r="Y219" s="364">
        <v>0</v>
      </c>
      <c r="Z219" s="364">
        <v>0</v>
      </c>
      <c r="AA219" s="364">
        <v>0</v>
      </c>
      <c r="AB219" s="364">
        <v>0</v>
      </c>
      <c r="AC219" s="364">
        <v>0</v>
      </c>
      <c r="AD219" s="364">
        <v>0</v>
      </c>
      <c r="AE219" s="364">
        <v>0</v>
      </c>
      <c r="AF219" s="364">
        <v>0</v>
      </c>
      <c r="AG219" s="364">
        <v>0</v>
      </c>
      <c r="AH219" s="364">
        <v>0</v>
      </c>
      <c r="AI219" s="364">
        <v>0</v>
      </c>
      <c r="AJ219" s="364">
        <v>0</v>
      </c>
      <c r="AK219" s="364">
        <v>0</v>
      </c>
      <c r="AL219" s="364">
        <v>0</v>
      </c>
      <c r="AM219" s="364">
        <v>0</v>
      </c>
      <c r="AN219" s="364">
        <v>0</v>
      </c>
      <c r="AO219" s="364">
        <v>0</v>
      </c>
      <c r="AP219" s="364">
        <v>0</v>
      </c>
      <c r="AQ219" s="364">
        <v>0</v>
      </c>
      <c r="AR219" s="364">
        <v>0</v>
      </c>
      <c r="AS219" s="364">
        <v>0</v>
      </c>
      <c r="AT219" s="364">
        <v>0</v>
      </c>
      <c r="AU219" s="364">
        <v>0</v>
      </c>
      <c r="AV219" s="364">
        <v>0</v>
      </c>
      <c r="AW219" s="364">
        <v>0</v>
      </c>
      <c r="AX219" s="364">
        <v>0</v>
      </c>
      <c r="AY219" s="364">
        <v>0</v>
      </c>
      <c r="AZ219" s="364">
        <v>0</v>
      </c>
      <c r="BA219" s="364">
        <v>0</v>
      </c>
      <c r="BB219" s="364">
        <v>0</v>
      </c>
      <c r="BC219" s="364">
        <v>0</v>
      </c>
      <c r="BD219" s="364">
        <v>0</v>
      </c>
      <c r="BE219" s="364">
        <v>0</v>
      </c>
      <c r="BF219" s="364">
        <v>0</v>
      </c>
      <c r="BG219" s="364">
        <v>0</v>
      </c>
      <c r="BI219" s="344" t="s">
        <v>1238</v>
      </c>
    </row>
    <row r="220" spans="2:61" x14ac:dyDescent="0.2">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64">
        <v>0</v>
      </c>
      <c r="I220" s="364">
        <v>0</v>
      </c>
      <c r="J220" s="364">
        <v>0</v>
      </c>
      <c r="K220" s="364">
        <v>0</v>
      </c>
      <c r="L220" s="364">
        <v>0</v>
      </c>
      <c r="M220" s="364">
        <v>0</v>
      </c>
      <c r="N220" s="364">
        <v>0</v>
      </c>
      <c r="O220" s="364">
        <v>0</v>
      </c>
      <c r="P220" s="364">
        <v>0</v>
      </c>
      <c r="Q220" s="364">
        <v>0</v>
      </c>
      <c r="R220" s="364">
        <v>0</v>
      </c>
      <c r="S220" s="364">
        <v>0</v>
      </c>
      <c r="T220" s="364">
        <v>0</v>
      </c>
      <c r="U220" s="364">
        <v>0</v>
      </c>
      <c r="V220" s="364">
        <v>0</v>
      </c>
      <c r="W220" s="364">
        <v>0</v>
      </c>
      <c r="X220" s="364">
        <v>0</v>
      </c>
      <c r="Y220" s="364">
        <v>0</v>
      </c>
      <c r="Z220" s="364">
        <v>0</v>
      </c>
      <c r="AA220" s="364">
        <v>0</v>
      </c>
      <c r="AB220" s="364">
        <v>0</v>
      </c>
      <c r="AC220" s="364">
        <v>0</v>
      </c>
      <c r="AD220" s="364">
        <v>0</v>
      </c>
      <c r="AE220" s="364">
        <v>0</v>
      </c>
      <c r="AF220" s="364">
        <v>0</v>
      </c>
      <c r="AG220" s="364">
        <v>0</v>
      </c>
      <c r="AH220" s="364">
        <v>0</v>
      </c>
      <c r="AI220" s="364">
        <v>0</v>
      </c>
      <c r="AJ220" s="364">
        <v>0</v>
      </c>
      <c r="AK220" s="364">
        <v>0</v>
      </c>
      <c r="AL220" s="364">
        <v>0</v>
      </c>
      <c r="AM220" s="364">
        <v>0</v>
      </c>
      <c r="AN220" s="364">
        <v>0</v>
      </c>
      <c r="AO220" s="364">
        <v>0</v>
      </c>
      <c r="AP220" s="364">
        <v>0</v>
      </c>
      <c r="AQ220" s="364">
        <v>0</v>
      </c>
      <c r="AR220" s="364">
        <v>0</v>
      </c>
      <c r="AS220" s="364">
        <v>0</v>
      </c>
      <c r="AT220" s="364">
        <v>0</v>
      </c>
      <c r="AU220" s="364">
        <v>0</v>
      </c>
      <c r="AV220" s="364">
        <v>0</v>
      </c>
      <c r="AW220" s="364">
        <v>0</v>
      </c>
      <c r="AX220" s="364">
        <v>0</v>
      </c>
      <c r="AY220" s="364">
        <v>0</v>
      </c>
      <c r="AZ220" s="364">
        <v>0</v>
      </c>
      <c r="BA220" s="364">
        <v>0</v>
      </c>
      <c r="BB220" s="364">
        <v>0</v>
      </c>
      <c r="BC220" s="364">
        <v>0</v>
      </c>
      <c r="BD220" s="364">
        <v>0</v>
      </c>
      <c r="BE220" s="364">
        <v>0</v>
      </c>
      <c r="BF220" s="364">
        <v>0</v>
      </c>
      <c r="BG220" s="364">
        <v>0</v>
      </c>
      <c r="BI220" s="344" t="s">
        <v>1238</v>
      </c>
    </row>
    <row r="221" spans="2:61" x14ac:dyDescent="0.2">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64">
        <v>0</v>
      </c>
      <c r="I221" s="364">
        <v>0</v>
      </c>
      <c r="J221" s="364">
        <v>0</v>
      </c>
      <c r="K221" s="364">
        <v>0</v>
      </c>
      <c r="L221" s="364">
        <v>0</v>
      </c>
      <c r="M221" s="364">
        <v>0</v>
      </c>
      <c r="N221" s="364">
        <v>0</v>
      </c>
      <c r="O221" s="364">
        <v>0</v>
      </c>
      <c r="P221" s="364">
        <v>0</v>
      </c>
      <c r="Q221" s="364">
        <v>0</v>
      </c>
      <c r="R221" s="364">
        <v>0</v>
      </c>
      <c r="S221" s="364">
        <v>0</v>
      </c>
      <c r="T221" s="364">
        <v>0</v>
      </c>
      <c r="U221" s="364">
        <v>0</v>
      </c>
      <c r="V221" s="364">
        <v>0</v>
      </c>
      <c r="W221" s="364">
        <v>0</v>
      </c>
      <c r="X221" s="364">
        <v>0</v>
      </c>
      <c r="Y221" s="364">
        <v>0</v>
      </c>
      <c r="Z221" s="364">
        <v>0</v>
      </c>
      <c r="AA221" s="364">
        <v>0</v>
      </c>
      <c r="AB221" s="364">
        <v>0</v>
      </c>
      <c r="AC221" s="364">
        <v>0</v>
      </c>
      <c r="AD221" s="364">
        <v>0</v>
      </c>
      <c r="AE221" s="364">
        <v>0</v>
      </c>
      <c r="AF221" s="364">
        <v>0</v>
      </c>
      <c r="AG221" s="364">
        <v>0</v>
      </c>
      <c r="AH221" s="364">
        <v>0</v>
      </c>
      <c r="AI221" s="364">
        <v>0</v>
      </c>
      <c r="AJ221" s="364">
        <v>0</v>
      </c>
      <c r="AK221" s="364">
        <v>0</v>
      </c>
      <c r="AL221" s="364">
        <v>0</v>
      </c>
      <c r="AM221" s="364">
        <v>0</v>
      </c>
      <c r="AN221" s="364">
        <v>0</v>
      </c>
      <c r="AO221" s="364">
        <v>0</v>
      </c>
      <c r="AP221" s="364">
        <v>0</v>
      </c>
      <c r="AQ221" s="364">
        <v>0</v>
      </c>
      <c r="AR221" s="364">
        <v>0</v>
      </c>
      <c r="AS221" s="364">
        <v>0</v>
      </c>
      <c r="AT221" s="364">
        <v>0</v>
      </c>
      <c r="AU221" s="364">
        <v>0</v>
      </c>
      <c r="AV221" s="364">
        <v>0</v>
      </c>
      <c r="AW221" s="364">
        <v>0</v>
      </c>
      <c r="AX221" s="364">
        <v>0</v>
      </c>
      <c r="AY221" s="364">
        <v>0</v>
      </c>
      <c r="AZ221" s="364">
        <v>0</v>
      </c>
      <c r="BA221" s="364">
        <v>0</v>
      </c>
      <c r="BB221" s="364">
        <v>0</v>
      </c>
      <c r="BC221" s="364">
        <v>0</v>
      </c>
      <c r="BD221" s="364">
        <v>0</v>
      </c>
      <c r="BE221" s="364">
        <v>0</v>
      </c>
      <c r="BF221" s="364">
        <v>0</v>
      </c>
      <c r="BG221" s="364">
        <v>0</v>
      </c>
      <c r="BI221" s="344" t="s">
        <v>1238</v>
      </c>
    </row>
    <row r="222" spans="2:61" x14ac:dyDescent="0.2">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64">
        <v>0</v>
      </c>
      <c r="I222" s="364">
        <v>0</v>
      </c>
      <c r="J222" s="364">
        <v>0</v>
      </c>
      <c r="K222" s="364">
        <v>0</v>
      </c>
      <c r="L222" s="364">
        <v>0</v>
      </c>
      <c r="M222" s="364">
        <v>0</v>
      </c>
      <c r="N222" s="364">
        <v>0</v>
      </c>
      <c r="O222" s="364">
        <v>0</v>
      </c>
      <c r="P222" s="364">
        <v>0</v>
      </c>
      <c r="Q222" s="364">
        <v>0</v>
      </c>
      <c r="R222" s="364">
        <v>0</v>
      </c>
      <c r="S222" s="364">
        <v>0</v>
      </c>
      <c r="T222" s="364">
        <v>0</v>
      </c>
      <c r="U222" s="364">
        <v>0</v>
      </c>
      <c r="V222" s="364">
        <v>0</v>
      </c>
      <c r="W222" s="364">
        <v>0</v>
      </c>
      <c r="X222" s="364">
        <v>0</v>
      </c>
      <c r="Y222" s="364">
        <v>0</v>
      </c>
      <c r="Z222" s="364">
        <v>0</v>
      </c>
      <c r="AA222" s="364">
        <v>0</v>
      </c>
      <c r="AB222" s="364">
        <v>0</v>
      </c>
      <c r="AC222" s="364">
        <v>0</v>
      </c>
      <c r="AD222" s="364">
        <v>0</v>
      </c>
      <c r="AE222" s="364">
        <v>0</v>
      </c>
      <c r="AF222" s="364">
        <v>0</v>
      </c>
      <c r="AG222" s="364">
        <v>0</v>
      </c>
      <c r="AH222" s="364">
        <v>0</v>
      </c>
      <c r="AI222" s="364">
        <v>0</v>
      </c>
      <c r="AJ222" s="364">
        <v>0</v>
      </c>
      <c r="AK222" s="364">
        <v>0</v>
      </c>
      <c r="AL222" s="364">
        <v>0</v>
      </c>
      <c r="AM222" s="364">
        <v>0</v>
      </c>
      <c r="AN222" s="364">
        <v>0</v>
      </c>
      <c r="AO222" s="364">
        <v>0</v>
      </c>
      <c r="AP222" s="364">
        <v>0</v>
      </c>
      <c r="AQ222" s="364">
        <v>0</v>
      </c>
      <c r="AR222" s="364">
        <v>0</v>
      </c>
      <c r="AS222" s="364">
        <v>0</v>
      </c>
      <c r="AT222" s="364">
        <v>0</v>
      </c>
      <c r="AU222" s="364">
        <v>0</v>
      </c>
      <c r="AV222" s="364">
        <v>0</v>
      </c>
      <c r="AW222" s="364">
        <v>0</v>
      </c>
      <c r="AX222" s="364">
        <v>0</v>
      </c>
      <c r="AY222" s="364">
        <v>0</v>
      </c>
      <c r="AZ222" s="364">
        <v>0</v>
      </c>
      <c r="BA222" s="364">
        <v>0</v>
      </c>
      <c r="BB222" s="364">
        <v>0</v>
      </c>
      <c r="BC222" s="364">
        <v>0</v>
      </c>
      <c r="BD222" s="364">
        <v>0</v>
      </c>
      <c r="BE222" s="364">
        <v>0</v>
      </c>
      <c r="BF222" s="364">
        <v>0</v>
      </c>
      <c r="BG222" s="364">
        <v>0</v>
      </c>
      <c r="BI222" s="344" t="s">
        <v>1238</v>
      </c>
    </row>
    <row r="223" spans="2:61" x14ac:dyDescent="0.2">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64">
        <v>0</v>
      </c>
      <c r="I223" s="364">
        <v>0</v>
      </c>
      <c r="J223" s="364">
        <v>0</v>
      </c>
      <c r="K223" s="364">
        <v>0</v>
      </c>
      <c r="L223" s="364">
        <v>0</v>
      </c>
      <c r="M223" s="364">
        <v>0</v>
      </c>
      <c r="N223" s="364">
        <v>0</v>
      </c>
      <c r="O223" s="364">
        <v>0</v>
      </c>
      <c r="P223" s="364">
        <v>0</v>
      </c>
      <c r="Q223" s="364">
        <v>0</v>
      </c>
      <c r="R223" s="364">
        <v>0</v>
      </c>
      <c r="S223" s="364">
        <v>0</v>
      </c>
      <c r="T223" s="364">
        <v>0</v>
      </c>
      <c r="U223" s="364">
        <v>0</v>
      </c>
      <c r="V223" s="364">
        <v>0</v>
      </c>
      <c r="W223" s="364">
        <v>0</v>
      </c>
      <c r="X223" s="364">
        <v>0</v>
      </c>
      <c r="Y223" s="364">
        <v>0</v>
      </c>
      <c r="Z223" s="364">
        <v>0</v>
      </c>
      <c r="AA223" s="364">
        <v>0</v>
      </c>
      <c r="AB223" s="364">
        <v>0</v>
      </c>
      <c r="AC223" s="364">
        <v>0</v>
      </c>
      <c r="AD223" s="364">
        <v>0</v>
      </c>
      <c r="AE223" s="364">
        <v>0</v>
      </c>
      <c r="AF223" s="364">
        <v>0</v>
      </c>
      <c r="AG223" s="364">
        <v>0</v>
      </c>
      <c r="AH223" s="364">
        <v>0</v>
      </c>
      <c r="AI223" s="364">
        <v>0</v>
      </c>
      <c r="AJ223" s="364">
        <v>0</v>
      </c>
      <c r="AK223" s="364">
        <v>0</v>
      </c>
      <c r="AL223" s="364">
        <v>0</v>
      </c>
      <c r="AM223" s="364">
        <v>0</v>
      </c>
      <c r="AN223" s="364">
        <v>0</v>
      </c>
      <c r="AO223" s="364">
        <v>0</v>
      </c>
      <c r="AP223" s="364">
        <v>0</v>
      </c>
      <c r="AQ223" s="364">
        <v>0</v>
      </c>
      <c r="AR223" s="364">
        <v>0</v>
      </c>
      <c r="AS223" s="364">
        <v>0</v>
      </c>
      <c r="AT223" s="364">
        <v>0</v>
      </c>
      <c r="AU223" s="364">
        <v>0</v>
      </c>
      <c r="AV223" s="364">
        <v>0</v>
      </c>
      <c r="AW223" s="364">
        <v>0</v>
      </c>
      <c r="AX223" s="364">
        <v>0</v>
      </c>
      <c r="AY223" s="364">
        <v>0</v>
      </c>
      <c r="AZ223" s="364">
        <v>0</v>
      </c>
      <c r="BA223" s="364">
        <v>0</v>
      </c>
      <c r="BB223" s="364">
        <v>0</v>
      </c>
      <c r="BC223" s="364">
        <v>0</v>
      </c>
      <c r="BD223" s="364">
        <v>0</v>
      </c>
      <c r="BE223" s="364">
        <v>0</v>
      </c>
      <c r="BF223" s="364">
        <v>0</v>
      </c>
      <c r="BG223" s="364">
        <v>0</v>
      </c>
      <c r="BI223" s="344" t="s">
        <v>1238</v>
      </c>
    </row>
    <row r="224" spans="2:61" x14ac:dyDescent="0.2">
      <c r="H224" s="345"/>
      <c r="I224" s="345"/>
      <c r="J224" s="345"/>
      <c r="K224" s="345"/>
      <c r="L224" s="345"/>
      <c r="M224" s="345"/>
      <c r="N224" s="345"/>
      <c r="O224" s="345"/>
      <c r="P224" s="345"/>
      <c r="Q224" s="345"/>
      <c r="R224" s="345"/>
      <c r="S224" s="345"/>
      <c r="T224" s="345"/>
      <c r="U224" s="345"/>
      <c r="V224" s="345"/>
      <c r="W224" s="345"/>
      <c r="X224" s="345"/>
      <c r="Y224" s="345"/>
      <c r="Z224" s="345"/>
      <c r="AA224" s="345"/>
      <c r="AB224" s="345"/>
      <c r="AC224" s="345"/>
      <c r="AD224" s="345"/>
      <c r="AE224" s="345"/>
      <c r="AF224" s="345"/>
      <c r="AG224" s="345"/>
      <c r="AH224" s="345"/>
      <c r="AI224" s="345"/>
      <c r="AJ224" s="345"/>
      <c r="AK224" s="345"/>
      <c r="AL224" s="345"/>
      <c r="AM224" s="345"/>
      <c r="AN224" s="345"/>
      <c r="AO224" s="345"/>
      <c r="AP224" s="345"/>
      <c r="AQ224" s="345"/>
      <c r="AR224" s="345"/>
      <c r="AS224" s="345"/>
      <c r="AT224" s="345"/>
      <c r="AU224" s="345"/>
      <c r="AV224" s="345"/>
      <c r="AW224" s="345"/>
      <c r="AX224" s="345"/>
      <c r="AY224" s="345"/>
      <c r="AZ224" s="345"/>
      <c r="BA224" s="345"/>
      <c r="BB224" s="345"/>
      <c r="BC224" s="345"/>
      <c r="BD224" s="345"/>
      <c r="BE224" s="345"/>
      <c r="BF224" s="345"/>
      <c r="BG224" s="345"/>
    </row>
    <row r="225" spans="8:59" x14ac:dyDescent="0.2">
      <c r="H225" s="345"/>
      <c r="I225" s="345"/>
      <c r="J225" s="345"/>
      <c r="K225" s="345"/>
      <c r="L225" s="345"/>
      <c r="M225" s="345"/>
      <c r="N225" s="345"/>
      <c r="O225" s="345"/>
      <c r="P225" s="345"/>
      <c r="Q225" s="345"/>
      <c r="R225" s="345"/>
      <c r="S225" s="345"/>
      <c r="T225" s="345"/>
      <c r="U225" s="345"/>
      <c r="V225" s="345"/>
      <c r="W225" s="345"/>
      <c r="X225" s="345"/>
      <c r="Y225" s="345"/>
      <c r="Z225" s="345"/>
      <c r="AA225" s="345"/>
      <c r="AB225" s="345"/>
      <c r="AC225" s="345"/>
      <c r="AD225" s="345"/>
      <c r="AE225" s="345"/>
      <c r="AF225" s="345"/>
      <c r="AG225" s="345"/>
      <c r="AH225" s="345"/>
      <c r="AI225" s="345"/>
      <c r="AJ225" s="345"/>
      <c r="AK225" s="345"/>
      <c r="AL225" s="345"/>
      <c r="AM225" s="345"/>
      <c r="AN225" s="345"/>
      <c r="AO225" s="345"/>
      <c r="AP225" s="345"/>
      <c r="AQ225" s="345"/>
      <c r="AR225" s="345"/>
      <c r="AS225" s="345"/>
      <c r="AT225" s="345"/>
      <c r="AU225" s="345"/>
      <c r="AV225" s="345"/>
      <c r="AW225" s="345"/>
      <c r="AX225" s="345"/>
      <c r="AY225" s="345"/>
      <c r="AZ225" s="345"/>
      <c r="BA225" s="345"/>
      <c r="BB225" s="345"/>
      <c r="BC225" s="345"/>
      <c r="BD225" s="345"/>
      <c r="BE225" s="345"/>
      <c r="BF225" s="345"/>
      <c r="BG225" s="345"/>
    </row>
    <row r="226" spans="8:59" x14ac:dyDescent="0.2">
      <c r="H226" s="345"/>
      <c r="I226" s="345"/>
      <c r="J226" s="345"/>
      <c r="K226" s="345"/>
      <c r="L226" s="345"/>
      <c r="M226" s="345"/>
      <c r="N226" s="345"/>
      <c r="O226" s="345"/>
      <c r="P226" s="345"/>
      <c r="Q226" s="345"/>
      <c r="R226" s="345"/>
      <c r="S226" s="345"/>
      <c r="T226" s="345"/>
      <c r="U226" s="345"/>
      <c r="V226" s="345"/>
      <c r="W226" s="345"/>
      <c r="X226" s="345"/>
      <c r="Y226" s="345"/>
      <c r="Z226" s="345"/>
      <c r="AA226" s="345"/>
      <c r="AB226" s="345"/>
      <c r="AC226" s="345"/>
      <c r="AD226" s="345"/>
      <c r="AE226" s="345"/>
      <c r="AF226" s="345"/>
      <c r="AG226" s="345"/>
      <c r="AH226" s="345"/>
      <c r="AI226" s="345"/>
      <c r="AJ226" s="345"/>
      <c r="AK226" s="345"/>
      <c r="AL226" s="345"/>
      <c r="AM226" s="345"/>
      <c r="AN226" s="345"/>
      <c r="AO226" s="345"/>
      <c r="AP226" s="345"/>
      <c r="AQ226" s="345"/>
      <c r="AR226" s="345"/>
      <c r="AS226" s="345"/>
      <c r="AT226" s="345"/>
      <c r="AU226" s="345"/>
      <c r="AV226" s="345"/>
      <c r="AW226" s="345"/>
      <c r="AX226" s="345"/>
      <c r="AY226" s="345"/>
      <c r="AZ226" s="345"/>
      <c r="BA226" s="345"/>
      <c r="BB226" s="345"/>
      <c r="BC226" s="345"/>
      <c r="BD226" s="345"/>
      <c r="BE226" s="345"/>
      <c r="BF226" s="345"/>
      <c r="BG226" s="345"/>
    </row>
    <row r="227" spans="8:59" x14ac:dyDescent="0.2">
      <c r="H227" s="345"/>
      <c r="I227" s="345"/>
      <c r="J227" s="345"/>
      <c r="K227" s="345"/>
      <c r="L227" s="345"/>
      <c r="M227" s="345"/>
      <c r="N227" s="345"/>
      <c r="O227" s="345"/>
      <c r="P227" s="345"/>
      <c r="Q227" s="345"/>
      <c r="R227" s="345"/>
      <c r="S227" s="345"/>
      <c r="T227" s="345"/>
      <c r="U227" s="345"/>
      <c r="V227" s="345"/>
      <c r="W227" s="345"/>
      <c r="X227" s="345"/>
      <c r="Y227" s="345"/>
      <c r="Z227" s="345"/>
      <c r="AA227" s="345"/>
      <c r="AB227" s="345"/>
      <c r="AC227" s="345"/>
      <c r="AD227" s="345"/>
      <c r="AE227" s="345"/>
      <c r="AF227" s="345"/>
      <c r="AG227" s="345"/>
      <c r="AH227" s="345"/>
      <c r="AI227" s="345"/>
      <c r="AJ227" s="345"/>
      <c r="AK227" s="345"/>
      <c r="AL227" s="345"/>
      <c r="AM227" s="345"/>
      <c r="AN227" s="345"/>
      <c r="AO227" s="345"/>
      <c r="AP227" s="345"/>
      <c r="AQ227" s="345"/>
      <c r="AR227" s="345"/>
      <c r="AS227" s="345"/>
      <c r="AT227" s="345"/>
      <c r="AU227" s="345"/>
      <c r="AV227" s="345"/>
      <c r="AW227" s="345"/>
      <c r="AX227" s="345"/>
      <c r="AY227" s="345"/>
      <c r="AZ227" s="345"/>
      <c r="BA227" s="345"/>
      <c r="BB227" s="345"/>
      <c r="BC227" s="345"/>
      <c r="BD227" s="345"/>
      <c r="BE227" s="345"/>
      <c r="BF227" s="345"/>
      <c r="BG227" s="345"/>
    </row>
    <row r="228" spans="8:59" x14ac:dyDescent="0.2">
      <c r="H228" s="345"/>
      <c r="I228" s="345"/>
      <c r="J228" s="345"/>
      <c r="K228" s="345"/>
      <c r="L228" s="345"/>
      <c r="M228" s="345"/>
      <c r="N228" s="345"/>
      <c r="O228" s="345"/>
      <c r="P228" s="345"/>
      <c r="Q228" s="345"/>
      <c r="R228" s="345"/>
      <c r="S228" s="345"/>
      <c r="T228" s="345"/>
      <c r="U228" s="345"/>
      <c r="V228" s="345"/>
      <c r="W228" s="345"/>
      <c r="X228" s="345"/>
      <c r="Y228" s="345"/>
      <c r="Z228" s="345"/>
      <c r="AA228" s="345"/>
      <c r="AB228" s="345"/>
      <c r="AC228" s="345"/>
      <c r="AD228" s="345"/>
      <c r="AE228" s="345"/>
      <c r="AF228" s="345"/>
      <c r="AG228" s="345"/>
      <c r="AH228" s="345"/>
      <c r="AI228" s="345"/>
      <c r="AJ228" s="345"/>
      <c r="AK228" s="345"/>
      <c r="AL228" s="345"/>
      <c r="AM228" s="345"/>
      <c r="AN228" s="345"/>
      <c r="AO228" s="345"/>
      <c r="AP228" s="345"/>
      <c r="AQ228" s="345"/>
      <c r="AR228" s="345"/>
      <c r="AS228" s="345"/>
      <c r="AT228" s="345"/>
      <c r="AU228" s="345"/>
      <c r="AV228" s="345"/>
      <c r="AW228" s="345"/>
      <c r="AX228" s="345"/>
      <c r="AY228" s="345"/>
      <c r="AZ228" s="345"/>
      <c r="BA228" s="345"/>
      <c r="BB228" s="345"/>
      <c r="BC228" s="345"/>
      <c r="BD228" s="345"/>
      <c r="BE228" s="345"/>
      <c r="BF228" s="345"/>
      <c r="BG228" s="345"/>
    </row>
    <row r="229" spans="8:59" x14ac:dyDescent="0.2">
      <c r="H229" s="345"/>
      <c r="I229" s="345"/>
      <c r="J229" s="345"/>
      <c r="K229" s="345"/>
      <c r="L229" s="345"/>
      <c r="M229" s="345"/>
      <c r="N229" s="345"/>
      <c r="O229" s="345"/>
      <c r="P229" s="345"/>
      <c r="Q229" s="345"/>
      <c r="R229" s="345"/>
      <c r="S229" s="345"/>
      <c r="T229" s="345"/>
      <c r="U229" s="345"/>
      <c r="V229" s="345"/>
      <c r="W229" s="345"/>
      <c r="X229" s="345"/>
      <c r="Y229" s="345"/>
      <c r="Z229" s="345"/>
      <c r="AA229" s="345"/>
      <c r="AB229" s="345"/>
      <c r="AC229" s="345"/>
      <c r="AD229" s="345"/>
      <c r="AE229" s="345"/>
      <c r="AF229" s="345"/>
      <c r="AG229" s="345"/>
      <c r="AH229" s="345"/>
      <c r="AI229" s="345"/>
      <c r="AJ229" s="345"/>
      <c r="AK229" s="345"/>
      <c r="AL229" s="345"/>
      <c r="AM229" s="345"/>
      <c r="AN229" s="345"/>
      <c r="AO229" s="345"/>
      <c r="AP229" s="345"/>
      <c r="AQ229" s="345"/>
      <c r="AR229" s="345"/>
      <c r="AS229" s="345"/>
      <c r="AT229" s="345"/>
      <c r="AU229" s="345"/>
      <c r="AV229" s="345"/>
      <c r="AW229" s="345"/>
      <c r="AX229" s="345"/>
      <c r="AY229" s="345"/>
      <c r="AZ229" s="345"/>
      <c r="BA229" s="345"/>
      <c r="BB229" s="345"/>
      <c r="BC229" s="345"/>
      <c r="BD229" s="345"/>
      <c r="BE229" s="345"/>
      <c r="BF229" s="345"/>
      <c r="BG229" s="345"/>
    </row>
    <row r="230" spans="8:59" x14ac:dyDescent="0.2">
      <c r="H230" s="345"/>
      <c r="I230" s="345"/>
      <c r="J230" s="345"/>
      <c r="K230" s="345"/>
      <c r="L230" s="345"/>
      <c r="M230" s="345"/>
      <c r="N230" s="345"/>
      <c r="O230" s="345"/>
      <c r="P230" s="345"/>
      <c r="Q230" s="345"/>
      <c r="R230" s="345"/>
      <c r="S230" s="345"/>
      <c r="T230" s="345"/>
      <c r="U230" s="345"/>
      <c r="V230" s="345"/>
      <c r="W230" s="345"/>
      <c r="X230" s="345"/>
      <c r="Y230" s="345"/>
      <c r="Z230" s="345"/>
      <c r="AA230" s="345"/>
      <c r="AB230" s="345"/>
      <c r="AC230" s="345"/>
      <c r="AD230" s="345"/>
      <c r="AE230" s="345"/>
      <c r="AF230" s="345"/>
      <c r="AG230" s="345"/>
      <c r="AH230" s="345"/>
      <c r="AI230" s="345"/>
      <c r="AJ230" s="345"/>
      <c r="AK230" s="345"/>
      <c r="AL230" s="345"/>
      <c r="AM230" s="345"/>
      <c r="AN230" s="345"/>
      <c r="AO230" s="345"/>
      <c r="AP230" s="345"/>
      <c r="AQ230" s="345"/>
      <c r="AR230" s="345"/>
      <c r="AS230" s="345"/>
      <c r="AT230" s="345"/>
      <c r="AU230" s="345"/>
      <c r="AV230" s="345"/>
      <c r="AW230" s="345"/>
      <c r="AX230" s="345"/>
      <c r="AY230" s="345"/>
      <c r="AZ230" s="345"/>
      <c r="BA230" s="345"/>
      <c r="BB230" s="345"/>
      <c r="BC230" s="345"/>
      <c r="BD230" s="345"/>
      <c r="BE230" s="345"/>
      <c r="BF230" s="345"/>
      <c r="BG230" s="345"/>
    </row>
    <row r="231" spans="8:59" x14ac:dyDescent="0.2">
      <c r="H231" s="345"/>
      <c r="I231" s="345"/>
      <c r="J231" s="345"/>
      <c r="K231" s="345"/>
      <c r="L231" s="345"/>
      <c r="M231" s="345"/>
      <c r="N231" s="345"/>
      <c r="O231" s="345"/>
      <c r="P231" s="345"/>
      <c r="Q231" s="345"/>
      <c r="R231" s="345"/>
      <c r="S231" s="345"/>
      <c r="T231" s="345"/>
      <c r="U231" s="345"/>
      <c r="V231" s="345"/>
      <c r="W231" s="345"/>
      <c r="X231" s="345"/>
      <c r="Y231" s="345"/>
      <c r="Z231" s="345"/>
      <c r="AA231" s="345"/>
      <c r="AB231" s="345"/>
      <c r="AC231" s="345"/>
      <c r="AD231" s="345"/>
      <c r="AE231" s="345"/>
      <c r="AF231" s="345"/>
      <c r="AG231" s="345"/>
      <c r="AH231" s="345"/>
      <c r="AI231" s="345"/>
      <c r="AJ231" s="345"/>
      <c r="AK231" s="345"/>
      <c r="AL231" s="345"/>
      <c r="AM231" s="345"/>
      <c r="AN231" s="345"/>
      <c r="AO231" s="345"/>
      <c r="AP231" s="345"/>
      <c r="AQ231" s="345"/>
      <c r="AR231" s="345"/>
      <c r="AS231" s="345"/>
      <c r="AT231" s="345"/>
      <c r="AU231" s="345"/>
      <c r="AV231" s="345"/>
      <c r="AW231" s="345"/>
      <c r="AX231" s="345"/>
      <c r="AY231" s="345"/>
      <c r="AZ231" s="345"/>
      <c r="BA231" s="345"/>
      <c r="BB231" s="345"/>
      <c r="BC231" s="345"/>
      <c r="BD231" s="345"/>
      <c r="BE231" s="345"/>
      <c r="BF231" s="345"/>
      <c r="BG231" s="345"/>
    </row>
    <row r="232" spans="8:59" x14ac:dyDescent="0.2">
      <c r="H232" s="345"/>
      <c r="I232" s="345"/>
      <c r="J232" s="345"/>
      <c r="K232" s="345"/>
      <c r="L232" s="345"/>
      <c r="M232" s="345"/>
      <c r="N232" s="345"/>
      <c r="O232" s="345"/>
      <c r="P232" s="345"/>
      <c r="Q232" s="345"/>
      <c r="R232" s="345"/>
      <c r="S232" s="345"/>
      <c r="T232" s="345"/>
      <c r="U232" s="345"/>
      <c r="V232" s="345"/>
      <c r="W232" s="345"/>
      <c r="X232" s="345"/>
      <c r="Y232" s="345"/>
      <c r="Z232" s="345"/>
      <c r="AA232" s="345"/>
      <c r="AB232" s="345"/>
      <c r="AC232" s="345"/>
      <c r="AD232" s="345"/>
      <c r="AE232" s="345"/>
      <c r="AF232" s="345"/>
      <c r="AG232" s="345"/>
      <c r="AH232" s="345"/>
      <c r="AI232" s="345"/>
      <c r="AJ232" s="345"/>
      <c r="AK232" s="345"/>
      <c r="AL232" s="345"/>
      <c r="AM232" s="345"/>
      <c r="AN232" s="345"/>
      <c r="AO232" s="345"/>
      <c r="AP232" s="345"/>
      <c r="AQ232" s="345"/>
      <c r="AR232" s="345"/>
      <c r="AS232" s="345"/>
      <c r="AT232" s="345"/>
      <c r="AU232" s="345"/>
      <c r="AV232" s="345"/>
      <c r="AW232" s="345"/>
      <c r="AX232" s="345"/>
      <c r="AY232" s="345"/>
      <c r="AZ232" s="345"/>
      <c r="BA232" s="345"/>
      <c r="BB232" s="345"/>
      <c r="BC232" s="345"/>
      <c r="BD232" s="345"/>
      <c r="BE232" s="345"/>
      <c r="BF232" s="345"/>
      <c r="BG232" s="345"/>
    </row>
    <row r="233" spans="8:59" x14ac:dyDescent="0.2">
      <c r="H233" s="345"/>
      <c r="I233" s="345"/>
      <c r="J233" s="345"/>
      <c r="K233" s="345"/>
      <c r="L233" s="345"/>
      <c r="M233" s="345"/>
      <c r="N233" s="345"/>
      <c r="O233" s="345"/>
      <c r="P233" s="345"/>
      <c r="Q233" s="345"/>
      <c r="R233" s="345"/>
      <c r="S233" s="345"/>
      <c r="T233" s="345"/>
      <c r="U233" s="345"/>
      <c r="V233" s="345"/>
      <c r="W233" s="345"/>
      <c r="X233" s="345"/>
      <c r="Y233" s="345"/>
      <c r="Z233" s="345"/>
      <c r="AA233" s="345"/>
      <c r="AB233" s="345"/>
      <c r="AC233" s="345"/>
      <c r="AD233" s="345"/>
      <c r="AE233" s="345"/>
      <c r="AF233" s="345"/>
      <c r="AG233" s="345"/>
      <c r="AH233" s="345"/>
      <c r="AI233" s="345"/>
      <c r="AJ233" s="345"/>
      <c r="AK233" s="345"/>
      <c r="AL233" s="345"/>
      <c r="AM233" s="345"/>
      <c r="AN233" s="345"/>
      <c r="AO233" s="345"/>
      <c r="AP233" s="345"/>
      <c r="AQ233" s="345"/>
      <c r="AR233" s="345"/>
      <c r="AS233" s="345"/>
      <c r="AT233" s="345"/>
      <c r="AU233" s="345"/>
      <c r="AV233" s="345"/>
      <c r="AW233" s="345"/>
      <c r="AX233" s="345"/>
      <c r="AY233" s="345"/>
      <c r="AZ233" s="345"/>
      <c r="BA233" s="345"/>
      <c r="BB233" s="345"/>
      <c r="BC233" s="345"/>
      <c r="BD233" s="345"/>
      <c r="BE233" s="345"/>
      <c r="BF233" s="345"/>
      <c r="BG233" s="345"/>
    </row>
    <row r="234" spans="8:59" x14ac:dyDescent="0.2">
      <c r="H234" s="345"/>
      <c r="I234" s="345"/>
      <c r="J234" s="345"/>
      <c r="K234" s="345"/>
      <c r="L234" s="345"/>
      <c r="M234" s="345"/>
      <c r="N234" s="345"/>
      <c r="O234" s="345"/>
      <c r="P234" s="345"/>
      <c r="Q234" s="345"/>
      <c r="R234" s="345"/>
      <c r="S234" s="345"/>
      <c r="T234" s="345"/>
      <c r="U234" s="345"/>
      <c r="V234" s="345"/>
      <c r="W234" s="345"/>
      <c r="X234" s="345"/>
      <c r="Y234" s="345"/>
      <c r="Z234" s="345"/>
      <c r="AA234" s="345"/>
      <c r="AB234" s="345"/>
      <c r="AC234" s="345"/>
      <c r="AD234" s="345"/>
      <c r="AE234" s="345"/>
      <c r="AF234" s="345"/>
      <c r="AG234" s="345"/>
      <c r="AH234" s="345"/>
      <c r="AI234" s="345"/>
      <c r="AJ234" s="345"/>
      <c r="AK234" s="345"/>
      <c r="AL234" s="345"/>
      <c r="AM234" s="345"/>
      <c r="AN234" s="345"/>
      <c r="AO234" s="345"/>
      <c r="AP234" s="345"/>
      <c r="AQ234" s="345"/>
      <c r="AR234" s="345"/>
      <c r="AS234" s="345"/>
      <c r="AT234" s="345"/>
      <c r="AU234" s="345"/>
      <c r="AV234" s="345"/>
      <c r="AW234" s="345"/>
      <c r="AX234" s="345"/>
      <c r="AY234" s="345"/>
      <c r="AZ234" s="345"/>
      <c r="BA234" s="345"/>
      <c r="BB234" s="345"/>
      <c r="BC234" s="345"/>
      <c r="BD234" s="345"/>
      <c r="BE234" s="345"/>
      <c r="BF234" s="345"/>
      <c r="BG234" s="345"/>
    </row>
    <row r="235" spans="8:59" x14ac:dyDescent="0.2">
      <c r="H235" s="345"/>
      <c r="I235" s="345"/>
      <c r="J235" s="345"/>
      <c r="K235" s="345"/>
      <c r="L235" s="345"/>
      <c r="M235" s="345"/>
      <c r="N235" s="345"/>
      <c r="O235" s="345"/>
      <c r="P235" s="345"/>
      <c r="Q235" s="345"/>
      <c r="R235" s="345"/>
      <c r="S235" s="345"/>
      <c r="T235" s="345"/>
      <c r="U235" s="345"/>
      <c r="V235" s="345"/>
      <c r="W235" s="345"/>
      <c r="X235" s="345"/>
      <c r="Y235" s="345"/>
      <c r="Z235" s="345"/>
      <c r="AA235" s="345"/>
      <c r="AB235" s="345"/>
      <c r="AC235" s="345"/>
      <c r="AD235" s="345"/>
      <c r="AE235" s="345"/>
      <c r="AF235" s="345"/>
      <c r="AG235" s="345"/>
      <c r="AH235" s="345"/>
      <c r="AI235" s="345"/>
      <c r="AJ235" s="345"/>
      <c r="AK235" s="345"/>
      <c r="AL235" s="345"/>
      <c r="AM235" s="345"/>
      <c r="AN235" s="345"/>
      <c r="AO235" s="345"/>
      <c r="AP235" s="345"/>
      <c r="AQ235" s="345"/>
      <c r="AR235" s="345"/>
      <c r="AS235" s="345"/>
      <c r="AT235" s="345"/>
      <c r="AU235" s="345"/>
      <c r="AV235" s="345"/>
      <c r="AW235" s="345"/>
      <c r="AX235" s="345"/>
      <c r="AY235" s="345"/>
      <c r="AZ235" s="345"/>
      <c r="BA235" s="345"/>
      <c r="BB235" s="345"/>
      <c r="BC235" s="345"/>
      <c r="BD235" s="345"/>
      <c r="BE235" s="345"/>
      <c r="BF235" s="345"/>
      <c r="BG235" s="345"/>
    </row>
    <row r="236" spans="8:59" x14ac:dyDescent="0.2">
      <c r="H236" s="345"/>
      <c r="I236" s="345"/>
      <c r="J236" s="345"/>
      <c r="K236" s="345"/>
      <c r="L236" s="345"/>
      <c r="M236" s="345"/>
      <c r="N236" s="345"/>
      <c r="O236" s="345"/>
      <c r="P236" s="345"/>
      <c r="Q236" s="345"/>
      <c r="R236" s="345"/>
      <c r="S236" s="345"/>
      <c r="T236" s="345"/>
      <c r="U236" s="345"/>
      <c r="V236" s="345"/>
      <c r="W236" s="345"/>
      <c r="X236" s="345"/>
      <c r="Y236" s="345"/>
      <c r="Z236" s="345"/>
      <c r="AA236" s="345"/>
      <c r="AB236" s="345"/>
      <c r="AC236" s="345"/>
      <c r="AD236" s="345"/>
      <c r="AE236" s="345"/>
      <c r="AF236" s="345"/>
      <c r="AG236" s="345"/>
      <c r="AH236" s="345"/>
      <c r="AI236" s="345"/>
      <c r="AJ236" s="345"/>
      <c r="AK236" s="345"/>
      <c r="AL236" s="345"/>
      <c r="AM236" s="345"/>
      <c r="AN236" s="345"/>
      <c r="AO236" s="345"/>
      <c r="AP236" s="345"/>
      <c r="AQ236" s="345"/>
      <c r="AR236" s="345"/>
      <c r="AS236" s="345"/>
      <c r="AT236" s="345"/>
      <c r="AU236" s="345"/>
      <c r="AV236" s="345"/>
      <c r="AW236" s="345"/>
      <c r="AX236" s="345"/>
      <c r="AY236" s="345"/>
      <c r="AZ236" s="345"/>
      <c r="BA236" s="345"/>
      <c r="BB236" s="345"/>
      <c r="BC236" s="345"/>
      <c r="BD236" s="345"/>
      <c r="BE236" s="345"/>
      <c r="BF236" s="345"/>
      <c r="BG236" s="345"/>
    </row>
    <row r="237" spans="8:59" x14ac:dyDescent="0.2">
      <c r="H237" s="345"/>
      <c r="I237" s="345"/>
      <c r="J237" s="345"/>
      <c r="K237" s="345"/>
      <c r="L237" s="345"/>
      <c r="M237" s="345"/>
      <c r="N237" s="345"/>
      <c r="O237" s="345"/>
      <c r="P237" s="345"/>
      <c r="Q237" s="345"/>
      <c r="R237" s="345"/>
      <c r="S237" s="345"/>
      <c r="T237" s="345"/>
      <c r="U237" s="345"/>
      <c r="V237" s="345"/>
      <c r="W237" s="345"/>
      <c r="X237" s="345"/>
      <c r="Y237" s="345"/>
      <c r="Z237" s="345"/>
      <c r="AA237" s="345"/>
      <c r="AB237" s="345"/>
      <c r="AC237" s="345"/>
      <c r="AD237" s="345"/>
      <c r="AE237" s="345"/>
      <c r="AF237" s="345"/>
      <c r="AG237" s="345"/>
      <c r="AH237" s="345"/>
      <c r="AI237" s="345"/>
      <c r="AJ237" s="345"/>
      <c r="AK237" s="345"/>
      <c r="AL237" s="345"/>
      <c r="AM237" s="345"/>
      <c r="AN237" s="345"/>
      <c r="AO237" s="345"/>
      <c r="AP237" s="345"/>
      <c r="AQ237" s="345"/>
      <c r="AR237" s="345"/>
      <c r="AS237" s="345"/>
      <c r="AT237" s="345"/>
      <c r="AU237" s="345"/>
      <c r="AV237" s="345"/>
      <c r="AW237" s="345"/>
      <c r="AX237" s="345"/>
      <c r="AY237" s="345"/>
      <c r="AZ237" s="345"/>
      <c r="BA237" s="345"/>
      <c r="BB237" s="345"/>
      <c r="BC237" s="345"/>
      <c r="BD237" s="345"/>
      <c r="BE237" s="345"/>
      <c r="BF237" s="345"/>
      <c r="BG237" s="345"/>
    </row>
    <row r="238" spans="8:59" x14ac:dyDescent="0.2">
      <c r="H238" s="345"/>
      <c r="I238" s="345"/>
      <c r="J238" s="345"/>
      <c r="K238" s="345"/>
      <c r="L238" s="345"/>
      <c r="M238" s="345"/>
      <c r="N238" s="345"/>
      <c r="O238" s="345"/>
      <c r="P238" s="345"/>
      <c r="Q238" s="345"/>
      <c r="R238" s="345"/>
      <c r="S238" s="345"/>
      <c r="T238" s="345"/>
      <c r="U238" s="345"/>
      <c r="V238" s="345"/>
      <c r="W238" s="345"/>
      <c r="X238" s="345"/>
      <c r="Y238" s="345"/>
      <c r="Z238" s="345"/>
      <c r="AA238" s="345"/>
      <c r="AB238" s="345"/>
      <c r="AC238" s="345"/>
      <c r="AD238" s="345"/>
      <c r="AE238" s="345"/>
      <c r="AF238" s="345"/>
      <c r="AG238" s="345"/>
      <c r="AH238" s="345"/>
      <c r="AI238" s="345"/>
      <c r="AJ238" s="345"/>
      <c r="AK238" s="345"/>
      <c r="AL238" s="345"/>
      <c r="AM238" s="345"/>
      <c r="AN238" s="345"/>
      <c r="AO238" s="345"/>
      <c r="AP238" s="345"/>
      <c r="AQ238" s="345"/>
      <c r="AR238" s="345"/>
      <c r="AS238" s="345"/>
      <c r="AT238" s="345"/>
      <c r="AU238" s="345"/>
      <c r="AV238" s="345"/>
      <c r="AW238" s="345"/>
      <c r="AX238" s="345"/>
      <c r="AY238" s="345"/>
      <c r="AZ238" s="345"/>
      <c r="BA238" s="345"/>
      <c r="BB238" s="345"/>
      <c r="BC238" s="345"/>
      <c r="BD238" s="345"/>
      <c r="BE238" s="345"/>
      <c r="BF238" s="345"/>
      <c r="BG238" s="345"/>
    </row>
    <row r="239" spans="8:59" x14ac:dyDescent="0.2">
      <c r="H239" s="345"/>
      <c r="I239" s="345"/>
      <c r="J239" s="345"/>
      <c r="K239" s="345"/>
      <c r="L239" s="345"/>
      <c r="M239" s="345"/>
      <c r="N239" s="345"/>
      <c r="O239" s="345"/>
      <c r="P239" s="345"/>
      <c r="Q239" s="345"/>
      <c r="R239" s="345"/>
      <c r="S239" s="345"/>
      <c r="T239" s="345"/>
      <c r="U239" s="345"/>
      <c r="V239" s="345"/>
      <c r="W239" s="345"/>
      <c r="X239" s="345"/>
      <c r="Y239" s="345"/>
      <c r="Z239" s="345"/>
      <c r="AA239" s="345"/>
      <c r="AB239" s="345"/>
      <c r="AC239" s="345"/>
      <c r="AD239" s="345"/>
      <c r="AE239" s="345"/>
      <c r="AF239" s="345"/>
      <c r="AG239" s="345"/>
      <c r="AH239" s="345"/>
      <c r="AI239" s="345"/>
      <c r="AJ239" s="345"/>
      <c r="AK239" s="345"/>
      <c r="AL239" s="345"/>
      <c r="AM239" s="345"/>
      <c r="AN239" s="345"/>
      <c r="AO239" s="345"/>
      <c r="AP239" s="345"/>
      <c r="AQ239" s="345"/>
      <c r="AR239" s="345"/>
      <c r="AS239" s="345"/>
      <c r="AT239" s="345"/>
      <c r="AU239" s="345"/>
      <c r="AV239" s="345"/>
      <c r="AW239" s="345"/>
      <c r="AX239" s="345"/>
      <c r="AY239" s="345"/>
      <c r="AZ239" s="345"/>
      <c r="BA239" s="345"/>
      <c r="BB239" s="345"/>
      <c r="BC239" s="345"/>
      <c r="BD239" s="345"/>
      <c r="BE239" s="345"/>
      <c r="BF239" s="345"/>
      <c r="BG239" s="345"/>
    </row>
    <row r="240" spans="8:59" x14ac:dyDescent="0.2">
      <c r="H240" s="345"/>
      <c r="I240" s="345"/>
      <c r="J240" s="345"/>
      <c r="K240" s="345"/>
      <c r="L240" s="345"/>
      <c r="M240" s="345"/>
      <c r="N240" s="345"/>
      <c r="O240" s="345"/>
      <c r="P240" s="345"/>
      <c r="Q240" s="345"/>
      <c r="R240" s="345"/>
      <c r="S240" s="345"/>
      <c r="T240" s="345"/>
      <c r="U240" s="345"/>
      <c r="V240" s="345"/>
      <c r="W240" s="345"/>
      <c r="X240" s="345"/>
      <c r="Y240" s="345"/>
      <c r="Z240" s="345"/>
      <c r="AA240" s="345"/>
      <c r="AB240" s="345"/>
      <c r="AC240" s="345"/>
      <c r="AD240" s="345"/>
      <c r="AE240" s="345"/>
      <c r="AF240" s="345"/>
      <c r="AG240" s="345"/>
      <c r="AH240" s="345"/>
      <c r="AI240" s="345"/>
      <c r="AJ240" s="345"/>
      <c r="AK240" s="345"/>
      <c r="AL240" s="345"/>
      <c r="AM240" s="345"/>
      <c r="AN240" s="345"/>
      <c r="AO240" s="345"/>
      <c r="AP240" s="345"/>
      <c r="AQ240" s="345"/>
      <c r="AR240" s="345"/>
      <c r="AS240" s="345"/>
      <c r="AT240" s="345"/>
      <c r="AU240" s="345"/>
      <c r="AV240" s="345"/>
      <c r="AW240" s="345"/>
      <c r="AX240" s="345"/>
      <c r="AY240" s="345"/>
      <c r="AZ240" s="345"/>
      <c r="BA240" s="345"/>
      <c r="BB240" s="345"/>
      <c r="BC240" s="345"/>
      <c r="BD240" s="345"/>
      <c r="BE240" s="345"/>
      <c r="BF240" s="345"/>
      <c r="BG240" s="345"/>
    </row>
    <row r="241" spans="8:59" x14ac:dyDescent="0.2">
      <c r="H241" s="345"/>
      <c r="I241" s="345"/>
      <c r="J241" s="345"/>
      <c r="K241" s="345"/>
      <c r="L241" s="345"/>
      <c r="M241" s="345"/>
      <c r="N241" s="345"/>
      <c r="O241" s="345"/>
      <c r="P241" s="345"/>
      <c r="Q241" s="345"/>
      <c r="R241" s="345"/>
      <c r="S241" s="345"/>
      <c r="T241" s="345"/>
      <c r="U241" s="345"/>
      <c r="V241" s="345"/>
      <c r="W241" s="345"/>
      <c r="X241" s="345"/>
      <c r="Y241" s="345"/>
      <c r="Z241" s="345"/>
      <c r="AA241" s="345"/>
      <c r="AB241" s="345"/>
      <c r="AC241" s="345"/>
      <c r="AD241" s="345"/>
      <c r="AE241" s="345"/>
      <c r="AF241" s="345"/>
      <c r="AG241" s="345"/>
      <c r="AH241" s="345"/>
      <c r="AI241" s="345"/>
      <c r="AJ241" s="345"/>
      <c r="AK241" s="345"/>
      <c r="AL241" s="345"/>
      <c r="AM241" s="345"/>
      <c r="AN241" s="345"/>
      <c r="AO241" s="345"/>
      <c r="AP241" s="345"/>
      <c r="AQ241" s="345"/>
      <c r="AR241" s="345"/>
      <c r="AS241" s="345"/>
      <c r="AT241" s="345"/>
      <c r="AU241" s="345"/>
      <c r="AV241" s="345"/>
      <c r="AW241" s="345"/>
      <c r="AX241" s="345"/>
      <c r="AY241" s="345"/>
      <c r="AZ241" s="345"/>
      <c r="BA241" s="345"/>
      <c r="BB241" s="345"/>
      <c r="BC241" s="345"/>
      <c r="BD241" s="345"/>
      <c r="BE241" s="345"/>
      <c r="BF241" s="345"/>
      <c r="BG241" s="345"/>
    </row>
    <row r="242" spans="8:59" x14ac:dyDescent="0.2">
      <c r="H242" s="345"/>
      <c r="I242" s="345"/>
      <c r="J242" s="345"/>
      <c r="K242" s="345"/>
      <c r="L242" s="345"/>
      <c r="M242" s="345"/>
      <c r="N242" s="345"/>
      <c r="O242" s="345"/>
      <c r="P242" s="345"/>
      <c r="Q242" s="345"/>
      <c r="R242" s="345"/>
      <c r="S242" s="345"/>
      <c r="T242" s="345"/>
      <c r="U242" s="345"/>
      <c r="V242" s="345"/>
      <c r="W242" s="345"/>
      <c r="X242" s="345"/>
      <c r="Y242" s="345"/>
      <c r="Z242" s="345"/>
      <c r="AA242" s="345"/>
      <c r="AB242" s="345"/>
      <c r="AC242" s="345"/>
      <c r="AD242" s="345"/>
      <c r="AE242" s="345"/>
      <c r="AF242" s="345"/>
      <c r="AG242" s="345"/>
      <c r="AH242" s="345"/>
      <c r="AI242" s="345"/>
      <c r="AJ242" s="345"/>
      <c r="AK242" s="345"/>
      <c r="AL242" s="345"/>
      <c r="AM242" s="345"/>
      <c r="AN242" s="345"/>
      <c r="AO242" s="345"/>
      <c r="AP242" s="345"/>
      <c r="AQ242" s="345"/>
      <c r="AR242" s="345"/>
      <c r="AS242" s="345"/>
      <c r="AT242" s="345"/>
      <c r="AU242" s="345"/>
      <c r="AV242" s="345"/>
      <c r="AW242" s="345"/>
      <c r="AX242" s="345"/>
      <c r="AY242" s="345"/>
      <c r="AZ242" s="345"/>
      <c r="BA242" s="345"/>
      <c r="BB242" s="345"/>
      <c r="BC242" s="345"/>
      <c r="BD242" s="345"/>
      <c r="BE242" s="345"/>
      <c r="BF242" s="345"/>
      <c r="BG242" s="345"/>
    </row>
    <row r="243" spans="8:59" x14ac:dyDescent="0.2">
      <c r="H243" s="345"/>
      <c r="I243" s="345"/>
      <c r="J243" s="345"/>
      <c r="K243" s="345"/>
      <c r="L243" s="345"/>
      <c r="M243" s="345"/>
      <c r="N243" s="345"/>
      <c r="O243" s="345"/>
      <c r="P243" s="345"/>
      <c r="Q243" s="345"/>
      <c r="R243" s="345"/>
      <c r="S243" s="345"/>
      <c r="T243" s="345"/>
      <c r="U243" s="345"/>
      <c r="V243" s="345"/>
      <c r="W243" s="345"/>
      <c r="X243" s="345"/>
      <c r="Y243" s="345"/>
      <c r="Z243" s="345"/>
      <c r="AA243" s="345"/>
      <c r="AB243" s="345"/>
      <c r="AC243" s="345"/>
      <c r="AD243" s="345"/>
      <c r="AE243" s="345"/>
      <c r="AF243" s="345"/>
      <c r="AG243" s="345"/>
      <c r="AH243" s="345"/>
      <c r="AI243" s="345"/>
      <c r="AJ243" s="345"/>
      <c r="AK243" s="345"/>
      <c r="AL243" s="345"/>
      <c r="AM243" s="345"/>
      <c r="AN243" s="345"/>
      <c r="AO243" s="345"/>
      <c r="AP243" s="345"/>
      <c r="AQ243" s="345"/>
      <c r="AR243" s="345"/>
      <c r="AS243" s="345"/>
      <c r="AT243" s="345"/>
      <c r="AU243" s="345"/>
      <c r="AV243" s="345"/>
      <c r="AW243" s="345"/>
      <c r="AX243" s="345"/>
      <c r="AY243" s="345"/>
      <c r="AZ243" s="345"/>
      <c r="BA243" s="345"/>
      <c r="BB243" s="345"/>
      <c r="BC243" s="345"/>
      <c r="BD243" s="345"/>
      <c r="BE243" s="345"/>
      <c r="BF243" s="345"/>
      <c r="BG243" s="345"/>
    </row>
    <row r="244" spans="8:59" x14ac:dyDescent="0.2">
      <c r="H244" s="345"/>
      <c r="I244" s="345"/>
      <c r="J244" s="345"/>
      <c r="K244" s="345"/>
      <c r="L244" s="345"/>
      <c r="M244" s="345"/>
      <c r="N244" s="345"/>
      <c r="O244" s="345"/>
      <c r="P244" s="345"/>
      <c r="Q244" s="345"/>
      <c r="R244" s="345"/>
      <c r="S244" s="345"/>
      <c r="T244" s="345"/>
      <c r="U244" s="345"/>
      <c r="V244" s="345"/>
      <c r="W244" s="345"/>
      <c r="X244" s="345"/>
      <c r="Y244" s="345"/>
      <c r="Z244" s="345"/>
      <c r="AA244" s="345"/>
      <c r="AB244" s="345"/>
      <c r="AC244" s="345"/>
      <c r="AD244" s="345"/>
      <c r="AE244" s="345"/>
      <c r="AF244" s="345"/>
      <c r="AG244" s="345"/>
      <c r="AH244" s="345"/>
      <c r="AI244" s="345"/>
      <c r="AJ244" s="345"/>
      <c r="AK244" s="345"/>
      <c r="AL244" s="345"/>
      <c r="AM244" s="345"/>
      <c r="AN244" s="345"/>
      <c r="AO244" s="345"/>
      <c r="AP244" s="345"/>
      <c r="AQ244" s="345"/>
      <c r="AR244" s="345"/>
      <c r="AS244" s="345"/>
      <c r="AT244" s="345"/>
      <c r="AU244" s="345"/>
      <c r="AV244" s="345"/>
      <c r="AW244" s="345"/>
      <c r="AX244" s="345"/>
      <c r="AY244" s="345"/>
      <c r="AZ244" s="345"/>
      <c r="BA244" s="345"/>
      <c r="BB244" s="345"/>
      <c r="BC244" s="345"/>
      <c r="BD244" s="345"/>
      <c r="BE244" s="345"/>
      <c r="BF244" s="345"/>
      <c r="BG244" s="345"/>
    </row>
    <row r="245" spans="8:59" x14ac:dyDescent="0.2">
      <c r="H245" s="345"/>
      <c r="I245" s="345"/>
      <c r="J245" s="345"/>
      <c r="K245" s="345"/>
      <c r="L245" s="345"/>
      <c r="M245" s="345"/>
      <c r="N245" s="345"/>
      <c r="O245" s="345"/>
      <c r="P245" s="345"/>
      <c r="Q245" s="345"/>
      <c r="R245" s="345"/>
      <c r="S245" s="345"/>
      <c r="T245" s="345"/>
      <c r="U245" s="345"/>
      <c r="V245" s="345"/>
      <c r="W245" s="345"/>
      <c r="X245" s="345"/>
      <c r="Y245" s="345"/>
      <c r="Z245" s="345"/>
      <c r="AA245" s="345"/>
      <c r="AB245" s="345"/>
      <c r="AC245" s="345"/>
      <c r="AD245" s="345"/>
      <c r="AE245" s="345"/>
      <c r="AF245" s="345"/>
      <c r="AG245" s="345"/>
      <c r="AH245" s="345"/>
      <c r="AI245" s="345"/>
      <c r="AJ245" s="345"/>
      <c r="AK245" s="345"/>
      <c r="AL245" s="345"/>
      <c r="AM245" s="345"/>
      <c r="AN245" s="345"/>
      <c r="AO245" s="345"/>
      <c r="AP245" s="345"/>
      <c r="AQ245" s="345"/>
      <c r="AR245" s="345"/>
      <c r="AS245" s="345"/>
      <c r="AT245" s="345"/>
      <c r="AU245" s="345"/>
      <c r="AV245" s="345"/>
      <c r="AW245" s="345"/>
      <c r="AX245" s="345"/>
      <c r="AY245" s="345"/>
      <c r="AZ245" s="345"/>
      <c r="BA245" s="345"/>
      <c r="BB245" s="345"/>
      <c r="BC245" s="345"/>
      <c r="BD245" s="345"/>
      <c r="BE245" s="345"/>
      <c r="BF245" s="345"/>
      <c r="BG245" s="345"/>
    </row>
    <row r="246" spans="8:59" x14ac:dyDescent="0.2">
      <c r="H246" s="345"/>
      <c r="I246" s="345"/>
      <c r="J246" s="345"/>
      <c r="K246" s="345"/>
      <c r="L246" s="345"/>
      <c r="M246" s="345"/>
      <c r="N246" s="345"/>
      <c r="O246" s="345"/>
      <c r="P246" s="345"/>
      <c r="Q246" s="345"/>
      <c r="R246" s="345"/>
      <c r="S246" s="345"/>
      <c r="T246" s="345"/>
      <c r="U246" s="345"/>
      <c r="V246" s="345"/>
      <c r="W246" s="345"/>
      <c r="X246" s="345"/>
      <c r="Y246" s="345"/>
      <c r="Z246" s="345"/>
      <c r="AA246" s="345"/>
      <c r="AB246" s="345"/>
      <c r="AC246" s="345"/>
      <c r="AD246" s="345"/>
      <c r="AE246" s="345"/>
      <c r="AF246" s="345"/>
      <c r="AG246" s="345"/>
      <c r="AH246" s="345"/>
      <c r="AI246" s="345"/>
      <c r="AJ246" s="345"/>
      <c r="AK246" s="345"/>
      <c r="AL246" s="345"/>
      <c r="AM246" s="345"/>
      <c r="AN246" s="345"/>
      <c r="AO246" s="345"/>
      <c r="AP246" s="345"/>
      <c r="AQ246" s="345"/>
      <c r="AR246" s="345"/>
      <c r="AS246" s="345"/>
      <c r="AT246" s="345"/>
      <c r="AU246" s="345"/>
      <c r="AV246" s="345"/>
      <c r="AW246" s="345"/>
      <c r="AX246" s="345"/>
      <c r="AY246" s="345"/>
      <c r="AZ246" s="345"/>
      <c r="BA246" s="345"/>
      <c r="BB246" s="345"/>
      <c r="BC246" s="345"/>
      <c r="BD246" s="345"/>
      <c r="BE246" s="345"/>
      <c r="BF246" s="345"/>
      <c r="BG246" s="345"/>
    </row>
  </sheetData>
  <sheetProtection algorithmName="SHA-512" hashValue="GKoBv9nkNRJWa7TavT7RdZHvXOeJ2QfhK+v7KyKfX8ASDfs7nuP2Q9qlvNnJFDJ90MMe6k3GS5Hn0cYbBVp+cw==" saltValue="099Ft60h04cpA+xfIvj1TA==" spinCount="100000" sheet="1" objects="1" scenarios="1"/>
  <mergeCells count="5">
    <mergeCell ref="B21:B23"/>
    <mergeCell ref="C21:D22"/>
    <mergeCell ref="E21:F22"/>
    <mergeCell ref="C10:E10"/>
    <mergeCell ref="C11:E11"/>
  </mergeCells>
  <conditionalFormatting sqref="B24:F123 H24:BG123">
    <cfRule type="expression" dxfId="26" priority="16">
      <formula>IF($B24="",FALSE,TRUE)</formula>
    </cfRule>
  </conditionalFormatting>
  <conditionalFormatting sqref="B24:F123">
    <cfRule type="expression" dxfId="25" priority="2">
      <formula>IF(AND($BI24="",$B24&lt;&gt;""),TRUE,FALSE)</formula>
    </cfRule>
    <cfRule type="expression" dxfId="24" priority="15">
      <formula>IF($B24&lt;&gt;"",TRUE,FALSE)</formula>
    </cfRule>
  </conditionalFormatting>
  <conditionalFormatting sqref="C23:F23 C21 E21">
    <cfRule type="expression" dxfId="23" priority="14">
      <formula>IF($B$21="Core session",TRUE,FALSE)</formula>
    </cfRule>
  </conditionalFormatting>
  <conditionalFormatting sqref="B124:D223 F124:F223">
    <cfRule type="expression" dxfId="22" priority="12">
      <formula>IF($B124&lt;&gt;"",TRUE,FALSE)</formula>
    </cfRule>
    <cfRule type="expression" dxfId="21" priority="13">
      <formula>IF($B124="",FALSE,TRUE)</formula>
    </cfRule>
  </conditionalFormatting>
  <conditionalFormatting sqref="H124:BG223">
    <cfRule type="expression" dxfId="20" priority="11">
      <formula>IF($B124="", FALSE, TRUE)</formula>
    </cfRule>
  </conditionalFormatting>
  <conditionalFormatting sqref="E124:E223">
    <cfRule type="expression" dxfId="19" priority="9">
      <formula>IF($B124="",FALSE,TRUE)</formula>
    </cfRule>
  </conditionalFormatting>
  <conditionalFormatting sqref="E124:E223">
    <cfRule type="expression" dxfId="18" priority="8">
      <formula>IF($B124&lt;&gt;"",TRUE,FALSE)</formula>
    </cfRule>
  </conditionalFormatting>
  <conditionalFormatting sqref="BI23">
    <cfRule type="expression" dxfId="17" priority="7">
      <formula>IF($B$21="Core session",TRUE,FALSE)</formula>
    </cfRule>
  </conditionalFormatting>
  <conditionalFormatting sqref="BI24:BI124">
    <cfRule type="expression" dxfId="16" priority="5">
      <formula>IF($B24="",FALSE,TRUE)</formula>
    </cfRule>
  </conditionalFormatting>
  <conditionalFormatting sqref="BI125:BI223">
    <cfRule type="expression" dxfId="15" priority="3">
      <formula>IF($B125="",FALSE,TRUE)</formula>
    </cfRule>
  </conditionalFormatting>
  <conditionalFormatting sqref="B124:F124">
    <cfRule type="expression" dxfId="14"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161925</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161925</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4.25" x14ac:dyDescent="0.2"/>
  <cols>
    <col min="1" max="1" width="9.875" style="67" bestFit="1" customWidth="1"/>
    <col min="2" max="2" width="17.875" style="67" bestFit="1" customWidth="1"/>
    <col min="3" max="6" width="10.375" style="67" customWidth="1"/>
    <col min="7" max="7" width="16.625" style="67" customWidth="1"/>
    <col min="8" max="9" width="10.375" style="67" customWidth="1"/>
    <col min="10" max="19" width="9" style="67" customWidth="1"/>
    <col min="20" max="20" width="14.875" style="67" customWidth="1"/>
    <col min="21" max="100" width="9" style="67" customWidth="1"/>
    <col min="101" max="101" width="9.8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1164</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8">
        <f ca="1">B6+6</f>
        <v>43975</v>
      </c>
      <c r="B6" s="87">
        <f ca="1">IF('Critical resources'!$D$3="",TODAY()-WEEKDAY(TODAY(),3)+7,'Critical resources'!D3-WEEKDAY('Critical resources'!D3,3))</f>
        <v>43969</v>
      </c>
      <c r="C6" s="67">
        <v>1</v>
      </c>
      <c r="D6" s="67">
        <f ca="1">YEAR(B6)</f>
        <v>2020</v>
      </c>
      <c r="E6" s="67" t="str">
        <f t="shared" ref="E6:E54" ca="1" si="0">IF(TEXT(B6,"MMM")=TEXT(B5,"MMM")," ",TEXT(B6,"MMM"))</f>
        <v>May</v>
      </c>
      <c r="F6" s="67">
        <f ca="1">WEEKNUM(B6,21)</f>
        <v>21</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8">
        <f t="shared" ref="A7:A57" ca="1" si="6">B7+6</f>
        <v>43982</v>
      </c>
      <c r="B7" s="87">
        <f ca="1">B6+7</f>
        <v>43976</v>
      </c>
      <c r="C7" s="67">
        <v>2</v>
      </c>
      <c r="D7" s="67" t="str">
        <f ca="1">IF(YEAR(B7)=YEAR(B6),"",YEAR(B7))</f>
        <v/>
      </c>
      <c r="E7" s="67" t="str">
        <f t="shared" ca="1" si="0"/>
        <v xml:space="preserve"> </v>
      </c>
      <c r="F7" s="67">
        <f t="shared" ref="F7:F57" ca="1" si="7">WEEKNUM(B7,21)</f>
        <v>22</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8">
        <f t="shared" ca="1" si="6"/>
        <v>43989</v>
      </c>
      <c r="B8" s="87">
        <f t="shared" ref="B8:B57" ca="1" si="9">B7+7</f>
        <v>43983</v>
      </c>
      <c r="C8" s="67">
        <v>3</v>
      </c>
      <c r="D8" s="67" t="str">
        <f t="shared" ref="D8:D57" ca="1" si="10">IF(YEAR(B8)=YEAR(B7),"",YEAR(B8))</f>
        <v/>
      </c>
      <c r="E8" s="67" t="str">
        <f t="shared" ca="1" si="0"/>
        <v>Jun</v>
      </c>
      <c r="F8" s="67">
        <f t="shared" ca="1" si="7"/>
        <v>23</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8">
        <f t="shared" ca="1" si="6"/>
        <v>43996</v>
      </c>
      <c r="B9" s="87">
        <f t="shared" ca="1" si="9"/>
        <v>43990</v>
      </c>
      <c r="C9" s="67">
        <v>4</v>
      </c>
      <c r="D9" s="67" t="str">
        <f t="shared" ca="1" si="10"/>
        <v/>
      </c>
      <c r="E9" s="67" t="str">
        <f t="shared" ca="1" si="0"/>
        <v xml:space="preserve"> </v>
      </c>
      <c r="F9" s="67">
        <f t="shared" ca="1" si="7"/>
        <v>24</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8">
        <f t="shared" ca="1" si="6"/>
        <v>44003</v>
      </c>
      <c r="B10" s="87">
        <f t="shared" ca="1" si="9"/>
        <v>43997</v>
      </c>
      <c r="C10" s="67">
        <v>5</v>
      </c>
      <c r="D10" s="67" t="str">
        <f t="shared" ca="1" si="10"/>
        <v/>
      </c>
      <c r="E10" s="67" t="str">
        <f t="shared" ca="1" si="0"/>
        <v xml:space="preserve"> </v>
      </c>
      <c r="F10" s="67">
        <f t="shared" ca="1" si="7"/>
        <v>25</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8">
        <f t="shared" ca="1" si="6"/>
        <v>44010</v>
      </c>
      <c r="B11" s="87">
        <f t="shared" ca="1" si="9"/>
        <v>44004</v>
      </c>
      <c r="C11" s="67">
        <v>6</v>
      </c>
      <c r="D11" s="67" t="str">
        <f t="shared" ca="1" si="10"/>
        <v/>
      </c>
      <c r="E11" s="67" t="str">
        <f t="shared" ca="1" si="0"/>
        <v xml:space="preserve"> </v>
      </c>
      <c r="F11" s="67">
        <f t="shared" ca="1" si="7"/>
        <v>26</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8">
        <f t="shared" ca="1" si="6"/>
        <v>44017</v>
      </c>
      <c r="B12" s="87">
        <f t="shared" ca="1" si="9"/>
        <v>44011</v>
      </c>
      <c r="C12" s="67">
        <v>7</v>
      </c>
      <c r="D12" s="67" t="str">
        <f t="shared" ca="1" si="10"/>
        <v/>
      </c>
      <c r="E12" s="67" t="str">
        <f t="shared" ca="1" si="0"/>
        <v xml:space="preserve"> </v>
      </c>
      <c r="F12" s="67">
        <f t="shared" ca="1" si="7"/>
        <v>27</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8">
        <f t="shared" ca="1" si="6"/>
        <v>44024</v>
      </c>
      <c r="B13" s="87">
        <f t="shared" ca="1" si="9"/>
        <v>44018</v>
      </c>
      <c r="C13" s="67">
        <v>8</v>
      </c>
      <c r="D13" s="67" t="str">
        <f t="shared" ca="1" si="10"/>
        <v/>
      </c>
      <c r="E13" s="67" t="str">
        <f t="shared" ca="1" si="0"/>
        <v>Jul</v>
      </c>
      <c r="F13" s="67">
        <f t="shared" ca="1" si="7"/>
        <v>28</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8">
        <f t="shared" ca="1" si="6"/>
        <v>44031</v>
      </c>
      <c r="B14" s="87">
        <f t="shared" ca="1" si="9"/>
        <v>44025</v>
      </c>
      <c r="C14" s="67">
        <v>9</v>
      </c>
      <c r="D14" s="67" t="str">
        <f t="shared" ca="1" si="10"/>
        <v/>
      </c>
      <c r="E14" s="67" t="str">
        <f t="shared" ca="1" si="0"/>
        <v xml:space="preserve"> </v>
      </c>
      <c r="F14" s="67">
        <f t="shared" ca="1" si="7"/>
        <v>29</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8">
        <f t="shared" ca="1" si="6"/>
        <v>44038</v>
      </c>
      <c r="B15" s="87">
        <f t="shared" ca="1" si="9"/>
        <v>44032</v>
      </c>
      <c r="C15" s="67">
        <v>10</v>
      </c>
      <c r="D15" s="67" t="str">
        <f t="shared" ca="1" si="10"/>
        <v/>
      </c>
      <c r="E15" s="67" t="str">
        <f t="shared" ca="1" si="0"/>
        <v xml:space="preserve"> </v>
      </c>
      <c r="F15" s="67">
        <f t="shared" ca="1" si="7"/>
        <v>30</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8">
        <f t="shared" ca="1" si="6"/>
        <v>44045</v>
      </c>
      <c r="B16" s="87">
        <f t="shared" ca="1" si="9"/>
        <v>44039</v>
      </c>
      <c r="C16" s="67">
        <v>11</v>
      </c>
      <c r="D16" s="67" t="str">
        <f t="shared" ca="1" si="10"/>
        <v/>
      </c>
      <c r="E16" s="67" t="str">
        <f t="shared" ca="1" si="0"/>
        <v xml:space="preserve"> </v>
      </c>
      <c r="F16" s="67">
        <f t="shared" ca="1" si="7"/>
        <v>31</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8">
        <f t="shared" ca="1" si="6"/>
        <v>44052</v>
      </c>
      <c r="B17" s="87">
        <f t="shared" ca="1" si="9"/>
        <v>44046</v>
      </c>
      <c r="C17" s="67">
        <v>12</v>
      </c>
      <c r="D17" s="67" t="str">
        <f t="shared" ca="1" si="10"/>
        <v/>
      </c>
      <c r="E17" s="67" t="str">
        <f t="shared" ca="1" si="0"/>
        <v>Aug</v>
      </c>
      <c r="F17" s="67">
        <f t="shared" ca="1" si="7"/>
        <v>32</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8">
        <f t="shared" ca="1" si="6"/>
        <v>44059</v>
      </c>
      <c r="B18" s="87">
        <f t="shared" ca="1" si="9"/>
        <v>44053</v>
      </c>
      <c r="C18" s="67">
        <v>13</v>
      </c>
      <c r="D18" s="67" t="str">
        <f t="shared" ca="1" si="10"/>
        <v/>
      </c>
      <c r="E18" s="67" t="str">
        <f t="shared" ca="1" si="0"/>
        <v xml:space="preserve"> </v>
      </c>
      <c r="F18" s="67">
        <f t="shared" ca="1" si="7"/>
        <v>33</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8">
        <f t="shared" ca="1" si="6"/>
        <v>44066</v>
      </c>
      <c r="B19" s="87">
        <f t="shared" ca="1" si="9"/>
        <v>44060</v>
      </c>
      <c r="C19" s="67">
        <v>14</v>
      </c>
      <c r="D19" s="67" t="str">
        <f t="shared" ca="1" si="10"/>
        <v/>
      </c>
      <c r="E19" s="67" t="str">
        <f t="shared" ca="1" si="0"/>
        <v xml:space="preserve"> </v>
      </c>
      <c r="F19" s="67">
        <f t="shared" ca="1" si="7"/>
        <v>34</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8">
        <f t="shared" ca="1" si="6"/>
        <v>44073</v>
      </c>
      <c r="B20" s="87">
        <f t="shared" ca="1" si="9"/>
        <v>44067</v>
      </c>
      <c r="C20" s="67">
        <v>15</v>
      </c>
      <c r="D20" s="67" t="str">
        <f t="shared" ca="1" si="10"/>
        <v/>
      </c>
      <c r="E20" s="67" t="str">
        <f t="shared" ca="1" si="0"/>
        <v xml:space="preserve"> </v>
      </c>
      <c r="F20" s="67">
        <f t="shared" ca="1" si="7"/>
        <v>35</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8">
        <f t="shared" ca="1" si="6"/>
        <v>44080</v>
      </c>
      <c r="B21" s="87">
        <f t="shared" ca="1" si="9"/>
        <v>44074</v>
      </c>
      <c r="C21" s="67">
        <v>16</v>
      </c>
      <c r="D21" s="67" t="str">
        <f t="shared" ca="1" si="10"/>
        <v/>
      </c>
      <c r="E21" s="67" t="str">
        <f t="shared" ca="1" si="0"/>
        <v xml:space="preserve"> </v>
      </c>
      <c r="F21" s="67">
        <f t="shared" ca="1" si="7"/>
        <v>36</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8">
        <f t="shared" ca="1" si="6"/>
        <v>44087</v>
      </c>
      <c r="B22" s="87">
        <f t="shared" ca="1" si="9"/>
        <v>44081</v>
      </c>
      <c r="C22" s="67">
        <v>17</v>
      </c>
      <c r="D22" s="67" t="str">
        <f t="shared" ca="1" si="10"/>
        <v/>
      </c>
      <c r="E22" s="67" t="str">
        <f t="shared" ca="1" si="0"/>
        <v>Sep</v>
      </c>
      <c r="F22" s="67">
        <f t="shared" ca="1" si="7"/>
        <v>37</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8">
        <f t="shared" ca="1" si="6"/>
        <v>44094</v>
      </c>
      <c r="B23" s="87">
        <f t="shared" ca="1" si="9"/>
        <v>44088</v>
      </c>
      <c r="C23" s="67">
        <v>18</v>
      </c>
      <c r="D23" s="67" t="str">
        <f t="shared" ca="1" si="10"/>
        <v/>
      </c>
      <c r="E23" s="67" t="str">
        <f t="shared" ca="1" si="0"/>
        <v xml:space="preserve"> </v>
      </c>
      <c r="F23" s="67">
        <f t="shared" ca="1" si="7"/>
        <v>38</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8">
        <f t="shared" ca="1" si="6"/>
        <v>44101</v>
      </c>
      <c r="B24" s="87">
        <f t="shared" ca="1" si="9"/>
        <v>44095</v>
      </c>
      <c r="C24" s="67">
        <v>19</v>
      </c>
      <c r="D24" s="67" t="str">
        <f t="shared" ca="1" si="10"/>
        <v/>
      </c>
      <c r="E24" s="67" t="str">
        <f t="shared" ca="1" si="0"/>
        <v xml:space="preserve"> </v>
      </c>
      <c r="F24" s="67">
        <f t="shared" ca="1" si="7"/>
        <v>39</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8">
        <f t="shared" ca="1" si="6"/>
        <v>44108</v>
      </c>
      <c r="B25" s="87">
        <f t="shared" ca="1" si="9"/>
        <v>44102</v>
      </c>
      <c r="C25" s="67">
        <v>20</v>
      </c>
      <c r="D25" s="67" t="str">
        <f t="shared" ca="1" si="10"/>
        <v/>
      </c>
      <c r="E25" s="67" t="str">
        <f t="shared" ca="1" si="0"/>
        <v xml:space="preserve"> </v>
      </c>
      <c r="F25" s="67">
        <f t="shared" ca="1" si="7"/>
        <v>40</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8">
        <f t="shared" ca="1" si="6"/>
        <v>44115</v>
      </c>
      <c r="B26" s="87">
        <f t="shared" ca="1" si="9"/>
        <v>44109</v>
      </c>
      <c r="C26" s="67">
        <v>21</v>
      </c>
      <c r="D26" s="67" t="str">
        <f t="shared" ca="1" si="10"/>
        <v/>
      </c>
      <c r="E26" s="67" t="str">
        <f t="shared" ca="1" si="0"/>
        <v>Oct</v>
      </c>
      <c r="F26" s="67">
        <f t="shared" ca="1" si="7"/>
        <v>41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8">
        <f t="shared" ca="1" si="6"/>
        <v>44122</v>
      </c>
      <c r="B27" s="87">
        <f t="shared" ca="1" si="9"/>
        <v>44116</v>
      </c>
      <c r="C27" s="67">
        <v>22</v>
      </c>
      <c r="D27" s="67" t="str">
        <f t="shared" ca="1" si="10"/>
        <v/>
      </c>
      <c r="E27" s="67" t="str">
        <f t="shared" ca="1" si="0"/>
        <v xml:space="preserve"> </v>
      </c>
      <c r="F27" s="67">
        <f t="shared" ca="1" si="7"/>
        <v>42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8">
        <f t="shared" ca="1" si="6"/>
        <v>44129</v>
      </c>
      <c r="B28" s="87">
        <f t="shared" ca="1" si="9"/>
        <v>44123</v>
      </c>
      <c r="C28" s="67">
        <v>23</v>
      </c>
      <c r="D28" s="67" t="str">
        <f t="shared" ca="1" si="10"/>
        <v/>
      </c>
      <c r="E28" s="67" t="str">
        <f t="shared" ca="1" si="0"/>
        <v xml:space="preserve"> </v>
      </c>
      <c r="F28" s="67">
        <f t="shared" ca="1" si="7"/>
        <v>43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8">
        <f t="shared" ca="1" si="6"/>
        <v>44136</v>
      </c>
      <c r="B29" s="87">
        <f t="shared" ca="1" si="9"/>
        <v>44130</v>
      </c>
      <c r="C29" s="67">
        <v>24</v>
      </c>
      <c r="D29" s="67" t="str">
        <f t="shared" ca="1" si="10"/>
        <v/>
      </c>
      <c r="E29" s="67" t="str">
        <f t="shared" ca="1" si="0"/>
        <v xml:space="preserve"> </v>
      </c>
      <c r="F29" s="67">
        <f t="shared" ca="1" si="7"/>
        <v>44</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8">
        <f t="shared" ca="1" si="6"/>
        <v>44143</v>
      </c>
      <c r="B30" s="87">
        <f t="shared" ca="1" si="9"/>
        <v>44137</v>
      </c>
      <c r="C30" s="67">
        <v>25</v>
      </c>
      <c r="D30" s="67" t="str">
        <f t="shared" ca="1" si="10"/>
        <v/>
      </c>
      <c r="E30" s="67" t="str">
        <f t="shared" ca="1" si="0"/>
        <v>Nov</v>
      </c>
      <c r="F30" s="67">
        <f t="shared" ca="1" si="7"/>
        <v>45</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8">
        <f t="shared" ca="1" si="6"/>
        <v>44150</v>
      </c>
      <c r="B31" s="87">
        <f t="shared" ca="1" si="9"/>
        <v>44144</v>
      </c>
      <c r="C31" s="67">
        <v>26</v>
      </c>
      <c r="D31" s="67" t="str">
        <f t="shared" ca="1" si="10"/>
        <v/>
      </c>
      <c r="E31" s="67" t="str">
        <f t="shared" ca="1" si="0"/>
        <v xml:space="preserve"> </v>
      </c>
      <c r="F31" s="67">
        <f t="shared" ca="1" si="7"/>
        <v>46</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8">
        <f t="shared" ca="1" si="6"/>
        <v>44157</v>
      </c>
      <c r="B32" s="87">
        <f t="shared" ca="1" si="9"/>
        <v>44151</v>
      </c>
      <c r="C32" s="67">
        <v>27</v>
      </c>
      <c r="D32" s="67" t="str">
        <f t="shared" ca="1" si="10"/>
        <v/>
      </c>
      <c r="E32" s="67" t="str">
        <f t="shared" ca="1" si="0"/>
        <v xml:space="preserve"> </v>
      </c>
      <c r="F32" s="67">
        <f t="shared" ca="1" si="7"/>
        <v>47</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8">
        <f t="shared" ca="1" si="6"/>
        <v>44164</v>
      </c>
      <c r="B33" s="87">
        <f t="shared" ca="1" si="9"/>
        <v>44158</v>
      </c>
      <c r="C33" s="67">
        <v>28</v>
      </c>
      <c r="D33" s="67" t="str">
        <f t="shared" ca="1" si="10"/>
        <v/>
      </c>
      <c r="E33" s="67" t="str">
        <f t="shared" ca="1" si="0"/>
        <v xml:space="preserve"> </v>
      </c>
      <c r="F33" s="67">
        <f t="shared" ca="1" si="7"/>
        <v>48</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8">
        <f t="shared" ca="1" si="6"/>
        <v>44171</v>
      </c>
      <c r="B34" s="87">
        <f t="shared" ca="1" si="9"/>
        <v>44165</v>
      </c>
      <c r="C34" s="67">
        <v>29</v>
      </c>
      <c r="D34" s="67" t="str">
        <f t="shared" ca="1" si="10"/>
        <v/>
      </c>
      <c r="E34" s="67" t="str">
        <f t="shared" ca="1" si="0"/>
        <v xml:space="preserve"> </v>
      </c>
      <c r="F34" s="67">
        <f t="shared" ca="1" si="7"/>
        <v>49</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8">
        <f t="shared" ca="1" si="6"/>
        <v>44178</v>
      </c>
      <c r="B35" s="87">
        <f t="shared" ca="1" si="9"/>
        <v>44172</v>
      </c>
      <c r="C35" s="67">
        <v>30</v>
      </c>
      <c r="D35" s="67" t="str">
        <f t="shared" ca="1" si="10"/>
        <v/>
      </c>
      <c r="E35" s="67" t="str">
        <f t="shared" ca="1" si="0"/>
        <v>Dec</v>
      </c>
      <c r="F35" s="67">
        <f t="shared" ca="1" si="7"/>
        <v>50</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8">
        <f t="shared" ca="1" si="6"/>
        <v>44185</v>
      </c>
      <c r="B36" s="87">
        <f t="shared" ca="1" si="9"/>
        <v>44179</v>
      </c>
      <c r="C36" s="67">
        <v>31</v>
      </c>
      <c r="D36" s="67" t="str">
        <f t="shared" ca="1" si="10"/>
        <v/>
      </c>
      <c r="E36" s="67" t="str">
        <f t="shared" ca="1" si="0"/>
        <v xml:space="preserve"> </v>
      </c>
      <c r="F36" s="67">
        <f t="shared" ca="1" si="7"/>
        <v>51</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8">
        <f t="shared" ca="1" si="6"/>
        <v>44192</v>
      </c>
      <c r="B37" s="87">
        <f t="shared" ca="1" si="9"/>
        <v>44186</v>
      </c>
      <c r="C37" s="67">
        <v>32</v>
      </c>
      <c r="D37" s="67" t="str">
        <f t="shared" ca="1" si="10"/>
        <v/>
      </c>
      <c r="E37" s="67" t="str">
        <f t="shared" ca="1" si="0"/>
        <v xml:space="preserve"> </v>
      </c>
      <c r="F37" s="67">
        <f t="shared" ca="1" si="7"/>
        <v>52</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8">
        <f t="shared" ca="1" si="6"/>
        <v>44199</v>
      </c>
      <c r="B38" s="87">
        <f t="shared" ca="1" si="9"/>
        <v>44193</v>
      </c>
      <c r="C38" s="67">
        <v>33</v>
      </c>
      <c r="D38" s="67" t="str">
        <f t="shared" ca="1" si="10"/>
        <v/>
      </c>
      <c r="E38" s="67" t="str">
        <f t="shared" ca="1" si="0"/>
        <v xml:space="preserve"> </v>
      </c>
      <c r="F38" s="67">
        <f t="shared" ca="1" si="7"/>
        <v>53</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8">
        <f t="shared" ca="1" si="6"/>
        <v>44206</v>
      </c>
      <c r="B39" s="87">
        <f t="shared" ca="1" si="9"/>
        <v>44200</v>
      </c>
      <c r="C39" s="67">
        <v>34</v>
      </c>
      <c r="D39" s="67">
        <f t="shared" ca="1" si="10"/>
        <v>2021</v>
      </c>
      <c r="E39" s="67" t="str">
        <f t="shared" ca="1" si="0"/>
        <v>Jan</v>
      </c>
      <c r="F39" s="67">
        <f t="shared" ca="1" si="7"/>
        <v>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8">
        <f t="shared" ca="1" si="6"/>
        <v>44213</v>
      </c>
      <c r="B40" s="87">
        <f t="shared" ca="1" si="9"/>
        <v>44207</v>
      </c>
      <c r="C40" s="67">
        <v>35</v>
      </c>
      <c r="D40" s="67" t="str">
        <f t="shared" ca="1" si="10"/>
        <v/>
      </c>
      <c r="E40" s="67" t="str">
        <f t="shared" ca="1" si="0"/>
        <v xml:space="preserve"> </v>
      </c>
      <c r="F40" s="67">
        <f t="shared" ca="1" si="7"/>
        <v>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8">
        <f t="shared" ca="1" si="6"/>
        <v>44220</v>
      </c>
      <c r="B41" s="87">
        <f t="shared" ca="1" si="9"/>
        <v>44214</v>
      </c>
      <c r="C41" s="67">
        <v>36</v>
      </c>
      <c r="D41" s="67" t="str">
        <f t="shared" ca="1" si="10"/>
        <v/>
      </c>
      <c r="E41" s="67" t="str">
        <f t="shared" ca="1" si="0"/>
        <v xml:space="preserve"> </v>
      </c>
      <c r="F41" s="67">
        <f t="shared" ca="1" si="7"/>
        <v>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8">
        <f t="shared" ca="1" si="6"/>
        <v>44227</v>
      </c>
      <c r="B42" s="87">
        <f t="shared" ca="1" si="9"/>
        <v>44221</v>
      </c>
      <c r="C42" s="67">
        <v>37</v>
      </c>
      <c r="D42" s="67" t="str">
        <f t="shared" ca="1" si="10"/>
        <v/>
      </c>
      <c r="E42" s="67" t="str">
        <f t="shared" ca="1" si="0"/>
        <v xml:space="preserve"> </v>
      </c>
      <c r="F42" s="67">
        <f t="shared" ca="1" si="7"/>
        <v>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8">
        <f t="shared" ca="1" si="6"/>
        <v>44234</v>
      </c>
      <c r="B43" s="87">
        <f t="shared" ca="1" si="9"/>
        <v>44228</v>
      </c>
      <c r="C43" s="67">
        <v>38</v>
      </c>
      <c r="D43" s="67" t="str">
        <f t="shared" ca="1" si="10"/>
        <v/>
      </c>
      <c r="E43" s="67" t="str">
        <f t="shared" ca="1" si="0"/>
        <v>Feb</v>
      </c>
      <c r="F43" s="67">
        <f t="shared" ca="1" si="7"/>
        <v>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8">
        <f t="shared" ca="1" si="6"/>
        <v>44241</v>
      </c>
      <c r="B44" s="87">
        <f t="shared" ca="1" si="9"/>
        <v>44235</v>
      </c>
      <c r="C44" s="67">
        <v>39</v>
      </c>
      <c r="D44" s="67" t="str">
        <f t="shared" ca="1" si="10"/>
        <v/>
      </c>
      <c r="E44" s="67" t="str">
        <f t="shared" ca="1" si="0"/>
        <v xml:space="preserve"> </v>
      </c>
      <c r="F44" s="67">
        <f t="shared" ca="1" si="7"/>
        <v>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8">
        <f t="shared" ca="1" si="6"/>
        <v>44248</v>
      </c>
      <c r="B45" s="87">
        <f t="shared" ca="1" si="9"/>
        <v>44242</v>
      </c>
      <c r="C45" s="67">
        <v>40</v>
      </c>
      <c r="D45" s="67" t="str">
        <f t="shared" ca="1" si="10"/>
        <v/>
      </c>
      <c r="E45" s="67" t="str">
        <f t="shared" ca="1" si="0"/>
        <v xml:space="preserve"> </v>
      </c>
      <c r="F45" s="67">
        <f t="shared" ca="1" si="7"/>
        <v>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8">
        <f t="shared" ca="1" si="6"/>
        <v>44255</v>
      </c>
      <c r="B46" s="87">
        <f t="shared" ca="1" si="9"/>
        <v>44249</v>
      </c>
      <c r="C46" s="67">
        <v>41</v>
      </c>
      <c r="D46" s="67" t="str">
        <f t="shared" ca="1" si="10"/>
        <v/>
      </c>
      <c r="E46" s="67" t="str">
        <f t="shared" ca="1" si="0"/>
        <v xml:space="preserve"> </v>
      </c>
      <c r="F46" s="67">
        <f t="shared" ca="1" si="7"/>
        <v>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8">
        <f t="shared" ca="1" si="6"/>
        <v>44262</v>
      </c>
      <c r="B47" s="87">
        <f t="shared" ca="1" si="9"/>
        <v>44256</v>
      </c>
      <c r="C47" s="67">
        <v>42</v>
      </c>
      <c r="D47" s="67" t="str">
        <f t="shared" ca="1" si="10"/>
        <v/>
      </c>
      <c r="E47" s="67" t="str">
        <f t="shared" ca="1" si="0"/>
        <v>Mar</v>
      </c>
      <c r="F47" s="67">
        <f t="shared" ca="1" si="7"/>
        <v>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8">
        <f t="shared" ca="1" si="6"/>
        <v>44269</v>
      </c>
      <c r="B48" s="87">
        <f t="shared" ca="1" si="9"/>
        <v>44263</v>
      </c>
      <c r="C48" s="67">
        <v>43</v>
      </c>
      <c r="D48" s="67" t="str">
        <f t="shared" ca="1" si="10"/>
        <v/>
      </c>
      <c r="E48" s="67" t="str">
        <f t="shared" ca="1" si="0"/>
        <v xml:space="preserve"> </v>
      </c>
      <c r="F48" s="67">
        <f t="shared" ca="1" si="7"/>
        <v>10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8">
        <f t="shared" ca="1" si="6"/>
        <v>44276</v>
      </c>
      <c r="B49" s="87">
        <f t="shared" ca="1" si="9"/>
        <v>44270</v>
      </c>
      <c r="C49" s="67">
        <v>44</v>
      </c>
      <c r="D49" s="67" t="str">
        <f t="shared" ca="1" si="10"/>
        <v/>
      </c>
      <c r="E49" s="67" t="str">
        <f t="shared" ca="1" si="0"/>
        <v xml:space="preserve"> </v>
      </c>
      <c r="F49" s="67">
        <f t="shared" ca="1" si="7"/>
        <v>11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8">
        <f t="shared" ca="1" si="6"/>
        <v>44283</v>
      </c>
      <c r="B50" s="87">
        <f t="shared" ca="1" si="9"/>
        <v>44277</v>
      </c>
      <c r="C50" s="67">
        <v>45</v>
      </c>
      <c r="D50" s="67" t="str">
        <f t="shared" ca="1" si="10"/>
        <v/>
      </c>
      <c r="E50" s="67" t="str">
        <f t="shared" ca="1" si="0"/>
        <v xml:space="preserve"> </v>
      </c>
      <c r="F50" s="67">
        <f t="shared" ca="1" si="7"/>
        <v>12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8">
        <f t="shared" ca="1" si="6"/>
        <v>44290</v>
      </c>
      <c r="B51" s="87">
        <f t="shared" ca="1" si="9"/>
        <v>44284</v>
      </c>
      <c r="C51" s="67">
        <v>46</v>
      </c>
      <c r="D51" s="67" t="str">
        <f t="shared" ca="1" si="10"/>
        <v/>
      </c>
      <c r="E51" s="67" t="str">
        <f t="shared" ca="1" si="0"/>
        <v xml:space="preserve"> </v>
      </c>
      <c r="F51" s="67">
        <f t="shared" ca="1" si="7"/>
        <v>13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8">
        <f t="shared" ca="1" si="6"/>
        <v>44297</v>
      </c>
      <c r="B52" s="87">
        <f t="shared" ca="1" si="9"/>
        <v>44291</v>
      </c>
      <c r="C52" s="67">
        <v>47</v>
      </c>
      <c r="D52" s="67" t="str">
        <f t="shared" ca="1" si="10"/>
        <v/>
      </c>
      <c r="E52" s="67" t="str">
        <f t="shared" ca="1" si="0"/>
        <v>Apr</v>
      </c>
      <c r="F52" s="67">
        <f t="shared" ca="1" si="7"/>
        <v>14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8">
        <f t="shared" ca="1" si="6"/>
        <v>44304</v>
      </c>
      <c r="B53" s="87">
        <f t="shared" ca="1" si="9"/>
        <v>44298</v>
      </c>
      <c r="C53" s="67">
        <v>48</v>
      </c>
      <c r="D53" s="67" t="str">
        <f t="shared" ca="1" si="10"/>
        <v/>
      </c>
      <c r="E53" s="67" t="str">
        <f t="shared" ca="1" si="0"/>
        <v xml:space="preserve"> </v>
      </c>
      <c r="F53" s="67">
        <f t="shared" ca="1" si="7"/>
        <v>15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8">
        <f t="shared" ca="1" si="6"/>
        <v>44311</v>
      </c>
      <c r="B54" s="87">
        <f t="shared" ca="1" si="9"/>
        <v>44305</v>
      </c>
      <c r="C54" s="67">
        <v>49</v>
      </c>
      <c r="D54" s="67" t="str">
        <f t="shared" ca="1" si="10"/>
        <v/>
      </c>
      <c r="E54" s="67" t="str">
        <f t="shared" ca="1" si="0"/>
        <v xml:space="preserve"> </v>
      </c>
      <c r="F54" s="67">
        <f t="shared" ca="1" si="7"/>
        <v>16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8">
        <f t="shared" ca="1" si="6"/>
        <v>44318</v>
      </c>
      <c r="B55" s="87">
        <f t="shared" ca="1" si="9"/>
        <v>44312</v>
      </c>
      <c r="C55" s="67">
        <v>50</v>
      </c>
      <c r="D55" s="67" t="str">
        <f t="shared" ca="1" si="10"/>
        <v/>
      </c>
      <c r="E55" s="67" t="str">
        <f ca="1">IF(TEXT(B55,"MMM")=TEXT(B54,"MMM")," ",TEXT(B55,"MMM"))</f>
        <v xml:space="preserve"> </v>
      </c>
      <c r="F55" s="67">
        <f t="shared" ca="1" si="7"/>
        <v>17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8">
        <f t="shared" ca="1" si="6"/>
        <v>44325</v>
      </c>
      <c r="B56" s="87">
        <f t="shared" ca="1" si="9"/>
        <v>44319</v>
      </c>
      <c r="C56" s="67">
        <v>51</v>
      </c>
      <c r="D56" s="67" t="str">
        <f t="shared" ca="1" si="10"/>
        <v/>
      </c>
      <c r="E56" s="67" t="str">
        <f t="shared" ref="E56:E57" ca="1" si="25">IF(TEXT(B56,"MMM")=TEXT(B55,"MMM")," ",TEXT(B56,"MMM"))</f>
        <v>May</v>
      </c>
      <c r="F56" s="67">
        <f t="shared" ca="1" si="7"/>
        <v>18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8">
        <f t="shared" ca="1" si="6"/>
        <v>44332</v>
      </c>
      <c r="B57" s="87">
        <f t="shared" ca="1" si="9"/>
        <v>44326</v>
      </c>
      <c r="C57" s="67">
        <v>52</v>
      </c>
      <c r="D57" s="67" t="str">
        <f t="shared" ca="1" si="10"/>
        <v/>
      </c>
      <c r="E57" s="67" t="str">
        <f t="shared" ca="1" si="25"/>
        <v xml:space="preserve"> </v>
      </c>
      <c r="F57" s="67">
        <f t="shared" ca="1" si="7"/>
        <v>19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A79" workbookViewId="0">
      <selection activeCell="H112" sqref="H112"/>
    </sheetView>
  </sheetViews>
  <sheetFormatPr defaultRowHeight="14.25" x14ac:dyDescent="0.2"/>
  <cols>
    <col min="1" max="1" width="9" style="67"/>
    <col min="2" max="2" width="12.125" customWidth="1"/>
    <col min="3" max="3" width="12.125" style="67" customWidth="1"/>
    <col min="4" max="4" width="11.125" customWidth="1"/>
    <col min="60" max="61" width="9.625" customWidth="1"/>
    <col min="62" max="62" width="9.625" style="67" customWidth="1"/>
  </cols>
  <sheetData>
    <row r="1" spans="1:120" ht="15" x14ac:dyDescent="0.25">
      <c r="A1" s="67" t="s">
        <v>1244</v>
      </c>
      <c r="C1" s="2" t="s">
        <v>459</v>
      </c>
      <c r="D1" t="s">
        <v>467</v>
      </c>
      <c r="E1">
        <v>1</v>
      </c>
      <c r="H1" t="s">
        <v>433</v>
      </c>
      <c r="I1" t="str">
        <f>"Capacity summary ("&amp;LOWER('Capacity summary'!$C$16)&amp;")"</f>
        <v>Capacity summary (minutes)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21</v>
      </c>
      <c r="BL3" s="59">
        <f ca="1">OFFSET('Critical resources (hide)'!$F$6,COLUMN(B1)-1,0,1,1)</f>
        <v>22</v>
      </c>
      <c r="BM3" s="59">
        <f ca="1">OFFSET('Critical resources (hide)'!$F$6,COLUMN(C1)-1,0,1,1)</f>
        <v>23</v>
      </c>
      <c r="BN3" s="59">
        <f ca="1">OFFSET('Critical resources (hide)'!$F$6,COLUMN(D1)-1,0,1,1)</f>
        <v>24</v>
      </c>
      <c r="BO3" s="59">
        <f ca="1">OFFSET('Critical resources (hide)'!$F$6,COLUMN(E1)-1,0,1,1)</f>
        <v>25</v>
      </c>
      <c r="BP3" s="59">
        <f ca="1">OFFSET('Critical resources (hide)'!$F$6,COLUMN(F1)-1,0,1,1)</f>
        <v>26</v>
      </c>
      <c r="BQ3" s="59">
        <f ca="1">OFFSET('Critical resources (hide)'!$F$6,COLUMN(G1)-1,0,1,1)</f>
        <v>27</v>
      </c>
      <c r="BR3" s="59">
        <f ca="1">OFFSET('Critical resources (hide)'!$F$6,COLUMN(H1)-1,0,1,1)</f>
        <v>28</v>
      </c>
      <c r="BS3" s="59">
        <f ca="1">OFFSET('Critical resources (hide)'!$F$6,COLUMN(I1)-1,0,1,1)</f>
        <v>29</v>
      </c>
      <c r="BT3" s="59">
        <f ca="1">OFFSET('Critical resources (hide)'!$F$6,COLUMN(J1)-1,0,1,1)</f>
        <v>30</v>
      </c>
      <c r="BU3" s="59">
        <f ca="1">OFFSET('Critical resources (hide)'!$F$6,COLUMN(K1)-1,0,1,1)</f>
        <v>31</v>
      </c>
      <c r="BV3" s="59">
        <f ca="1">OFFSET('Critical resources (hide)'!$F$6,COLUMN(L1)-1,0,1,1)</f>
        <v>32</v>
      </c>
      <c r="BW3" s="59">
        <f ca="1">OFFSET('Critical resources (hide)'!$F$6,COLUMN(M1)-1,0,1,1)</f>
        <v>33</v>
      </c>
      <c r="BX3" s="59">
        <f ca="1">OFFSET('Critical resources (hide)'!$F$6,COLUMN(N1)-1,0,1,1)</f>
        <v>34</v>
      </c>
      <c r="BY3" s="59">
        <f ca="1">OFFSET('Critical resources (hide)'!$F$6,COLUMN(O1)-1,0,1,1)</f>
        <v>35</v>
      </c>
      <c r="BZ3" s="59">
        <f ca="1">OFFSET('Critical resources (hide)'!$F$6,COLUMN(P1)-1,0,1,1)</f>
        <v>36</v>
      </c>
      <c r="CA3" s="59">
        <f ca="1">OFFSET('Critical resources (hide)'!$F$6,COLUMN(Q1)-1,0,1,1)</f>
        <v>37</v>
      </c>
      <c r="CB3" s="59">
        <f ca="1">OFFSET('Critical resources (hide)'!$F$6,COLUMN(R1)-1,0,1,1)</f>
        <v>38</v>
      </c>
      <c r="CC3" s="59">
        <f ca="1">OFFSET('Critical resources (hide)'!$F$6,COLUMN(S1)-1,0,1,1)</f>
        <v>39</v>
      </c>
      <c r="CD3" s="59">
        <f ca="1">OFFSET('Critical resources (hide)'!$F$6,COLUMN(T1)-1,0,1,1)</f>
        <v>40</v>
      </c>
      <c r="CE3" s="59">
        <f ca="1">OFFSET('Critical resources (hide)'!$F$6,COLUMN(U1)-1,0,1,1)</f>
        <v>41</v>
      </c>
      <c r="CF3" s="59">
        <f ca="1">OFFSET('Critical resources (hide)'!$F$6,COLUMN(V1)-1,0,1,1)</f>
        <v>42</v>
      </c>
      <c r="CG3" s="59">
        <f ca="1">OFFSET('Critical resources (hide)'!$F$6,COLUMN(W1)-1,0,1,1)</f>
        <v>43</v>
      </c>
      <c r="CH3" s="59">
        <f ca="1">OFFSET('Critical resources (hide)'!$F$6,COLUMN(X1)-1,0,1,1)</f>
        <v>44</v>
      </c>
      <c r="CI3" s="59">
        <f ca="1">OFFSET('Critical resources (hide)'!$F$6,COLUMN(Y1)-1,0,1,1)</f>
        <v>45</v>
      </c>
      <c r="CJ3" s="59">
        <f ca="1">OFFSET('Critical resources (hide)'!$F$6,COLUMN(Z1)-1,0,1,1)</f>
        <v>46</v>
      </c>
      <c r="CK3" s="59">
        <f ca="1">OFFSET('Critical resources (hide)'!$F$6,COLUMN(AA1)-1,0,1,1)</f>
        <v>47</v>
      </c>
      <c r="CL3" s="59">
        <f ca="1">OFFSET('Critical resources (hide)'!$F$6,COLUMN(AB1)-1,0,1,1)</f>
        <v>48</v>
      </c>
      <c r="CM3" s="59">
        <f ca="1">OFFSET('Critical resources (hide)'!$F$6,COLUMN(AC1)-1,0,1,1)</f>
        <v>49</v>
      </c>
      <c r="CN3" s="59">
        <f ca="1">OFFSET('Critical resources (hide)'!$F$6,COLUMN(AD1)-1,0,1,1)</f>
        <v>50</v>
      </c>
      <c r="CO3" s="59">
        <f ca="1">OFFSET('Critical resources (hide)'!$F$6,COLUMN(AE1)-1,0,1,1)</f>
        <v>51</v>
      </c>
      <c r="CP3" s="59">
        <f ca="1">OFFSET('Critical resources (hide)'!$F$6,COLUMN(AF1)-1,0,1,1)</f>
        <v>52</v>
      </c>
      <c r="CQ3" s="59">
        <f ca="1">OFFSET('Critical resources (hide)'!$F$6,COLUMN(AG1)-1,0,1,1)</f>
        <v>53</v>
      </c>
      <c r="CR3" s="59">
        <f ca="1">OFFSET('Critical resources (hide)'!$F$6,COLUMN(AH1)-1,0,1,1)</f>
        <v>1</v>
      </c>
      <c r="CS3" s="59">
        <f ca="1">OFFSET('Critical resources (hide)'!$F$6,COLUMN(AI1)-1,0,1,1)</f>
        <v>2</v>
      </c>
      <c r="CT3" s="59">
        <f ca="1">OFFSET('Critical resources (hide)'!$F$6,COLUMN(AJ1)-1,0,1,1)</f>
        <v>3</v>
      </c>
      <c r="CU3" s="59">
        <f ca="1">OFFSET('Critical resources (hide)'!$F$6,COLUMN(AK1)-1,0,1,1)</f>
        <v>4</v>
      </c>
      <c r="CV3" s="59">
        <f ca="1">OFFSET('Critical resources (hide)'!$F$6,COLUMN(AL1)-1,0,1,1)</f>
        <v>5</v>
      </c>
      <c r="CW3" s="59">
        <f ca="1">OFFSET('Critical resources (hide)'!$F$6,COLUMN(AM1)-1,0,1,1)</f>
        <v>6</v>
      </c>
      <c r="CX3" s="59">
        <f ca="1">OFFSET('Critical resources (hide)'!$F$6,COLUMN(AN1)-1,0,1,1)</f>
        <v>7</v>
      </c>
      <c r="CY3" s="59">
        <f ca="1">OFFSET('Critical resources (hide)'!$F$6,COLUMN(AO1)-1,0,1,1)</f>
        <v>8</v>
      </c>
      <c r="CZ3" s="59">
        <f ca="1">OFFSET('Critical resources (hide)'!$F$6,COLUMN(AP1)-1,0,1,1)</f>
        <v>9</v>
      </c>
      <c r="DA3" s="59">
        <f ca="1">OFFSET('Critical resources (hide)'!$F$6,COLUMN(AQ1)-1,0,1,1)</f>
        <v>10</v>
      </c>
      <c r="DB3" s="59">
        <f ca="1">OFFSET('Critical resources (hide)'!$F$6,COLUMN(AR1)-1,0,1,1)</f>
        <v>11</v>
      </c>
      <c r="DC3" s="59">
        <f ca="1">OFFSET('Critical resources (hide)'!$F$6,COLUMN(AS1)-1,0,1,1)</f>
        <v>12</v>
      </c>
      <c r="DD3" s="59">
        <f ca="1">OFFSET('Critical resources (hide)'!$F$6,COLUMN(AT1)-1,0,1,1)</f>
        <v>13</v>
      </c>
      <c r="DE3" s="59">
        <f ca="1">OFFSET('Critical resources (hide)'!$F$6,COLUMN(AU1)-1,0,1,1)</f>
        <v>14</v>
      </c>
      <c r="DF3" s="59">
        <f ca="1">OFFSET('Critical resources (hide)'!$F$6,COLUMN(AV1)-1,0,1,1)</f>
        <v>15</v>
      </c>
      <c r="DG3" s="59">
        <f ca="1">OFFSET('Critical resources (hide)'!$F$6,COLUMN(AW1)-1,0,1,1)</f>
        <v>16</v>
      </c>
      <c r="DH3" s="59">
        <f ca="1">OFFSET('Critical resources (hide)'!$F$6,COLUMN(AX1)-1,0,1,1)</f>
        <v>17</v>
      </c>
      <c r="DI3" s="59">
        <f ca="1">OFFSET('Critical resources (hide)'!$F$6,COLUMN(AY1)-1,0,1,1)</f>
        <v>18</v>
      </c>
      <c r="DJ3" s="59">
        <f ca="1">OFFSET('Critical resources (hide)'!$F$6,COLUMN(AZ1)-1,0,1,1)</f>
        <v>19</v>
      </c>
      <c r="DK3" s="2" t="s">
        <v>462</v>
      </c>
      <c r="DL3" t="s">
        <v>463</v>
      </c>
    </row>
    <row r="4" spans="1:120"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778.84615384615381</v>
      </c>
      <c r="BL4" s="312">
        <f t="shared" ca="1" si="0"/>
        <v>778.84615384615381</v>
      </c>
      <c r="BM4" s="312">
        <f t="shared" ca="1" si="0"/>
        <v>778.84615384615381</v>
      </c>
      <c r="BN4" s="312">
        <f t="shared" ca="1" si="0"/>
        <v>778.84615384615381</v>
      </c>
      <c r="BO4" s="312">
        <f t="shared" ca="1" si="0"/>
        <v>778.84615384615381</v>
      </c>
      <c r="BP4" s="312">
        <f t="shared" ca="1" si="0"/>
        <v>778.84615384615381</v>
      </c>
      <c r="BQ4" s="312">
        <f t="shared" ca="1" si="0"/>
        <v>778.84615384615381</v>
      </c>
      <c r="BR4" s="312">
        <f t="shared" ca="1" si="0"/>
        <v>778.84615384615381</v>
      </c>
      <c r="BS4" s="312">
        <f t="shared" ca="1" si="0"/>
        <v>778.84615384615381</v>
      </c>
      <c r="BT4" s="312">
        <f t="shared" ca="1" si="0"/>
        <v>778.84615384615381</v>
      </c>
      <c r="BU4" s="312">
        <f t="shared" ca="1" si="0"/>
        <v>778.84615384615381</v>
      </c>
      <c r="BV4" s="312">
        <f t="shared" ca="1" si="0"/>
        <v>778.84615384615381</v>
      </c>
      <c r="BW4" s="312">
        <f t="shared" ca="1" si="0"/>
        <v>778.84615384615381</v>
      </c>
      <c r="BX4" s="312">
        <f t="shared" ca="1" si="0"/>
        <v>778.84615384615381</v>
      </c>
      <c r="BY4" s="312">
        <f t="shared" ca="1" si="0"/>
        <v>778.84615384615381</v>
      </c>
      <c r="BZ4" s="312">
        <f t="shared" ca="1" si="0"/>
        <v>778.84615384615381</v>
      </c>
      <c r="CA4" s="312">
        <f t="shared" ca="1" si="0"/>
        <v>778.84615384615381</v>
      </c>
      <c r="CB4" s="312">
        <f t="shared" ca="1" si="0"/>
        <v>778.84615384615381</v>
      </c>
      <c r="CC4" s="312">
        <f t="shared" ca="1" si="0"/>
        <v>778.84615384615381</v>
      </c>
      <c r="CD4" s="312">
        <f t="shared" ca="1" si="0"/>
        <v>778.84615384615381</v>
      </c>
      <c r="CE4" s="312">
        <f t="shared" ca="1" si="0"/>
        <v>778.84615384615381</v>
      </c>
      <c r="CF4" s="312">
        <f t="shared" ca="1" si="0"/>
        <v>778.84615384615381</v>
      </c>
      <c r="CG4" s="312">
        <f t="shared" ca="1" si="0"/>
        <v>778.84615384615381</v>
      </c>
      <c r="CH4" s="312">
        <f t="shared" ca="1" si="0"/>
        <v>778.84615384615381</v>
      </c>
      <c r="CI4" s="312">
        <f t="shared" ca="1" si="0"/>
        <v>778.84615384615381</v>
      </c>
      <c r="CJ4" s="312">
        <f t="shared" ca="1" si="0"/>
        <v>778.84615384615381</v>
      </c>
      <c r="CK4" s="312">
        <f t="shared" ca="1" si="0"/>
        <v>778.84615384615381</v>
      </c>
      <c r="CL4" s="312">
        <f t="shared" ca="1" si="0"/>
        <v>778.84615384615381</v>
      </c>
      <c r="CM4" s="312">
        <f t="shared" ca="1" si="0"/>
        <v>778.84615384615381</v>
      </c>
      <c r="CN4" s="312">
        <f t="shared" ca="1" si="0"/>
        <v>778.84615384615381</v>
      </c>
      <c r="CO4" s="312">
        <f t="shared" ca="1" si="0"/>
        <v>778.84615384615381</v>
      </c>
      <c r="CP4" s="312">
        <f t="shared" ca="1" si="0"/>
        <v>778.84615384615381</v>
      </c>
      <c r="CQ4" s="312">
        <f t="shared" ref="CQ4:DJ4" ca="1" si="1">SUM(CQ5:CQ104)</f>
        <v>778.84615384615381</v>
      </c>
      <c r="CR4" s="312">
        <f t="shared" ca="1" si="1"/>
        <v>778.84615384615381</v>
      </c>
      <c r="CS4" s="312">
        <f t="shared" ca="1" si="1"/>
        <v>778.84615384615381</v>
      </c>
      <c r="CT4" s="312">
        <f t="shared" ca="1" si="1"/>
        <v>778.84615384615381</v>
      </c>
      <c r="CU4" s="312">
        <f t="shared" ca="1" si="1"/>
        <v>778.84615384615381</v>
      </c>
      <c r="CV4" s="312">
        <f t="shared" ca="1" si="1"/>
        <v>778.84615384615381</v>
      </c>
      <c r="CW4" s="312">
        <f t="shared" ca="1" si="1"/>
        <v>778.84615384615381</v>
      </c>
      <c r="CX4" s="312">
        <f t="shared" ca="1" si="1"/>
        <v>778.84615384615381</v>
      </c>
      <c r="CY4" s="312">
        <f t="shared" ca="1" si="1"/>
        <v>778.84615384615381</v>
      </c>
      <c r="CZ4" s="312">
        <f t="shared" ca="1" si="1"/>
        <v>778.84615384615381</v>
      </c>
      <c r="DA4" s="312">
        <f t="shared" ca="1" si="1"/>
        <v>778.84615384615381</v>
      </c>
      <c r="DB4" s="312">
        <f t="shared" ca="1" si="1"/>
        <v>778.84615384615381</v>
      </c>
      <c r="DC4" s="312">
        <f t="shared" ca="1" si="1"/>
        <v>778.84615384615381</v>
      </c>
      <c r="DD4" s="312">
        <f t="shared" ca="1" si="1"/>
        <v>778.84615384615381</v>
      </c>
      <c r="DE4" s="312">
        <f t="shared" ca="1" si="1"/>
        <v>778.84615384615381</v>
      </c>
      <c r="DF4" s="312">
        <f t="shared" ca="1" si="1"/>
        <v>778.84615384615381</v>
      </c>
      <c r="DG4" s="312">
        <f t="shared" ca="1" si="1"/>
        <v>778.84615384615381</v>
      </c>
      <c r="DH4" s="312">
        <f t="shared" ca="1" si="1"/>
        <v>778.84615384615381</v>
      </c>
      <c r="DI4" s="312">
        <f t="shared" ca="1" si="1"/>
        <v>778.84615384615381</v>
      </c>
      <c r="DJ4" s="312">
        <f t="shared" ca="1" si="1"/>
        <v>778.84615384615381</v>
      </c>
      <c r="DK4" s="136">
        <f ca="1">SUM(BK4:DJ4)</f>
        <v>40500</v>
      </c>
      <c r="DL4" s="5">
        <f>SUM(DL5:DL104)</f>
        <v>40500</v>
      </c>
    </row>
    <row r="5" spans="1:120" x14ac:dyDescent="0.2">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 ca="1">IF(ROW(C1)&lt;=Capacity!$A$16,IF('Capacity summary'!$D$14="No",SUM(H5:BG5),'Capacity summary'!$E124),0)</f>
        <v>52</v>
      </c>
      <c r="BI5" s="5">
        <f ca="1">IF(BH5&gt;0,IF(BH5&lt;Capacity!E17,Capacity!F17,Capacity!H17/'Capacity calculation (hide)'!BH5),"")</f>
        <v>173.07692307692307</v>
      </c>
      <c r="BK5" s="312">
        <f ca="1">IF($BI5&lt;&gt;"",IF('Capacity summary'!$D$14="Yes",IF(COUNTBLANK('Capacity summary'!$H124:$BG124)&lt;52,IF('Capacity summary'!H124&lt;&gt;"",IF(LOWER('Capacity summary'!H124)="x",$BI5*H5,VALUE('Capacity summary'!H124)),0),H5*$BI5),H5*$BI5),0)</f>
        <v>173.07692307692307</v>
      </c>
      <c r="BL5" s="312">
        <f ca="1">IF($BI5&lt;&gt;"",IF('Capacity summary'!$D$14="Yes",IF(COUNTBLANK('Capacity summary'!$H124:$BG124)&lt;52,IF('Capacity summary'!I124&lt;&gt;"",IF(LOWER('Capacity summary'!I124)="x",$BI5*I5,VALUE('Capacity summary'!I124)),0),I5*$BI5),I5*$BI5),0)</f>
        <v>173.07692307692307</v>
      </c>
      <c r="BM5" s="312">
        <f ca="1">IF($BI5&lt;&gt;"",IF('Capacity summary'!$D$14="Yes",IF(COUNTBLANK('Capacity summary'!$H124:$BG124)&lt;52,IF('Capacity summary'!J124&lt;&gt;"",IF(LOWER('Capacity summary'!J124)="x",$BI5*J5,VALUE('Capacity summary'!J124)),0),J5*$BI5),J5*$BI5),0)</f>
        <v>173.07692307692307</v>
      </c>
      <c r="BN5" s="312">
        <f ca="1">IF($BI5&lt;&gt;"",IF('Capacity summary'!$D$14="Yes",IF(COUNTBLANK('Capacity summary'!$H124:$BG124)&lt;52,IF('Capacity summary'!K124&lt;&gt;"",IF(LOWER('Capacity summary'!K124)="x",$BI5*K5,VALUE('Capacity summary'!K124)),0),K5*$BI5),K5*$BI5),0)</f>
        <v>173.07692307692307</v>
      </c>
      <c r="BO5" s="312">
        <f ca="1">IF($BI5&lt;&gt;"",IF('Capacity summary'!$D$14="Yes",IF(COUNTBLANK('Capacity summary'!$H124:$BG124)&lt;52,IF('Capacity summary'!L124&lt;&gt;"",IF(LOWER('Capacity summary'!L124)="x",$BI5*L5,VALUE('Capacity summary'!L124)),0),L5*$BI5),L5*$BI5),0)</f>
        <v>173.07692307692307</v>
      </c>
      <c r="BP5" s="312">
        <f ca="1">IF($BI5&lt;&gt;"",IF('Capacity summary'!$D$14="Yes",IF(COUNTBLANK('Capacity summary'!$H124:$BG124)&lt;52,IF('Capacity summary'!M124&lt;&gt;"",IF(LOWER('Capacity summary'!M124)="x",$BI5*M5,VALUE('Capacity summary'!M124)),0),M5*$BI5),M5*$BI5),0)</f>
        <v>173.07692307692307</v>
      </c>
      <c r="BQ5" s="312">
        <f ca="1">IF($BI5&lt;&gt;"",IF('Capacity summary'!$D$14="Yes",IF(COUNTBLANK('Capacity summary'!$H124:$BG124)&lt;52,IF('Capacity summary'!N124&lt;&gt;"",IF(LOWER('Capacity summary'!N124)="x",$BI5*N5,VALUE('Capacity summary'!N124)),0),N5*$BI5),N5*$BI5),0)</f>
        <v>173.07692307692307</v>
      </c>
      <c r="BR5" s="312">
        <f ca="1">IF($BI5&lt;&gt;"",IF('Capacity summary'!$D$14="Yes",IF(COUNTBLANK('Capacity summary'!$H124:$BG124)&lt;52,IF('Capacity summary'!O124&lt;&gt;"",IF(LOWER('Capacity summary'!O124)="x",$BI5*O5,VALUE('Capacity summary'!O124)),0),O5*$BI5),O5*$BI5),0)</f>
        <v>173.07692307692307</v>
      </c>
      <c r="BS5" s="312">
        <f ca="1">IF($BI5&lt;&gt;"",IF('Capacity summary'!$D$14="Yes",IF(COUNTBLANK('Capacity summary'!$H124:$BG124)&lt;52,IF('Capacity summary'!P124&lt;&gt;"",IF(LOWER('Capacity summary'!P124)="x",$BI5*P5,VALUE('Capacity summary'!P124)),0),P5*$BI5),P5*$BI5),0)</f>
        <v>173.07692307692307</v>
      </c>
      <c r="BT5" s="312">
        <f ca="1">IF($BI5&lt;&gt;"",IF('Capacity summary'!$D$14="Yes",IF(COUNTBLANK('Capacity summary'!$H124:$BG124)&lt;52,IF('Capacity summary'!Q124&lt;&gt;"",IF(LOWER('Capacity summary'!Q124)="x",$BI5*Q5,VALUE('Capacity summary'!Q124)),0),Q5*$BI5),Q5*$BI5),0)</f>
        <v>173.07692307692307</v>
      </c>
      <c r="BU5" s="312">
        <f ca="1">IF($BI5&lt;&gt;"",IF('Capacity summary'!$D$14="Yes",IF(COUNTBLANK('Capacity summary'!$H124:$BG124)&lt;52,IF('Capacity summary'!R124&lt;&gt;"",IF(LOWER('Capacity summary'!R124)="x",$BI5*R5,VALUE('Capacity summary'!R124)),0),R5*$BI5),R5*$BI5),0)</f>
        <v>173.07692307692307</v>
      </c>
      <c r="BV5" s="312">
        <f ca="1">IF($BI5&lt;&gt;"",IF('Capacity summary'!$D$14="Yes",IF(COUNTBLANK('Capacity summary'!$H124:$BG124)&lt;52,IF('Capacity summary'!S124&lt;&gt;"",IF(LOWER('Capacity summary'!S124)="x",$BI5*S5,VALUE('Capacity summary'!S124)),0),S5*$BI5),S5*$BI5),0)</f>
        <v>173.07692307692307</v>
      </c>
      <c r="BW5" s="312">
        <f ca="1">IF($BI5&lt;&gt;"",IF('Capacity summary'!$D$14="Yes",IF(COUNTBLANK('Capacity summary'!$H124:$BG124)&lt;52,IF('Capacity summary'!T124&lt;&gt;"",IF(LOWER('Capacity summary'!T124)="x",$BI5*T5,VALUE('Capacity summary'!T124)),0),T5*$BI5),T5*$BI5),0)</f>
        <v>173.07692307692307</v>
      </c>
      <c r="BX5" s="312">
        <f ca="1">IF($BI5&lt;&gt;"",IF('Capacity summary'!$D$14="Yes",IF(COUNTBLANK('Capacity summary'!$H124:$BG124)&lt;52,IF('Capacity summary'!U124&lt;&gt;"",IF(LOWER('Capacity summary'!U124)="x",$BI5*U5,VALUE('Capacity summary'!U124)),0),U5*$BI5),U5*$BI5),0)</f>
        <v>173.07692307692307</v>
      </c>
      <c r="BY5" s="312">
        <f ca="1">IF($BI5&lt;&gt;"",IF('Capacity summary'!$D$14="Yes",IF(COUNTBLANK('Capacity summary'!$H124:$BG124)&lt;52,IF('Capacity summary'!V124&lt;&gt;"",IF(LOWER('Capacity summary'!V124)="x",$BI5*V5,VALUE('Capacity summary'!V124)),0),V5*$BI5),V5*$BI5),0)</f>
        <v>173.07692307692307</v>
      </c>
      <c r="BZ5" s="312">
        <f ca="1">IF($BI5&lt;&gt;"",IF('Capacity summary'!$D$14="Yes",IF(COUNTBLANK('Capacity summary'!$H124:$BG124)&lt;52,IF('Capacity summary'!W124&lt;&gt;"",IF(LOWER('Capacity summary'!W124)="x",$BI5*W5,VALUE('Capacity summary'!W124)),0),W5*$BI5),W5*$BI5),0)</f>
        <v>173.07692307692307</v>
      </c>
      <c r="CA5" s="312">
        <f ca="1">IF($BI5&lt;&gt;"",IF('Capacity summary'!$D$14="Yes",IF(COUNTBLANK('Capacity summary'!$H124:$BG124)&lt;52,IF('Capacity summary'!X124&lt;&gt;"",IF(LOWER('Capacity summary'!X124)="x",$BI5*X5,VALUE('Capacity summary'!X124)),0),X5*$BI5),X5*$BI5),0)</f>
        <v>173.07692307692307</v>
      </c>
      <c r="CB5" s="312">
        <f ca="1">IF($BI5&lt;&gt;"",IF('Capacity summary'!$D$14="Yes",IF(COUNTBLANK('Capacity summary'!$H124:$BG124)&lt;52,IF('Capacity summary'!Y124&lt;&gt;"",IF(LOWER('Capacity summary'!Y124)="x",$BI5*Y5,VALUE('Capacity summary'!Y124)),0),Y5*$BI5),Y5*$BI5),0)</f>
        <v>173.07692307692307</v>
      </c>
      <c r="CC5" s="312">
        <f ca="1">IF($BI5&lt;&gt;"",IF('Capacity summary'!$D$14="Yes",IF(COUNTBLANK('Capacity summary'!$H124:$BG124)&lt;52,IF('Capacity summary'!Z124&lt;&gt;"",IF(LOWER('Capacity summary'!Z124)="x",$BI5*Z5,VALUE('Capacity summary'!Z124)),0),Z5*$BI5),Z5*$BI5),0)</f>
        <v>173.07692307692307</v>
      </c>
      <c r="CD5" s="312">
        <f ca="1">IF($BI5&lt;&gt;"",IF('Capacity summary'!$D$14="Yes",IF(COUNTBLANK('Capacity summary'!$H124:$BG124)&lt;52,IF('Capacity summary'!AA124&lt;&gt;"",IF(LOWER('Capacity summary'!AA124)="x",$BI5*AA5,VALUE('Capacity summary'!AA124)),0),AA5*$BI5),AA5*$BI5),0)</f>
        <v>173.07692307692307</v>
      </c>
      <c r="CE5" s="312">
        <f ca="1">IF($BI5&lt;&gt;"",IF('Capacity summary'!$D$14="Yes",IF(COUNTBLANK('Capacity summary'!$H124:$BG124)&lt;52,IF('Capacity summary'!AB124&lt;&gt;"",IF(LOWER('Capacity summary'!AB124)="x",$BI5*AB5,VALUE('Capacity summary'!AB124)),0),AB5*$BI5),AB5*$BI5),0)</f>
        <v>173.07692307692307</v>
      </c>
      <c r="CF5" s="312">
        <f ca="1">IF($BI5&lt;&gt;"",IF('Capacity summary'!$D$14="Yes",IF(COUNTBLANK('Capacity summary'!$H124:$BG124)&lt;52,IF('Capacity summary'!AC124&lt;&gt;"",IF(LOWER('Capacity summary'!AC124)="x",$BI5*AC5,VALUE('Capacity summary'!AC124)),0),AC5*$BI5),AC5*$BI5),0)</f>
        <v>173.07692307692307</v>
      </c>
      <c r="CG5" s="312">
        <f ca="1">IF($BI5&lt;&gt;"",IF('Capacity summary'!$D$14="Yes",IF(COUNTBLANK('Capacity summary'!$H124:$BG124)&lt;52,IF('Capacity summary'!AD124&lt;&gt;"",IF(LOWER('Capacity summary'!AD124)="x",$BI5*AD5,VALUE('Capacity summary'!AD124)),0),AD5*$BI5),AD5*$BI5),0)</f>
        <v>173.07692307692307</v>
      </c>
      <c r="CH5" s="312">
        <f ca="1">IF($BI5&lt;&gt;"",IF('Capacity summary'!$D$14="Yes",IF(COUNTBLANK('Capacity summary'!$H124:$BG124)&lt;52,IF('Capacity summary'!AE124&lt;&gt;"",IF(LOWER('Capacity summary'!AE124)="x",$BI5*AE5,VALUE('Capacity summary'!AE124)),0),AE5*$BI5),AE5*$BI5),0)</f>
        <v>173.07692307692307</v>
      </c>
      <c r="CI5" s="312">
        <f ca="1">IF($BI5&lt;&gt;"",IF('Capacity summary'!$D$14="Yes",IF(COUNTBLANK('Capacity summary'!$H124:$BG124)&lt;52,IF('Capacity summary'!AF124&lt;&gt;"",IF(LOWER('Capacity summary'!AF124)="x",$BI5*AF5,VALUE('Capacity summary'!AF124)),0),AF5*$BI5),AF5*$BI5),0)</f>
        <v>173.07692307692307</v>
      </c>
      <c r="CJ5" s="312">
        <f ca="1">IF($BI5&lt;&gt;"",IF('Capacity summary'!$D$14="Yes",IF(COUNTBLANK('Capacity summary'!$H124:$BG124)&lt;52,IF('Capacity summary'!AG124&lt;&gt;"",IF(LOWER('Capacity summary'!AG124)="x",$BI5*AG5,VALUE('Capacity summary'!AG124)),0),AG5*$BI5),AG5*$BI5),0)</f>
        <v>173.07692307692307</v>
      </c>
      <c r="CK5" s="312">
        <f ca="1">IF($BI5&lt;&gt;"",IF('Capacity summary'!$D$14="Yes",IF(COUNTBLANK('Capacity summary'!$H124:$BG124)&lt;52,IF('Capacity summary'!AH124&lt;&gt;"",IF(LOWER('Capacity summary'!AH124)="x",$BI5*AH5,VALUE('Capacity summary'!AH124)),0),AH5*$BI5),AH5*$BI5),0)</f>
        <v>173.07692307692307</v>
      </c>
      <c r="CL5" s="312">
        <f ca="1">IF($BI5&lt;&gt;"",IF('Capacity summary'!$D$14="Yes",IF(COUNTBLANK('Capacity summary'!$H124:$BG124)&lt;52,IF('Capacity summary'!AI124&lt;&gt;"",IF(LOWER('Capacity summary'!AI124)="x",$BI5*AI5,VALUE('Capacity summary'!AI124)),0),AI5*$BI5),AI5*$BI5),0)</f>
        <v>173.07692307692307</v>
      </c>
      <c r="CM5" s="312">
        <f ca="1">IF($BI5&lt;&gt;"",IF('Capacity summary'!$D$14="Yes",IF(COUNTBLANK('Capacity summary'!$H124:$BG124)&lt;52,IF('Capacity summary'!AJ124&lt;&gt;"",IF(LOWER('Capacity summary'!AJ124)="x",$BI5*AJ5,VALUE('Capacity summary'!AJ124)),0),AJ5*$BI5),AJ5*$BI5),0)</f>
        <v>173.07692307692307</v>
      </c>
      <c r="CN5" s="312">
        <f ca="1">IF($BI5&lt;&gt;"",IF('Capacity summary'!$D$14="Yes",IF(COUNTBLANK('Capacity summary'!$H124:$BG124)&lt;52,IF('Capacity summary'!AK124&lt;&gt;"",IF(LOWER('Capacity summary'!AK124)="x",$BI5*AK5,VALUE('Capacity summary'!AK124)),0),AK5*$BI5),AK5*$BI5),0)</f>
        <v>173.07692307692307</v>
      </c>
      <c r="CO5" s="312">
        <f ca="1">IF($BI5&lt;&gt;"",IF('Capacity summary'!$D$14="Yes",IF(COUNTBLANK('Capacity summary'!$H124:$BG124)&lt;52,IF('Capacity summary'!AL124&lt;&gt;"",IF(LOWER('Capacity summary'!AL124)="x",$BI5*AL5,VALUE('Capacity summary'!AL124)),0),AL5*$BI5),AL5*$BI5),0)</f>
        <v>173.07692307692307</v>
      </c>
      <c r="CP5" s="312">
        <f ca="1">IF($BI5&lt;&gt;"",IF('Capacity summary'!$D$14="Yes",IF(COUNTBLANK('Capacity summary'!$H124:$BG124)&lt;52,IF('Capacity summary'!AM124&lt;&gt;"",IF(LOWER('Capacity summary'!AM124)="x",$BI5*AM5,VALUE('Capacity summary'!AM124)),0),AM5*$BI5),AM5*$BI5),0)</f>
        <v>173.07692307692307</v>
      </c>
      <c r="CQ5" s="312">
        <f ca="1">IF($BI5&lt;&gt;"",IF('Capacity summary'!$D$14="Yes",IF(COUNTBLANK('Capacity summary'!$H124:$BG124)&lt;52,IF('Capacity summary'!AN124&lt;&gt;"",IF(LOWER('Capacity summary'!AN124)="x",$BI5*AN5,VALUE('Capacity summary'!AN124)),0),AN5*$BI5),AN5*$BI5),0)</f>
        <v>173.07692307692307</v>
      </c>
      <c r="CR5" s="312">
        <f ca="1">IF($BI5&lt;&gt;"",IF('Capacity summary'!$D$14="Yes",IF(COUNTBLANK('Capacity summary'!$H124:$BG124)&lt;52,IF('Capacity summary'!AO124&lt;&gt;"",IF(LOWER('Capacity summary'!AO124)="x",$BI5*AO5,VALUE('Capacity summary'!AO124)),0),AO5*$BI5),AO5*$BI5),0)</f>
        <v>173.07692307692307</v>
      </c>
      <c r="CS5" s="312">
        <f ca="1">IF($BI5&lt;&gt;"",IF('Capacity summary'!$D$14="Yes",IF(COUNTBLANK('Capacity summary'!$H124:$BG124)&lt;52,IF('Capacity summary'!AP124&lt;&gt;"",IF(LOWER('Capacity summary'!AP124)="x",$BI5*AP5,VALUE('Capacity summary'!AP124)),0),AP5*$BI5),AP5*$BI5),0)</f>
        <v>173.07692307692307</v>
      </c>
      <c r="CT5" s="312">
        <f ca="1">IF($BI5&lt;&gt;"",IF('Capacity summary'!$D$14="Yes",IF(COUNTBLANK('Capacity summary'!$H124:$BG124)&lt;52,IF('Capacity summary'!AQ124&lt;&gt;"",IF(LOWER('Capacity summary'!AQ124)="x",$BI5*AQ5,VALUE('Capacity summary'!AQ124)),0),AQ5*$BI5),AQ5*$BI5),0)</f>
        <v>173.07692307692307</v>
      </c>
      <c r="CU5" s="312">
        <f ca="1">IF($BI5&lt;&gt;"",IF('Capacity summary'!$D$14="Yes",IF(COUNTBLANK('Capacity summary'!$H124:$BG124)&lt;52,IF('Capacity summary'!AR124&lt;&gt;"",IF(LOWER('Capacity summary'!AR124)="x",$BI5*AR5,VALUE('Capacity summary'!AR124)),0),AR5*$BI5),AR5*$BI5),0)</f>
        <v>173.07692307692307</v>
      </c>
      <c r="CV5" s="312">
        <f ca="1">IF($BI5&lt;&gt;"",IF('Capacity summary'!$D$14="Yes",IF(COUNTBLANK('Capacity summary'!$H124:$BG124)&lt;52,IF('Capacity summary'!AS124&lt;&gt;"",IF(LOWER('Capacity summary'!AS124)="x",$BI5*AS5,VALUE('Capacity summary'!AS124)),0),AS5*$BI5),AS5*$BI5),0)</f>
        <v>173.07692307692307</v>
      </c>
      <c r="CW5" s="312">
        <f ca="1">IF($BI5&lt;&gt;"",IF('Capacity summary'!$D$14="Yes",IF(COUNTBLANK('Capacity summary'!$H124:$BG124)&lt;52,IF('Capacity summary'!AT124&lt;&gt;"",IF(LOWER('Capacity summary'!AT124)="x",$BI5*AT5,VALUE('Capacity summary'!AT124)),0),AT5*$BI5),AT5*$BI5),0)</f>
        <v>173.07692307692307</v>
      </c>
      <c r="CX5" s="312">
        <f ca="1">IF($BI5&lt;&gt;"",IF('Capacity summary'!$D$14="Yes",IF(COUNTBLANK('Capacity summary'!$H124:$BG124)&lt;52,IF('Capacity summary'!AU124&lt;&gt;"",IF(LOWER('Capacity summary'!AU124)="x",$BI5*AU5,VALUE('Capacity summary'!AU124)),0),AU5*$BI5),AU5*$BI5),0)</f>
        <v>173.07692307692307</v>
      </c>
      <c r="CY5" s="312">
        <f ca="1">IF($BI5&lt;&gt;"",IF('Capacity summary'!$D$14="Yes",IF(COUNTBLANK('Capacity summary'!$H124:$BG124)&lt;52,IF('Capacity summary'!AV124&lt;&gt;"",IF(LOWER('Capacity summary'!AV124)="x",$BI5*AV5,VALUE('Capacity summary'!AV124)),0),AV5*$BI5),AV5*$BI5),0)</f>
        <v>173.07692307692307</v>
      </c>
      <c r="CZ5" s="312">
        <f ca="1">IF($BI5&lt;&gt;"",IF('Capacity summary'!$D$14="Yes",IF(COUNTBLANK('Capacity summary'!$H124:$BG124)&lt;52,IF('Capacity summary'!AW124&lt;&gt;"",IF(LOWER('Capacity summary'!AW124)="x",$BI5*AW5,VALUE('Capacity summary'!AW124)),0),AW5*$BI5),AW5*$BI5),0)</f>
        <v>173.07692307692307</v>
      </c>
      <c r="DA5" s="312">
        <f ca="1">IF($BI5&lt;&gt;"",IF('Capacity summary'!$D$14="Yes",IF(COUNTBLANK('Capacity summary'!$H124:$BG124)&lt;52,IF('Capacity summary'!AX124&lt;&gt;"",IF(LOWER('Capacity summary'!AX124)="x",$BI5*AX5,VALUE('Capacity summary'!AX124)),0),AX5*$BI5),AX5*$BI5),0)</f>
        <v>173.07692307692307</v>
      </c>
      <c r="DB5" s="312">
        <f ca="1">IF($BI5&lt;&gt;"",IF('Capacity summary'!$D$14="Yes",IF(COUNTBLANK('Capacity summary'!$H124:$BG124)&lt;52,IF('Capacity summary'!AY124&lt;&gt;"",IF(LOWER('Capacity summary'!AY124)="x",$BI5*AY5,VALUE('Capacity summary'!AY124)),0),AY5*$BI5),AY5*$BI5),0)</f>
        <v>173.07692307692307</v>
      </c>
      <c r="DC5" s="312">
        <f ca="1">IF($BI5&lt;&gt;"",IF('Capacity summary'!$D$14="Yes",IF(COUNTBLANK('Capacity summary'!$H124:$BG124)&lt;52,IF('Capacity summary'!AZ124&lt;&gt;"",IF(LOWER('Capacity summary'!AZ124)="x",$BI5*AZ5,VALUE('Capacity summary'!AZ124)),0),AZ5*$BI5),AZ5*$BI5),0)</f>
        <v>173.07692307692307</v>
      </c>
      <c r="DD5" s="312">
        <f ca="1">IF($BI5&lt;&gt;"",IF('Capacity summary'!$D$14="Yes",IF(COUNTBLANK('Capacity summary'!$H124:$BG124)&lt;52,IF('Capacity summary'!BA124&lt;&gt;"",IF(LOWER('Capacity summary'!BA124)="x",$BI5*BA5,VALUE('Capacity summary'!BA124)),0),BA5*$BI5),BA5*$BI5),0)</f>
        <v>173.07692307692307</v>
      </c>
      <c r="DE5" s="312">
        <f ca="1">IF($BI5&lt;&gt;"",IF('Capacity summary'!$D$14="Yes",IF(COUNTBLANK('Capacity summary'!$H124:$BG124)&lt;52,IF('Capacity summary'!BB124&lt;&gt;"",IF(LOWER('Capacity summary'!BB124)="x",$BI5*BB5,VALUE('Capacity summary'!BB124)),0),BB5*$BI5),BB5*$BI5),0)</f>
        <v>173.07692307692307</v>
      </c>
      <c r="DF5" s="312">
        <f ca="1">IF($BI5&lt;&gt;"",IF('Capacity summary'!$D$14="Yes",IF(COUNTBLANK('Capacity summary'!$H124:$BG124)&lt;52,IF('Capacity summary'!BC124&lt;&gt;"",IF(LOWER('Capacity summary'!BC124)="x",$BI5*BC5,VALUE('Capacity summary'!BC124)),0),BC5*$BI5),BC5*$BI5),0)</f>
        <v>173.07692307692307</v>
      </c>
      <c r="DG5" s="312">
        <f ca="1">IF($BI5&lt;&gt;"",IF('Capacity summary'!$D$14="Yes",IF(COUNTBLANK('Capacity summary'!$H124:$BG124)&lt;52,IF('Capacity summary'!BD124&lt;&gt;"",IF(LOWER('Capacity summary'!BD124)="x",$BI5*BD5,VALUE('Capacity summary'!BD124)),0),BD5*$BI5),BD5*$BI5),0)</f>
        <v>173.07692307692307</v>
      </c>
      <c r="DH5" s="312">
        <f ca="1">IF($BI5&lt;&gt;"",IF('Capacity summary'!$D$14="Yes",IF(COUNTBLANK('Capacity summary'!$H124:$BG124)&lt;52,IF('Capacity summary'!BE124&lt;&gt;"",IF(LOWER('Capacity summary'!BE124)="x",$BI5*BE5,VALUE('Capacity summary'!BE124)),0),BE5*$BI5),BE5*$BI5),0)</f>
        <v>173.07692307692307</v>
      </c>
      <c r="DI5" s="312">
        <f ca="1">IF($BI5&lt;&gt;"",IF('Capacity summary'!$D$14="Yes",IF(COUNTBLANK('Capacity summary'!$H124:$BG124)&lt;52,IF('Capacity summary'!BF124&lt;&gt;"",IF(LOWER('Capacity summary'!BF124)="x",$BI5*BF5,VALUE('Capacity summary'!BF124)),0),BF5*$BI5),BF5*$BI5),0)</f>
        <v>173.07692307692307</v>
      </c>
      <c r="DJ5" s="312">
        <f ca="1">IF($BI5&lt;&gt;"",IF('Capacity summary'!$D$14="Yes",IF(COUNTBLANK('Capacity summary'!$H124:$BG124)&lt;52,IF('Capacity summary'!BG124&lt;&gt;"",IF(LOWER('Capacity summary'!BG124)="x",$BI5*BG5,VALUE('Capacity summary'!BG124)),0),BG5*$BI5),BG5*$BI5),0)</f>
        <v>173.07692307692307</v>
      </c>
      <c r="DK5" s="136">
        <f t="shared" ref="DK5:DK68" ca="1" si="2">SUM(BK5:DJ5)</f>
        <v>8999.9999999999964</v>
      </c>
      <c r="DL5" s="312">
        <f>Capacity!H17</f>
        <v>9000</v>
      </c>
      <c r="DP5" s="5"/>
    </row>
    <row r="6" spans="1:120" x14ac:dyDescent="0.2">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173.07692307692307</v>
      </c>
      <c r="BK6" s="312">
        <f ca="1">IF($BI6&lt;&gt;"",IF('Capacity summary'!$D$14="Yes",IF(COUNTBLANK('Capacity summary'!$H125:$BG125)&lt;52,IF('Capacity summary'!H125&lt;&gt;"",IF(LOWER('Capacity summary'!H125)="x",$BI6*H6,VALUE('Capacity summary'!H125)),0),H6*$BI6),H6*$BI6),0)</f>
        <v>173.07692307692307</v>
      </c>
      <c r="BL6" s="312">
        <f ca="1">IF($BI6&lt;&gt;"",IF('Capacity summary'!$D$14="Yes",IF(COUNTBLANK('Capacity summary'!$H125:$BG125)&lt;52,IF('Capacity summary'!I125&lt;&gt;"",IF(LOWER('Capacity summary'!I125)="x",$BI6*I6,VALUE('Capacity summary'!I125)),0),I6*$BI6),I6*$BI6),0)</f>
        <v>173.07692307692307</v>
      </c>
      <c r="BM6" s="312">
        <f ca="1">IF($BI6&lt;&gt;"",IF('Capacity summary'!$D$14="Yes",IF(COUNTBLANK('Capacity summary'!$H125:$BG125)&lt;52,IF('Capacity summary'!J125&lt;&gt;"",IF(LOWER('Capacity summary'!J125)="x",$BI6*J6,VALUE('Capacity summary'!J125)),0),J6*$BI6),J6*$BI6),0)</f>
        <v>173.07692307692307</v>
      </c>
      <c r="BN6" s="312">
        <f ca="1">IF($BI6&lt;&gt;"",IF('Capacity summary'!$D$14="Yes",IF(COUNTBLANK('Capacity summary'!$H125:$BG125)&lt;52,IF('Capacity summary'!K125&lt;&gt;"",IF(LOWER('Capacity summary'!K125)="x",$BI6*K6,VALUE('Capacity summary'!K125)),0),K6*$BI6),K6*$BI6),0)</f>
        <v>173.07692307692307</v>
      </c>
      <c r="BO6" s="312">
        <f ca="1">IF($BI6&lt;&gt;"",IF('Capacity summary'!$D$14="Yes",IF(COUNTBLANK('Capacity summary'!$H125:$BG125)&lt;52,IF('Capacity summary'!L125&lt;&gt;"",IF(LOWER('Capacity summary'!L125)="x",$BI6*L6,VALUE('Capacity summary'!L125)),0),L6*$BI6),L6*$BI6),0)</f>
        <v>173.07692307692307</v>
      </c>
      <c r="BP6" s="312">
        <f ca="1">IF($BI6&lt;&gt;"",IF('Capacity summary'!$D$14="Yes",IF(COUNTBLANK('Capacity summary'!$H125:$BG125)&lt;52,IF('Capacity summary'!M125&lt;&gt;"",IF(LOWER('Capacity summary'!M125)="x",$BI6*M6,VALUE('Capacity summary'!M125)),0),M6*$BI6),M6*$BI6),0)</f>
        <v>173.07692307692307</v>
      </c>
      <c r="BQ6" s="312">
        <f ca="1">IF($BI6&lt;&gt;"",IF('Capacity summary'!$D$14="Yes",IF(COUNTBLANK('Capacity summary'!$H125:$BG125)&lt;52,IF('Capacity summary'!N125&lt;&gt;"",IF(LOWER('Capacity summary'!N125)="x",$BI6*N6,VALUE('Capacity summary'!N125)),0),N6*$BI6),N6*$BI6),0)</f>
        <v>173.07692307692307</v>
      </c>
      <c r="BR6" s="312">
        <f ca="1">IF($BI6&lt;&gt;"",IF('Capacity summary'!$D$14="Yes",IF(COUNTBLANK('Capacity summary'!$H125:$BG125)&lt;52,IF('Capacity summary'!O125&lt;&gt;"",IF(LOWER('Capacity summary'!O125)="x",$BI6*O6,VALUE('Capacity summary'!O125)),0),O6*$BI6),O6*$BI6),0)</f>
        <v>173.07692307692307</v>
      </c>
      <c r="BS6" s="312">
        <f ca="1">IF($BI6&lt;&gt;"",IF('Capacity summary'!$D$14="Yes",IF(COUNTBLANK('Capacity summary'!$H125:$BG125)&lt;52,IF('Capacity summary'!P125&lt;&gt;"",IF(LOWER('Capacity summary'!P125)="x",$BI6*P6,VALUE('Capacity summary'!P125)),0),P6*$BI6),P6*$BI6),0)</f>
        <v>173.07692307692307</v>
      </c>
      <c r="BT6" s="312">
        <f ca="1">IF($BI6&lt;&gt;"",IF('Capacity summary'!$D$14="Yes",IF(COUNTBLANK('Capacity summary'!$H125:$BG125)&lt;52,IF('Capacity summary'!Q125&lt;&gt;"",IF(LOWER('Capacity summary'!Q125)="x",$BI6*Q6,VALUE('Capacity summary'!Q125)),0),Q6*$BI6),Q6*$BI6),0)</f>
        <v>173.07692307692307</v>
      </c>
      <c r="BU6" s="312">
        <f ca="1">IF($BI6&lt;&gt;"",IF('Capacity summary'!$D$14="Yes",IF(COUNTBLANK('Capacity summary'!$H125:$BG125)&lt;52,IF('Capacity summary'!R125&lt;&gt;"",IF(LOWER('Capacity summary'!R125)="x",$BI6*R6,VALUE('Capacity summary'!R125)),0),R6*$BI6),R6*$BI6),0)</f>
        <v>173.07692307692307</v>
      </c>
      <c r="BV6" s="312">
        <f ca="1">IF($BI6&lt;&gt;"",IF('Capacity summary'!$D$14="Yes",IF(COUNTBLANK('Capacity summary'!$H125:$BG125)&lt;52,IF('Capacity summary'!S125&lt;&gt;"",IF(LOWER('Capacity summary'!S125)="x",$BI6*S6,VALUE('Capacity summary'!S125)),0),S6*$BI6),S6*$BI6),0)</f>
        <v>173.07692307692307</v>
      </c>
      <c r="BW6" s="312">
        <f ca="1">IF($BI6&lt;&gt;"",IF('Capacity summary'!$D$14="Yes",IF(COUNTBLANK('Capacity summary'!$H125:$BG125)&lt;52,IF('Capacity summary'!T125&lt;&gt;"",IF(LOWER('Capacity summary'!T125)="x",$BI6*T6,VALUE('Capacity summary'!T125)),0),T6*$BI6),T6*$BI6),0)</f>
        <v>173.07692307692307</v>
      </c>
      <c r="BX6" s="312">
        <f ca="1">IF($BI6&lt;&gt;"",IF('Capacity summary'!$D$14="Yes",IF(COUNTBLANK('Capacity summary'!$H125:$BG125)&lt;52,IF('Capacity summary'!U125&lt;&gt;"",IF(LOWER('Capacity summary'!U125)="x",$BI6*U6,VALUE('Capacity summary'!U125)),0),U6*$BI6),U6*$BI6),0)</f>
        <v>173.07692307692307</v>
      </c>
      <c r="BY6" s="312">
        <f ca="1">IF($BI6&lt;&gt;"",IF('Capacity summary'!$D$14="Yes",IF(COUNTBLANK('Capacity summary'!$H125:$BG125)&lt;52,IF('Capacity summary'!V125&lt;&gt;"",IF(LOWER('Capacity summary'!V125)="x",$BI6*V6,VALUE('Capacity summary'!V125)),0),V6*$BI6),V6*$BI6),0)</f>
        <v>173.07692307692307</v>
      </c>
      <c r="BZ6" s="312">
        <f ca="1">IF($BI6&lt;&gt;"",IF('Capacity summary'!$D$14="Yes",IF(COUNTBLANK('Capacity summary'!$H125:$BG125)&lt;52,IF('Capacity summary'!W125&lt;&gt;"",IF(LOWER('Capacity summary'!W125)="x",$BI6*W6,VALUE('Capacity summary'!W125)),0),W6*$BI6),W6*$BI6),0)</f>
        <v>173.07692307692307</v>
      </c>
      <c r="CA6" s="312">
        <f ca="1">IF($BI6&lt;&gt;"",IF('Capacity summary'!$D$14="Yes",IF(COUNTBLANK('Capacity summary'!$H125:$BG125)&lt;52,IF('Capacity summary'!X125&lt;&gt;"",IF(LOWER('Capacity summary'!X125)="x",$BI6*X6,VALUE('Capacity summary'!X125)),0),X6*$BI6),X6*$BI6),0)</f>
        <v>173.07692307692307</v>
      </c>
      <c r="CB6" s="312">
        <f ca="1">IF($BI6&lt;&gt;"",IF('Capacity summary'!$D$14="Yes",IF(COUNTBLANK('Capacity summary'!$H125:$BG125)&lt;52,IF('Capacity summary'!Y125&lt;&gt;"",IF(LOWER('Capacity summary'!Y125)="x",$BI6*Y6,VALUE('Capacity summary'!Y125)),0),Y6*$BI6),Y6*$BI6),0)</f>
        <v>173.07692307692307</v>
      </c>
      <c r="CC6" s="312">
        <f ca="1">IF($BI6&lt;&gt;"",IF('Capacity summary'!$D$14="Yes",IF(COUNTBLANK('Capacity summary'!$H125:$BG125)&lt;52,IF('Capacity summary'!Z125&lt;&gt;"",IF(LOWER('Capacity summary'!Z125)="x",$BI6*Z6,VALUE('Capacity summary'!Z125)),0),Z6*$BI6),Z6*$BI6),0)</f>
        <v>173.07692307692307</v>
      </c>
      <c r="CD6" s="312">
        <f ca="1">IF($BI6&lt;&gt;"",IF('Capacity summary'!$D$14="Yes",IF(COUNTBLANK('Capacity summary'!$H125:$BG125)&lt;52,IF('Capacity summary'!AA125&lt;&gt;"",IF(LOWER('Capacity summary'!AA125)="x",$BI6*AA6,VALUE('Capacity summary'!AA125)),0),AA6*$BI6),AA6*$BI6),0)</f>
        <v>173.07692307692307</v>
      </c>
      <c r="CE6" s="312">
        <f ca="1">IF($BI6&lt;&gt;"",IF('Capacity summary'!$D$14="Yes",IF(COUNTBLANK('Capacity summary'!$H125:$BG125)&lt;52,IF('Capacity summary'!AB125&lt;&gt;"",IF(LOWER('Capacity summary'!AB125)="x",$BI6*AB6,VALUE('Capacity summary'!AB125)),0),AB6*$BI6),AB6*$BI6),0)</f>
        <v>173.07692307692307</v>
      </c>
      <c r="CF6" s="312">
        <f ca="1">IF($BI6&lt;&gt;"",IF('Capacity summary'!$D$14="Yes",IF(COUNTBLANK('Capacity summary'!$H125:$BG125)&lt;52,IF('Capacity summary'!AC125&lt;&gt;"",IF(LOWER('Capacity summary'!AC125)="x",$BI6*AC6,VALUE('Capacity summary'!AC125)),0),AC6*$BI6),AC6*$BI6),0)</f>
        <v>173.07692307692307</v>
      </c>
      <c r="CG6" s="312">
        <f ca="1">IF($BI6&lt;&gt;"",IF('Capacity summary'!$D$14="Yes",IF(COUNTBLANK('Capacity summary'!$H125:$BG125)&lt;52,IF('Capacity summary'!AD125&lt;&gt;"",IF(LOWER('Capacity summary'!AD125)="x",$BI6*AD6,VALUE('Capacity summary'!AD125)),0),AD6*$BI6),AD6*$BI6),0)</f>
        <v>173.07692307692307</v>
      </c>
      <c r="CH6" s="312">
        <f ca="1">IF($BI6&lt;&gt;"",IF('Capacity summary'!$D$14="Yes",IF(COUNTBLANK('Capacity summary'!$H125:$BG125)&lt;52,IF('Capacity summary'!AE125&lt;&gt;"",IF(LOWER('Capacity summary'!AE125)="x",$BI6*AE6,VALUE('Capacity summary'!AE125)),0),AE6*$BI6),AE6*$BI6),0)</f>
        <v>173.07692307692307</v>
      </c>
      <c r="CI6" s="312">
        <f ca="1">IF($BI6&lt;&gt;"",IF('Capacity summary'!$D$14="Yes",IF(COUNTBLANK('Capacity summary'!$H125:$BG125)&lt;52,IF('Capacity summary'!AF125&lt;&gt;"",IF(LOWER('Capacity summary'!AF125)="x",$BI6*AF6,VALUE('Capacity summary'!AF125)),0),AF6*$BI6),AF6*$BI6),0)</f>
        <v>173.07692307692307</v>
      </c>
      <c r="CJ6" s="312">
        <f ca="1">IF($BI6&lt;&gt;"",IF('Capacity summary'!$D$14="Yes",IF(COUNTBLANK('Capacity summary'!$H125:$BG125)&lt;52,IF('Capacity summary'!AG125&lt;&gt;"",IF(LOWER('Capacity summary'!AG125)="x",$BI6*AG6,VALUE('Capacity summary'!AG125)),0),AG6*$BI6),AG6*$BI6),0)</f>
        <v>173.07692307692307</v>
      </c>
      <c r="CK6" s="312">
        <f ca="1">IF($BI6&lt;&gt;"",IF('Capacity summary'!$D$14="Yes",IF(COUNTBLANK('Capacity summary'!$H125:$BG125)&lt;52,IF('Capacity summary'!AH125&lt;&gt;"",IF(LOWER('Capacity summary'!AH125)="x",$BI6*AH6,VALUE('Capacity summary'!AH125)),0),AH6*$BI6),AH6*$BI6),0)</f>
        <v>173.07692307692307</v>
      </c>
      <c r="CL6" s="312">
        <f ca="1">IF($BI6&lt;&gt;"",IF('Capacity summary'!$D$14="Yes",IF(COUNTBLANK('Capacity summary'!$H125:$BG125)&lt;52,IF('Capacity summary'!AI125&lt;&gt;"",IF(LOWER('Capacity summary'!AI125)="x",$BI6*AI6,VALUE('Capacity summary'!AI125)),0),AI6*$BI6),AI6*$BI6),0)</f>
        <v>173.07692307692307</v>
      </c>
      <c r="CM6" s="312">
        <f ca="1">IF($BI6&lt;&gt;"",IF('Capacity summary'!$D$14="Yes",IF(COUNTBLANK('Capacity summary'!$H125:$BG125)&lt;52,IF('Capacity summary'!AJ125&lt;&gt;"",IF(LOWER('Capacity summary'!AJ125)="x",$BI6*AJ6,VALUE('Capacity summary'!AJ125)),0),AJ6*$BI6),AJ6*$BI6),0)</f>
        <v>173.07692307692307</v>
      </c>
      <c r="CN6" s="312">
        <f ca="1">IF($BI6&lt;&gt;"",IF('Capacity summary'!$D$14="Yes",IF(COUNTBLANK('Capacity summary'!$H125:$BG125)&lt;52,IF('Capacity summary'!AK125&lt;&gt;"",IF(LOWER('Capacity summary'!AK125)="x",$BI6*AK6,VALUE('Capacity summary'!AK125)),0),AK6*$BI6),AK6*$BI6),0)</f>
        <v>173.07692307692307</v>
      </c>
      <c r="CO6" s="312">
        <f ca="1">IF($BI6&lt;&gt;"",IF('Capacity summary'!$D$14="Yes",IF(COUNTBLANK('Capacity summary'!$H125:$BG125)&lt;52,IF('Capacity summary'!AL125&lt;&gt;"",IF(LOWER('Capacity summary'!AL125)="x",$BI6*AL6,VALUE('Capacity summary'!AL125)),0),AL6*$BI6),AL6*$BI6),0)</f>
        <v>173.07692307692307</v>
      </c>
      <c r="CP6" s="312">
        <f ca="1">IF($BI6&lt;&gt;"",IF('Capacity summary'!$D$14="Yes",IF(COUNTBLANK('Capacity summary'!$H125:$BG125)&lt;52,IF('Capacity summary'!AM125&lt;&gt;"",IF(LOWER('Capacity summary'!AM125)="x",$BI6*AM6,VALUE('Capacity summary'!AM125)),0),AM6*$BI6),AM6*$BI6),0)</f>
        <v>173.07692307692307</v>
      </c>
      <c r="CQ6" s="312">
        <f ca="1">IF($BI6&lt;&gt;"",IF('Capacity summary'!$D$14="Yes",IF(COUNTBLANK('Capacity summary'!$H125:$BG125)&lt;52,IF('Capacity summary'!AN125&lt;&gt;"",IF(LOWER('Capacity summary'!AN125)="x",$BI6*AN6,VALUE('Capacity summary'!AN125)),0),AN6*$BI6),AN6*$BI6),0)</f>
        <v>173.07692307692307</v>
      </c>
      <c r="CR6" s="312">
        <f ca="1">IF($BI6&lt;&gt;"",IF('Capacity summary'!$D$14="Yes",IF(COUNTBLANK('Capacity summary'!$H125:$BG125)&lt;52,IF('Capacity summary'!AO125&lt;&gt;"",IF(LOWER('Capacity summary'!AO125)="x",$BI6*AO6,VALUE('Capacity summary'!AO125)),0),AO6*$BI6),AO6*$BI6),0)</f>
        <v>173.07692307692307</v>
      </c>
      <c r="CS6" s="312">
        <f ca="1">IF($BI6&lt;&gt;"",IF('Capacity summary'!$D$14="Yes",IF(COUNTBLANK('Capacity summary'!$H125:$BG125)&lt;52,IF('Capacity summary'!AP125&lt;&gt;"",IF(LOWER('Capacity summary'!AP125)="x",$BI6*AP6,VALUE('Capacity summary'!AP125)),0),AP6*$BI6),AP6*$BI6),0)</f>
        <v>173.07692307692307</v>
      </c>
      <c r="CT6" s="312">
        <f ca="1">IF($BI6&lt;&gt;"",IF('Capacity summary'!$D$14="Yes",IF(COUNTBLANK('Capacity summary'!$H125:$BG125)&lt;52,IF('Capacity summary'!AQ125&lt;&gt;"",IF(LOWER('Capacity summary'!AQ125)="x",$BI6*AQ6,VALUE('Capacity summary'!AQ125)),0),AQ6*$BI6),AQ6*$BI6),0)</f>
        <v>173.07692307692307</v>
      </c>
      <c r="CU6" s="312">
        <f ca="1">IF($BI6&lt;&gt;"",IF('Capacity summary'!$D$14="Yes",IF(COUNTBLANK('Capacity summary'!$H125:$BG125)&lt;52,IF('Capacity summary'!AR125&lt;&gt;"",IF(LOWER('Capacity summary'!AR125)="x",$BI6*AR6,VALUE('Capacity summary'!AR125)),0),AR6*$BI6),AR6*$BI6),0)</f>
        <v>173.07692307692307</v>
      </c>
      <c r="CV6" s="312">
        <f ca="1">IF($BI6&lt;&gt;"",IF('Capacity summary'!$D$14="Yes",IF(COUNTBLANK('Capacity summary'!$H125:$BG125)&lt;52,IF('Capacity summary'!AS125&lt;&gt;"",IF(LOWER('Capacity summary'!AS125)="x",$BI6*AS6,VALUE('Capacity summary'!AS125)),0),AS6*$BI6),AS6*$BI6),0)</f>
        <v>173.07692307692307</v>
      </c>
      <c r="CW6" s="312">
        <f ca="1">IF($BI6&lt;&gt;"",IF('Capacity summary'!$D$14="Yes",IF(COUNTBLANK('Capacity summary'!$H125:$BG125)&lt;52,IF('Capacity summary'!AT125&lt;&gt;"",IF(LOWER('Capacity summary'!AT125)="x",$BI6*AT6,VALUE('Capacity summary'!AT125)),0),AT6*$BI6),AT6*$BI6),0)</f>
        <v>173.07692307692307</v>
      </c>
      <c r="CX6" s="312">
        <f ca="1">IF($BI6&lt;&gt;"",IF('Capacity summary'!$D$14="Yes",IF(COUNTBLANK('Capacity summary'!$H125:$BG125)&lt;52,IF('Capacity summary'!AU125&lt;&gt;"",IF(LOWER('Capacity summary'!AU125)="x",$BI6*AU6,VALUE('Capacity summary'!AU125)),0),AU6*$BI6),AU6*$BI6),0)</f>
        <v>173.07692307692307</v>
      </c>
      <c r="CY6" s="312">
        <f ca="1">IF($BI6&lt;&gt;"",IF('Capacity summary'!$D$14="Yes",IF(COUNTBLANK('Capacity summary'!$H125:$BG125)&lt;52,IF('Capacity summary'!AV125&lt;&gt;"",IF(LOWER('Capacity summary'!AV125)="x",$BI6*AV6,VALUE('Capacity summary'!AV125)),0),AV6*$BI6),AV6*$BI6),0)</f>
        <v>173.07692307692307</v>
      </c>
      <c r="CZ6" s="312">
        <f ca="1">IF($BI6&lt;&gt;"",IF('Capacity summary'!$D$14="Yes",IF(COUNTBLANK('Capacity summary'!$H125:$BG125)&lt;52,IF('Capacity summary'!AW125&lt;&gt;"",IF(LOWER('Capacity summary'!AW125)="x",$BI6*AW6,VALUE('Capacity summary'!AW125)),0),AW6*$BI6),AW6*$BI6),0)</f>
        <v>173.07692307692307</v>
      </c>
      <c r="DA6" s="312">
        <f ca="1">IF($BI6&lt;&gt;"",IF('Capacity summary'!$D$14="Yes",IF(COUNTBLANK('Capacity summary'!$H125:$BG125)&lt;52,IF('Capacity summary'!AX125&lt;&gt;"",IF(LOWER('Capacity summary'!AX125)="x",$BI6*AX6,VALUE('Capacity summary'!AX125)),0),AX6*$BI6),AX6*$BI6),0)</f>
        <v>173.07692307692307</v>
      </c>
      <c r="DB6" s="312">
        <f ca="1">IF($BI6&lt;&gt;"",IF('Capacity summary'!$D$14="Yes",IF(COUNTBLANK('Capacity summary'!$H125:$BG125)&lt;52,IF('Capacity summary'!AY125&lt;&gt;"",IF(LOWER('Capacity summary'!AY125)="x",$BI6*AY6,VALUE('Capacity summary'!AY125)),0),AY6*$BI6),AY6*$BI6),0)</f>
        <v>173.07692307692307</v>
      </c>
      <c r="DC6" s="312">
        <f ca="1">IF($BI6&lt;&gt;"",IF('Capacity summary'!$D$14="Yes",IF(COUNTBLANK('Capacity summary'!$H125:$BG125)&lt;52,IF('Capacity summary'!AZ125&lt;&gt;"",IF(LOWER('Capacity summary'!AZ125)="x",$BI6*AZ6,VALUE('Capacity summary'!AZ125)),0),AZ6*$BI6),AZ6*$BI6),0)</f>
        <v>173.07692307692307</v>
      </c>
      <c r="DD6" s="312">
        <f ca="1">IF($BI6&lt;&gt;"",IF('Capacity summary'!$D$14="Yes",IF(COUNTBLANK('Capacity summary'!$H125:$BG125)&lt;52,IF('Capacity summary'!BA125&lt;&gt;"",IF(LOWER('Capacity summary'!BA125)="x",$BI6*BA6,VALUE('Capacity summary'!BA125)),0),BA6*$BI6),BA6*$BI6),0)</f>
        <v>173.07692307692307</v>
      </c>
      <c r="DE6" s="312">
        <f ca="1">IF($BI6&lt;&gt;"",IF('Capacity summary'!$D$14="Yes",IF(COUNTBLANK('Capacity summary'!$H125:$BG125)&lt;52,IF('Capacity summary'!BB125&lt;&gt;"",IF(LOWER('Capacity summary'!BB125)="x",$BI6*BB6,VALUE('Capacity summary'!BB125)),0),BB6*$BI6),BB6*$BI6),0)</f>
        <v>173.07692307692307</v>
      </c>
      <c r="DF6" s="312">
        <f ca="1">IF($BI6&lt;&gt;"",IF('Capacity summary'!$D$14="Yes",IF(COUNTBLANK('Capacity summary'!$H125:$BG125)&lt;52,IF('Capacity summary'!BC125&lt;&gt;"",IF(LOWER('Capacity summary'!BC125)="x",$BI6*BC6,VALUE('Capacity summary'!BC125)),0),BC6*$BI6),BC6*$BI6),0)</f>
        <v>173.07692307692307</v>
      </c>
      <c r="DG6" s="312">
        <f ca="1">IF($BI6&lt;&gt;"",IF('Capacity summary'!$D$14="Yes",IF(COUNTBLANK('Capacity summary'!$H125:$BG125)&lt;52,IF('Capacity summary'!BD125&lt;&gt;"",IF(LOWER('Capacity summary'!BD125)="x",$BI6*BD6,VALUE('Capacity summary'!BD125)),0),BD6*$BI6),BD6*$BI6),0)</f>
        <v>173.07692307692307</v>
      </c>
      <c r="DH6" s="312">
        <f ca="1">IF($BI6&lt;&gt;"",IF('Capacity summary'!$D$14="Yes",IF(COUNTBLANK('Capacity summary'!$H125:$BG125)&lt;52,IF('Capacity summary'!BE125&lt;&gt;"",IF(LOWER('Capacity summary'!BE125)="x",$BI6*BE6,VALUE('Capacity summary'!BE125)),0),BE6*$BI6),BE6*$BI6),0)</f>
        <v>173.07692307692307</v>
      </c>
      <c r="DI6" s="312">
        <f ca="1">IF($BI6&lt;&gt;"",IF('Capacity summary'!$D$14="Yes",IF(COUNTBLANK('Capacity summary'!$H125:$BG125)&lt;52,IF('Capacity summary'!BF125&lt;&gt;"",IF(LOWER('Capacity summary'!BF125)="x",$BI6*BF6,VALUE('Capacity summary'!BF125)),0),BF6*$BI6),BF6*$BI6),0)</f>
        <v>173.07692307692307</v>
      </c>
      <c r="DJ6" s="312">
        <f ca="1">IF($BI6&lt;&gt;"",IF('Capacity summary'!$D$14="Yes",IF(COUNTBLANK('Capacity summary'!$H125:$BG125)&lt;52,IF('Capacity summary'!BG125&lt;&gt;"",IF(LOWER('Capacity summary'!BG125)="x",$BI6*BG6,VALUE('Capacity summary'!BG125)),0),BG6*$BI6),BG6*$BI6),0)</f>
        <v>173.07692307692307</v>
      </c>
      <c r="DK6" s="136">
        <f t="shared" ca="1" si="2"/>
        <v>8999.9999999999964</v>
      </c>
      <c r="DL6" s="312">
        <f>Capacity!H18</f>
        <v>9000</v>
      </c>
      <c r="DP6" s="5"/>
    </row>
    <row r="7" spans="1:120" x14ac:dyDescent="0.2">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121.15384615384616</v>
      </c>
      <c r="BK7" s="312">
        <f ca="1">IF($BI7&lt;&gt;"",IF('Capacity summary'!$D$14="Yes",IF(COUNTBLANK('Capacity summary'!$H126:$BG126)&lt;52,IF('Capacity summary'!H126&lt;&gt;"",IF(LOWER('Capacity summary'!H126)="x",$BI7*H7,VALUE('Capacity summary'!H126)),0),H7*$BI7),H7*$BI7),0)</f>
        <v>121.15384615384616</v>
      </c>
      <c r="BL7" s="312">
        <f ca="1">IF($BI7&lt;&gt;"",IF('Capacity summary'!$D$14="Yes",IF(COUNTBLANK('Capacity summary'!$H126:$BG126)&lt;52,IF('Capacity summary'!I126&lt;&gt;"",IF(LOWER('Capacity summary'!I126)="x",$BI7*I7,VALUE('Capacity summary'!I126)),0),I7*$BI7),I7*$BI7),0)</f>
        <v>121.15384615384616</v>
      </c>
      <c r="BM7" s="312">
        <f ca="1">IF($BI7&lt;&gt;"",IF('Capacity summary'!$D$14="Yes",IF(COUNTBLANK('Capacity summary'!$H126:$BG126)&lt;52,IF('Capacity summary'!J126&lt;&gt;"",IF(LOWER('Capacity summary'!J126)="x",$BI7*J7,VALUE('Capacity summary'!J126)),0),J7*$BI7),J7*$BI7),0)</f>
        <v>121.15384615384616</v>
      </c>
      <c r="BN7" s="312">
        <f ca="1">IF($BI7&lt;&gt;"",IF('Capacity summary'!$D$14="Yes",IF(COUNTBLANK('Capacity summary'!$H126:$BG126)&lt;52,IF('Capacity summary'!K126&lt;&gt;"",IF(LOWER('Capacity summary'!K126)="x",$BI7*K7,VALUE('Capacity summary'!K126)),0),K7*$BI7),K7*$BI7),0)</f>
        <v>121.15384615384616</v>
      </c>
      <c r="BO7" s="312">
        <f ca="1">IF($BI7&lt;&gt;"",IF('Capacity summary'!$D$14="Yes",IF(COUNTBLANK('Capacity summary'!$H126:$BG126)&lt;52,IF('Capacity summary'!L126&lt;&gt;"",IF(LOWER('Capacity summary'!L126)="x",$BI7*L7,VALUE('Capacity summary'!L126)),0),L7*$BI7),L7*$BI7),0)</f>
        <v>121.15384615384616</v>
      </c>
      <c r="BP7" s="312">
        <f ca="1">IF($BI7&lt;&gt;"",IF('Capacity summary'!$D$14="Yes",IF(COUNTBLANK('Capacity summary'!$H126:$BG126)&lt;52,IF('Capacity summary'!M126&lt;&gt;"",IF(LOWER('Capacity summary'!M126)="x",$BI7*M7,VALUE('Capacity summary'!M126)),0),M7*$BI7),M7*$BI7),0)</f>
        <v>121.15384615384616</v>
      </c>
      <c r="BQ7" s="312">
        <f ca="1">IF($BI7&lt;&gt;"",IF('Capacity summary'!$D$14="Yes",IF(COUNTBLANK('Capacity summary'!$H126:$BG126)&lt;52,IF('Capacity summary'!N126&lt;&gt;"",IF(LOWER('Capacity summary'!N126)="x",$BI7*N7,VALUE('Capacity summary'!N126)),0),N7*$BI7),N7*$BI7),0)</f>
        <v>121.15384615384616</v>
      </c>
      <c r="BR7" s="312">
        <f ca="1">IF($BI7&lt;&gt;"",IF('Capacity summary'!$D$14="Yes",IF(COUNTBLANK('Capacity summary'!$H126:$BG126)&lt;52,IF('Capacity summary'!O126&lt;&gt;"",IF(LOWER('Capacity summary'!O126)="x",$BI7*O7,VALUE('Capacity summary'!O126)),0),O7*$BI7),O7*$BI7),0)</f>
        <v>121.15384615384616</v>
      </c>
      <c r="BS7" s="312">
        <f ca="1">IF($BI7&lt;&gt;"",IF('Capacity summary'!$D$14="Yes",IF(COUNTBLANK('Capacity summary'!$H126:$BG126)&lt;52,IF('Capacity summary'!P126&lt;&gt;"",IF(LOWER('Capacity summary'!P126)="x",$BI7*P7,VALUE('Capacity summary'!P126)),0),P7*$BI7),P7*$BI7),0)</f>
        <v>121.15384615384616</v>
      </c>
      <c r="BT7" s="312">
        <f ca="1">IF($BI7&lt;&gt;"",IF('Capacity summary'!$D$14="Yes",IF(COUNTBLANK('Capacity summary'!$H126:$BG126)&lt;52,IF('Capacity summary'!Q126&lt;&gt;"",IF(LOWER('Capacity summary'!Q126)="x",$BI7*Q7,VALUE('Capacity summary'!Q126)),0),Q7*$BI7),Q7*$BI7),0)</f>
        <v>121.15384615384616</v>
      </c>
      <c r="BU7" s="312">
        <f ca="1">IF($BI7&lt;&gt;"",IF('Capacity summary'!$D$14="Yes",IF(COUNTBLANK('Capacity summary'!$H126:$BG126)&lt;52,IF('Capacity summary'!R126&lt;&gt;"",IF(LOWER('Capacity summary'!R126)="x",$BI7*R7,VALUE('Capacity summary'!R126)),0),R7*$BI7),R7*$BI7),0)</f>
        <v>121.15384615384616</v>
      </c>
      <c r="BV7" s="312">
        <f ca="1">IF($BI7&lt;&gt;"",IF('Capacity summary'!$D$14="Yes",IF(COUNTBLANK('Capacity summary'!$H126:$BG126)&lt;52,IF('Capacity summary'!S126&lt;&gt;"",IF(LOWER('Capacity summary'!S126)="x",$BI7*S7,VALUE('Capacity summary'!S126)),0),S7*$BI7),S7*$BI7),0)</f>
        <v>121.15384615384616</v>
      </c>
      <c r="BW7" s="312">
        <f ca="1">IF($BI7&lt;&gt;"",IF('Capacity summary'!$D$14="Yes",IF(COUNTBLANK('Capacity summary'!$H126:$BG126)&lt;52,IF('Capacity summary'!T126&lt;&gt;"",IF(LOWER('Capacity summary'!T126)="x",$BI7*T7,VALUE('Capacity summary'!T126)),0),T7*$BI7),T7*$BI7),0)</f>
        <v>121.15384615384616</v>
      </c>
      <c r="BX7" s="312">
        <f ca="1">IF($BI7&lt;&gt;"",IF('Capacity summary'!$D$14="Yes",IF(COUNTBLANK('Capacity summary'!$H126:$BG126)&lt;52,IF('Capacity summary'!U126&lt;&gt;"",IF(LOWER('Capacity summary'!U126)="x",$BI7*U7,VALUE('Capacity summary'!U126)),0),U7*$BI7),U7*$BI7),0)</f>
        <v>121.15384615384616</v>
      </c>
      <c r="BY7" s="312">
        <f ca="1">IF($BI7&lt;&gt;"",IF('Capacity summary'!$D$14="Yes",IF(COUNTBLANK('Capacity summary'!$H126:$BG126)&lt;52,IF('Capacity summary'!V126&lt;&gt;"",IF(LOWER('Capacity summary'!V126)="x",$BI7*V7,VALUE('Capacity summary'!V126)),0),V7*$BI7),V7*$BI7),0)</f>
        <v>121.15384615384616</v>
      </c>
      <c r="BZ7" s="312">
        <f ca="1">IF($BI7&lt;&gt;"",IF('Capacity summary'!$D$14="Yes",IF(COUNTBLANK('Capacity summary'!$H126:$BG126)&lt;52,IF('Capacity summary'!W126&lt;&gt;"",IF(LOWER('Capacity summary'!W126)="x",$BI7*W7,VALUE('Capacity summary'!W126)),0),W7*$BI7),W7*$BI7),0)</f>
        <v>121.15384615384616</v>
      </c>
      <c r="CA7" s="312">
        <f ca="1">IF($BI7&lt;&gt;"",IF('Capacity summary'!$D$14="Yes",IF(COUNTBLANK('Capacity summary'!$H126:$BG126)&lt;52,IF('Capacity summary'!X126&lt;&gt;"",IF(LOWER('Capacity summary'!X126)="x",$BI7*X7,VALUE('Capacity summary'!X126)),0),X7*$BI7),X7*$BI7),0)</f>
        <v>121.15384615384616</v>
      </c>
      <c r="CB7" s="312">
        <f ca="1">IF($BI7&lt;&gt;"",IF('Capacity summary'!$D$14="Yes",IF(COUNTBLANK('Capacity summary'!$H126:$BG126)&lt;52,IF('Capacity summary'!Y126&lt;&gt;"",IF(LOWER('Capacity summary'!Y126)="x",$BI7*Y7,VALUE('Capacity summary'!Y126)),0),Y7*$BI7),Y7*$BI7),0)</f>
        <v>121.15384615384616</v>
      </c>
      <c r="CC7" s="312">
        <f ca="1">IF($BI7&lt;&gt;"",IF('Capacity summary'!$D$14="Yes",IF(COUNTBLANK('Capacity summary'!$H126:$BG126)&lt;52,IF('Capacity summary'!Z126&lt;&gt;"",IF(LOWER('Capacity summary'!Z126)="x",$BI7*Z7,VALUE('Capacity summary'!Z126)),0),Z7*$BI7),Z7*$BI7),0)</f>
        <v>121.15384615384616</v>
      </c>
      <c r="CD7" s="312">
        <f ca="1">IF($BI7&lt;&gt;"",IF('Capacity summary'!$D$14="Yes",IF(COUNTBLANK('Capacity summary'!$H126:$BG126)&lt;52,IF('Capacity summary'!AA126&lt;&gt;"",IF(LOWER('Capacity summary'!AA126)="x",$BI7*AA7,VALUE('Capacity summary'!AA126)),0),AA7*$BI7),AA7*$BI7),0)</f>
        <v>121.15384615384616</v>
      </c>
      <c r="CE7" s="312">
        <f ca="1">IF($BI7&lt;&gt;"",IF('Capacity summary'!$D$14="Yes",IF(COUNTBLANK('Capacity summary'!$H126:$BG126)&lt;52,IF('Capacity summary'!AB126&lt;&gt;"",IF(LOWER('Capacity summary'!AB126)="x",$BI7*AB7,VALUE('Capacity summary'!AB126)),0),AB7*$BI7),AB7*$BI7),0)</f>
        <v>121.15384615384616</v>
      </c>
      <c r="CF7" s="312">
        <f ca="1">IF($BI7&lt;&gt;"",IF('Capacity summary'!$D$14="Yes",IF(COUNTBLANK('Capacity summary'!$H126:$BG126)&lt;52,IF('Capacity summary'!AC126&lt;&gt;"",IF(LOWER('Capacity summary'!AC126)="x",$BI7*AC7,VALUE('Capacity summary'!AC126)),0),AC7*$BI7),AC7*$BI7),0)</f>
        <v>121.15384615384616</v>
      </c>
      <c r="CG7" s="312">
        <f ca="1">IF($BI7&lt;&gt;"",IF('Capacity summary'!$D$14="Yes",IF(COUNTBLANK('Capacity summary'!$H126:$BG126)&lt;52,IF('Capacity summary'!AD126&lt;&gt;"",IF(LOWER('Capacity summary'!AD126)="x",$BI7*AD7,VALUE('Capacity summary'!AD126)),0),AD7*$BI7),AD7*$BI7),0)</f>
        <v>121.15384615384616</v>
      </c>
      <c r="CH7" s="312">
        <f ca="1">IF($BI7&lt;&gt;"",IF('Capacity summary'!$D$14="Yes",IF(COUNTBLANK('Capacity summary'!$H126:$BG126)&lt;52,IF('Capacity summary'!AE126&lt;&gt;"",IF(LOWER('Capacity summary'!AE126)="x",$BI7*AE7,VALUE('Capacity summary'!AE126)),0),AE7*$BI7),AE7*$BI7),0)</f>
        <v>121.15384615384616</v>
      </c>
      <c r="CI7" s="312">
        <f ca="1">IF($BI7&lt;&gt;"",IF('Capacity summary'!$D$14="Yes",IF(COUNTBLANK('Capacity summary'!$H126:$BG126)&lt;52,IF('Capacity summary'!AF126&lt;&gt;"",IF(LOWER('Capacity summary'!AF126)="x",$BI7*AF7,VALUE('Capacity summary'!AF126)),0),AF7*$BI7),AF7*$BI7),0)</f>
        <v>121.15384615384616</v>
      </c>
      <c r="CJ7" s="312">
        <f ca="1">IF($BI7&lt;&gt;"",IF('Capacity summary'!$D$14="Yes",IF(COUNTBLANK('Capacity summary'!$H126:$BG126)&lt;52,IF('Capacity summary'!AG126&lt;&gt;"",IF(LOWER('Capacity summary'!AG126)="x",$BI7*AG7,VALUE('Capacity summary'!AG126)),0),AG7*$BI7),AG7*$BI7),0)</f>
        <v>121.15384615384616</v>
      </c>
      <c r="CK7" s="312">
        <f ca="1">IF($BI7&lt;&gt;"",IF('Capacity summary'!$D$14="Yes",IF(COUNTBLANK('Capacity summary'!$H126:$BG126)&lt;52,IF('Capacity summary'!AH126&lt;&gt;"",IF(LOWER('Capacity summary'!AH126)="x",$BI7*AH7,VALUE('Capacity summary'!AH126)),0),AH7*$BI7),AH7*$BI7),0)</f>
        <v>121.15384615384616</v>
      </c>
      <c r="CL7" s="312">
        <f ca="1">IF($BI7&lt;&gt;"",IF('Capacity summary'!$D$14="Yes",IF(COUNTBLANK('Capacity summary'!$H126:$BG126)&lt;52,IF('Capacity summary'!AI126&lt;&gt;"",IF(LOWER('Capacity summary'!AI126)="x",$BI7*AI7,VALUE('Capacity summary'!AI126)),0),AI7*$BI7),AI7*$BI7),0)</f>
        <v>121.15384615384616</v>
      </c>
      <c r="CM7" s="312">
        <f ca="1">IF($BI7&lt;&gt;"",IF('Capacity summary'!$D$14="Yes",IF(COUNTBLANK('Capacity summary'!$H126:$BG126)&lt;52,IF('Capacity summary'!AJ126&lt;&gt;"",IF(LOWER('Capacity summary'!AJ126)="x",$BI7*AJ7,VALUE('Capacity summary'!AJ126)),0),AJ7*$BI7),AJ7*$BI7),0)</f>
        <v>121.15384615384616</v>
      </c>
      <c r="CN7" s="312">
        <f ca="1">IF($BI7&lt;&gt;"",IF('Capacity summary'!$D$14="Yes",IF(COUNTBLANK('Capacity summary'!$H126:$BG126)&lt;52,IF('Capacity summary'!AK126&lt;&gt;"",IF(LOWER('Capacity summary'!AK126)="x",$BI7*AK7,VALUE('Capacity summary'!AK126)),0),AK7*$BI7),AK7*$BI7),0)</f>
        <v>121.15384615384616</v>
      </c>
      <c r="CO7" s="312">
        <f ca="1">IF($BI7&lt;&gt;"",IF('Capacity summary'!$D$14="Yes",IF(COUNTBLANK('Capacity summary'!$H126:$BG126)&lt;52,IF('Capacity summary'!AL126&lt;&gt;"",IF(LOWER('Capacity summary'!AL126)="x",$BI7*AL7,VALUE('Capacity summary'!AL126)),0),AL7*$BI7),AL7*$BI7),0)</f>
        <v>121.15384615384616</v>
      </c>
      <c r="CP7" s="312">
        <f ca="1">IF($BI7&lt;&gt;"",IF('Capacity summary'!$D$14="Yes",IF(COUNTBLANK('Capacity summary'!$H126:$BG126)&lt;52,IF('Capacity summary'!AM126&lt;&gt;"",IF(LOWER('Capacity summary'!AM126)="x",$BI7*AM7,VALUE('Capacity summary'!AM126)),0),AM7*$BI7),AM7*$BI7),0)</f>
        <v>121.15384615384616</v>
      </c>
      <c r="CQ7" s="312">
        <f ca="1">IF($BI7&lt;&gt;"",IF('Capacity summary'!$D$14="Yes",IF(COUNTBLANK('Capacity summary'!$H126:$BG126)&lt;52,IF('Capacity summary'!AN126&lt;&gt;"",IF(LOWER('Capacity summary'!AN126)="x",$BI7*AN7,VALUE('Capacity summary'!AN126)),0),AN7*$BI7),AN7*$BI7),0)</f>
        <v>121.15384615384616</v>
      </c>
      <c r="CR7" s="312">
        <f ca="1">IF($BI7&lt;&gt;"",IF('Capacity summary'!$D$14="Yes",IF(COUNTBLANK('Capacity summary'!$H126:$BG126)&lt;52,IF('Capacity summary'!AO126&lt;&gt;"",IF(LOWER('Capacity summary'!AO126)="x",$BI7*AO7,VALUE('Capacity summary'!AO126)),0),AO7*$BI7),AO7*$BI7),0)</f>
        <v>121.15384615384616</v>
      </c>
      <c r="CS7" s="312">
        <f ca="1">IF($BI7&lt;&gt;"",IF('Capacity summary'!$D$14="Yes",IF(COUNTBLANK('Capacity summary'!$H126:$BG126)&lt;52,IF('Capacity summary'!AP126&lt;&gt;"",IF(LOWER('Capacity summary'!AP126)="x",$BI7*AP7,VALUE('Capacity summary'!AP126)),0),AP7*$BI7),AP7*$BI7),0)</f>
        <v>121.15384615384616</v>
      </c>
      <c r="CT7" s="312">
        <f ca="1">IF($BI7&lt;&gt;"",IF('Capacity summary'!$D$14="Yes",IF(COUNTBLANK('Capacity summary'!$H126:$BG126)&lt;52,IF('Capacity summary'!AQ126&lt;&gt;"",IF(LOWER('Capacity summary'!AQ126)="x",$BI7*AQ7,VALUE('Capacity summary'!AQ126)),0),AQ7*$BI7),AQ7*$BI7),0)</f>
        <v>121.15384615384616</v>
      </c>
      <c r="CU7" s="312">
        <f ca="1">IF($BI7&lt;&gt;"",IF('Capacity summary'!$D$14="Yes",IF(COUNTBLANK('Capacity summary'!$H126:$BG126)&lt;52,IF('Capacity summary'!AR126&lt;&gt;"",IF(LOWER('Capacity summary'!AR126)="x",$BI7*AR7,VALUE('Capacity summary'!AR126)),0),AR7*$BI7),AR7*$BI7),0)</f>
        <v>121.15384615384616</v>
      </c>
      <c r="CV7" s="312">
        <f ca="1">IF($BI7&lt;&gt;"",IF('Capacity summary'!$D$14="Yes",IF(COUNTBLANK('Capacity summary'!$H126:$BG126)&lt;52,IF('Capacity summary'!AS126&lt;&gt;"",IF(LOWER('Capacity summary'!AS126)="x",$BI7*AS7,VALUE('Capacity summary'!AS126)),0),AS7*$BI7),AS7*$BI7),0)</f>
        <v>121.15384615384616</v>
      </c>
      <c r="CW7" s="312">
        <f ca="1">IF($BI7&lt;&gt;"",IF('Capacity summary'!$D$14="Yes",IF(COUNTBLANK('Capacity summary'!$H126:$BG126)&lt;52,IF('Capacity summary'!AT126&lt;&gt;"",IF(LOWER('Capacity summary'!AT126)="x",$BI7*AT7,VALUE('Capacity summary'!AT126)),0),AT7*$BI7),AT7*$BI7),0)</f>
        <v>121.15384615384616</v>
      </c>
      <c r="CX7" s="312">
        <f ca="1">IF($BI7&lt;&gt;"",IF('Capacity summary'!$D$14="Yes",IF(COUNTBLANK('Capacity summary'!$H126:$BG126)&lt;52,IF('Capacity summary'!AU126&lt;&gt;"",IF(LOWER('Capacity summary'!AU126)="x",$BI7*AU7,VALUE('Capacity summary'!AU126)),0),AU7*$BI7),AU7*$BI7),0)</f>
        <v>121.15384615384616</v>
      </c>
      <c r="CY7" s="312">
        <f ca="1">IF($BI7&lt;&gt;"",IF('Capacity summary'!$D$14="Yes",IF(COUNTBLANK('Capacity summary'!$H126:$BG126)&lt;52,IF('Capacity summary'!AV126&lt;&gt;"",IF(LOWER('Capacity summary'!AV126)="x",$BI7*AV7,VALUE('Capacity summary'!AV126)),0),AV7*$BI7),AV7*$BI7),0)</f>
        <v>121.15384615384616</v>
      </c>
      <c r="CZ7" s="312">
        <f ca="1">IF($BI7&lt;&gt;"",IF('Capacity summary'!$D$14="Yes",IF(COUNTBLANK('Capacity summary'!$H126:$BG126)&lt;52,IF('Capacity summary'!AW126&lt;&gt;"",IF(LOWER('Capacity summary'!AW126)="x",$BI7*AW7,VALUE('Capacity summary'!AW126)),0),AW7*$BI7),AW7*$BI7),0)</f>
        <v>121.15384615384616</v>
      </c>
      <c r="DA7" s="312">
        <f ca="1">IF($BI7&lt;&gt;"",IF('Capacity summary'!$D$14="Yes",IF(COUNTBLANK('Capacity summary'!$H126:$BG126)&lt;52,IF('Capacity summary'!AX126&lt;&gt;"",IF(LOWER('Capacity summary'!AX126)="x",$BI7*AX7,VALUE('Capacity summary'!AX126)),0),AX7*$BI7),AX7*$BI7),0)</f>
        <v>121.15384615384616</v>
      </c>
      <c r="DB7" s="312">
        <f ca="1">IF($BI7&lt;&gt;"",IF('Capacity summary'!$D$14="Yes",IF(COUNTBLANK('Capacity summary'!$H126:$BG126)&lt;52,IF('Capacity summary'!AY126&lt;&gt;"",IF(LOWER('Capacity summary'!AY126)="x",$BI7*AY7,VALUE('Capacity summary'!AY126)),0),AY7*$BI7),AY7*$BI7),0)</f>
        <v>121.15384615384616</v>
      </c>
      <c r="DC7" s="312">
        <f ca="1">IF($BI7&lt;&gt;"",IF('Capacity summary'!$D$14="Yes",IF(COUNTBLANK('Capacity summary'!$H126:$BG126)&lt;52,IF('Capacity summary'!AZ126&lt;&gt;"",IF(LOWER('Capacity summary'!AZ126)="x",$BI7*AZ7,VALUE('Capacity summary'!AZ126)),0),AZ7*$BI7),AZ7*$BI7),0)</f>
        <v>121.15384615384616</v>
      </c>
      <c r="DD7" s="312">
        <f ca="1">IF($BI7&lt;&gt;"",IF('Capacity summary'!$D$14="Yes",IF(COUNTBLANK('Capacity summary'!$H126:$BG126)&lt;52,IF('Capacity summary'!BA126&lt;&gt;"",IF(LOWER('Capacity summary'!BA126)="x",$BI7*BA7,VALUE('Capacity summary'!BA126)),0),BA7*$BI7),BA7*$BI7),0)</f>
        <v>121.15384615384616</v>
      </c>
      <c r="DE7" s="312">
        <f ca="1">IF($BI7&lt;&gt;"",IF('Capacity summary'!$D$14="Yes",IF(COUNTBLANK('Capacity summary'!$H126:$BG126)&lt;52,IF('Capacity summary'!BB126&lt;&gt;"",IF(LOWER('Capacity summary'!BB126)="x",$BI7*BB7,VALUE('Capacity summary'!BB126)),0),BB7*$BI7),BB7*$BI7),0)</f>
        <v>121.15384615384616</v>
      </c>
      <c r="DF7" s="312">
        <f ca="1">IF($BI7&lt;&gt;"",IF('Capacity summary'!$D$14="Yes",IF(COUNTBLANK('Capacity summary'!$H126:$BG126)&lt;52,IF('Capacity summary'!BC126&lt;&gt;"",IF(LOWER('Capacity summary'!BC126)="x",$BI7*BC7,VALUE('Capacity summary'!BC126)),0),BC7*$BI7),BC7*$BI7),0)</f>
        <v>121.15384615384616</v>
      </c>
      <c r="DG7" s="312">
        <f ca="1">IF($BI7&lt;&gt;"",IF('Capacity summary'!$D$14="Yes",IF(COUNTBLANK('Capacity summary'!$H126:$BG126)&lt;52,IF('Capacity summary'!BD126&lt;&gt;"",IF(LOWER('Capacity summary'!BD126)="x",$BI7*BD7,VALUE('Capacity summary'!BD126)),0),BD7*$BI7),BD7*$BI7),0)</f>
        <v>121.15384615384616</v>
      </c>
      <c r="DH7" s="312">
        <f ca="1">IF($BI7&lt;&gt;"",IF('Capacity summary'!$D$14="Yes",IF(COUNTBLANK('Capacity summary'!$H126:$BG126)&lt;52,IF('Capacity summary'!BE126&lt;&gt;"",IF(LOWER('Capacity summary'!BE126)="x",$BI7*BE7,VALUE('Capacity summary'!BE126)),0),BE7*$BI7),BE7*$BI7),0)</f>
        <v>121.15384615384616</v>
      </c>
      <c r="DI7" s="312">
        <f ca="1">IF($BI7&lt;&gt;"",IF('Capacity summary'!$D$14="Yes",IF(COUNTBLANK('Capacity summary'!$H126:$BG126)&lt;52,IF('Capacity summary'!BF126&lt;&gt;"",IF(LOWER('Capacity summary'!BF126)="x",$BI7*BF7,VALUE('Capacity summary'!BF126)),0),BF7*$BI7),BF7*$BI7),0)</f>
        <v>121.15384615384616</v>
      </c>
      <c r="DJ7" s="312">
        <f ca="1">IF($BI7&lt;&gt;"",IF('Capacity summary'!$D$14="Yes",IF(COUNTBLANK('Capacity summary'!$H126:$BG126)&lt;52,IF('Capacity summary'!BG126&lt;&gt;"",IF(LOWER('Capacity summary'!BG126)="x",$BI7*BG7,VALUE('Capacity summary'!BG126)),0),BG7*$BI7),BG7*$BI7),0)</f>
        <v>121.15384615384616</v>
      </c>
      <c r="DK7" s="136">
        <f t="shared" ca="1" si="2"/>
        <v>6299.9999999999927</v>
      </c>
      <c r="DL7" s="312">
        <f>Capacity!H19</f>
        <v>6300</v>
      </c>
      <c r="DP7" s="5"/>
    </row>
    <row r="8" spans="1:120" x14ac:dyDescent="0.2">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69.230769230769226</v>
      </c>
      <c r="BK8" s="312">
        <f ca="1">IF($BI8&lt;&gt;"",IF('Capacity summary'!$D$14="Yes",IF(COUNTBLANK('Capacity summary'!$H127:$BG127)&lt;52,IF('Capacity summary'!H127&lt;&gt;"",IF(LOWER('Capacity summary'!H127)="x",$BI8*H8,VALUE('Capacity summary'!H127)),0),H8*$BI8),H8*$BI8),0)</f>
        <v>69.230769230769226</v>
      </c>
      <c r="BL8" s="312">
        <f ca="1">IF($BI8&lt;&gt;"",IF('Capacity summary'!$D$14="Yes",IF(COUNTBLANK('Capacity summary'!$H127:$BG127)&lt;52,IF('Capacity summary'!I127&lt;&gt;"",IF(LOWER('Capacity summary'!I127)="x",$BI8*I8,VALUE('Capacity summary'!I127)),0),I8*$BI8),I8*$BI8),0)</f>
        <v>69.230769230769226</v>
      </c>
      <c r="BM8" s="312">
        <f ca="1">IF($BI8&lt;&gt;"",IF('Capacity summary'!$D$14="Yes",IF(COUNTBLANK('Capacity summary'!$H127:$BG127)&lt;52,IF('Capacity summary'!J127&lt;&gt;"",IF(LOWER('Capacity summary'!J127)="x",$BI8*J8,VALUE('Capacity summary'!J127)),0),J8*$BI8),J8*$BI8),0)</f>
        <v>69.230769230769226</v>
      </c>
      <c r="BN8" s="312">
        <f ca="1">IF($BI8&lt;&gt;"",IF('Capacity summary'!$D$14="Yes",IF(COUNTBLANK('Capacity summary'!$H127:$BG127)&lt;52,IF('Capacity summary'!K127&lt;&gt;"",IF(LOWER('Capacity summary'!K127)="x",$BI8*K8,VALUE('Capacity summary'!K127)),0),K8*$BI8),K8*$BI8),0)</f>
        <v>69.230769230769226</v>
      </c>
      <c r="BO8" s="312">
        <f ca="1">IF($BI8&lt;&gt;"",IF('Capacity summary'!$D$14="Yes",IF(COUNTBLANK('Capacity summary'!$H127:$BG127)&lt;52,IF('Capacity summary'!L127&lt;&gt;"",IF(LOWER('Capacity summary'!L127)="x",$BI8*L8,VALUE('Capacity summary'!L127)),0),L8*$BI8),L8*$BI8),0)</f>
        <v>69.230769230769226</v>
      </c>
      <c r="BP8" s="312">
        <f ca="1">IF($BI8&lt;&gt;"",IF('Capacity summary'!$D$14="Yes",IF(COUNTBLANK('Capacity summary'!$H127:$BG127)&lt;52,IF('Capacity summary'!M127&lt;&gt;"",IF(LOWER('Capacity summary'!M127)="x",$BI8*M8,VALUE('Capacity summary'!M127)),0),M8*$BI8),M8*$BI8),0)</f>
        <v>69.230769230769226</v>
      </c>
      <c r="BQ8" s="312">
        <f ca="1">IF($BI8&lt;&gt;"",IF('Capacity summary'!$D$14="Yes",IF(COUNTBLANK('Capacity summary'!$H127:$BG127)&lt;52,IF('Capacity summary'!N127&lt;&gt;"",IF(LOWER('Capacity summary'!N127)="x",$BI8*N8,VALUE('Capacity summary'!N127)),0),N8*$BI8),N8*$BI8),0)</f>
        <v>69.230769230769226</v>
      </c>
      <c r="BR8" s="312">
        <f ca="1">IF($BI8&lt;&gt;"",IF('Capacity summary'!$D$14="Yes",IF(COUNTBLANK('Capacity summary'!$H127:$BG127)&lt;52,IF('Capacity summary'!O127&lt;&gt;"",IF(LOWER('Capacity summary'!O127)="x",$BI8*O8,VALUE('Capacity summary'!O127)),0),O8*$BI8),O8*$BI8),0)</f>
        <v>69.230769230769226</v>
      </c>
      <c r="BS8" s="312">
        <f ca="1">IF($BI8&lt;&gt;"",IF('Capacity summary'!$D$14="Yes",IF(COUNTBLANK('Capacity summary'!$H127:$BG127)&lt;52,IF('Capacity summary'!P127&lt;&gt;"",IF(LOWER('Capacity summary'!P127)="x",$BI8*P8,VALUE('Capacity summary'!P127)),0),P8*$BI8),P8*$BI8),0)</f>
        <v>69.230769230769226</v>
      </c>
      <c r="BT8" s="312">
        <f ca="1">IF($BI8&lt;&gt;"",IF('Capacity summary'!$D$14="Yes",IF(COUNTBLANK('Capacity summary'!$H127:$BG127)&lt;52,IF('Capacity summary'!Q127&lt;&gt;"",IF(LOWER('Capacity summary'!Q127)="x",$BI8*Q8,VALUE('Capacity summary'!Q127)),0),Q8*$BI8),Q8*$BI8),0)</f>
        <v>69.230769230769226</v>
      </c>
      <c r="BU8" s="312">
        <f ca="1">IF($BI8&lt;&gt;"",IF('Capacity summary'!$D$14="Yes",IF(COUNTBLANK('Capacity summary'!$H127:$BG127)&lt;52,IF('Capacity summary'!R127&lt;&gt;"",IF(LOWER('Capacity summary'!R127)="x",$BI8*R8,VALUE('Capacity summary'!R127)),0),R8*$BI8),R8*$BI8),0)</f>
        <v>69.230769230769226</v>
      </c>
      <c r="BV8" s="312">
        <f ca="1">IF($BI8&lt;&gt;"",IF('Capacity summary'!$D$14="Yes",IF(COUNTBLANK('Capacity summary'!$H127:$BG127)&lt;52,IF('Capacity summary'!S127&lt;&gt;"",IF(LOWER('Capacity summary'!S127)="x",$BI8*S8,VALUE('Capacity summary'!S127)),0),S8*$BI8),S8*$BI8),0)</f>
        <v>69.230769230769226</v>
      </c>
      <c r="BW8" s="312">
        <f ca="1">IF($BI8&lt;&gt;"",IF('Capacity summary'!$D$14="Yes",IF(COUNTBLANK('Capacity summary'!$H127:$BG127)&lt;52,IF('Capacity summary'!T127&lt;&gt;"",IF(LOWER('Capacity summary'!T127)="x",$BI8*T8,VALUE('Capacity summary'!T127)),0),T8*$BI8),T8*$BI8),0)</f>
        <v>69.230769230769226</v>
      </c>
      <c r="BX8" s="312">
        <f ca="1">IF($BI8&lt;&gt;"",IF('Capacity summary'!$D$14="Yes",IF(COUNTBLANK('Capacity summary'!$H127:$BG127)&lt;52,IF('Capacity summary'!U127&lt;&gt;"",IF(LOWER('Capacity summary'!U127)="x",$BI8*U8,VALUE('Capacity summary'!U127)),0),U8*$BI8),U8*$BI8),0)</f>
        <v>69.230769230769226</v>
      </c>
      <c r="BY8" s="312">
        <f ca="1">IF($BI8&lt;&gt;"",IF('Capacity summary'!$D$14="Yes",IF(COUNTBLANK('Capacity summary'!$H127:$BG127)&lt;52,IF('Capacity summary'!V127&lt;&gt;"",IF(LOWER('Capacity summary'!V127)="x",$BI8*V8,VALUE('Capacity summary'!V127)),0),V8*$BI8),V8*$BI8),0)</f>
        <v>69.230769230769226</v>
      </c>
      <c r="BZ8" s="312">
        <f ca="1">IF($BI8&lt;&gt;"",IF('Capacity summary'!$D$14="Yes",IF(COUNTBLANK('Capacity summary'!$H127:$BG127)&lt;52,IF('Capacity summary'!W127&lt;&gt;"",IF(LOWER('Capacity summary'!W127)="x",$BI8*W8,VALUE('Capacity summary'!W127)),0),W8*$BI8),W8*$BI8),0)</f>
        <v>69.230769230769226</v>
      </c>
      <c r="CA8" s="312">
        <f ca="1">IF($BI8&lt;&gt;"",IF('Capacity summary'!$D$14="Yes",IF(COUNTBLANK('Capacity summary'!$H127:$BG127)&lt;52,IF('Capacity summary'!X127&lt;&gt;"",IF(LOWER('Capacity summary'!X127)="x",$BI8*X8,VALUE('Capacity summary'!X127)),0),X8*$BI8),X8*$BI8),0)</f>
        <v>69.230769230769226</v>
      </c>
      <c r="CB8" s="312">
        <f ca="1">IF($BI8&lt;&gt;"",IF('Capacity summary'!$D$14="Yes",IF(COUNTBLANK('Capacity summary'!$H127:$BG127)&lt;52,IF('Capacity summary'!Y127&lt;&gt;"",IF(LOWER('Capacity summary'!Y127)="x",$BI8*Y8,VALUE('Capacity summary'!Y127)),0),Y8*$BI8),Y8*$BI8),0)</f>
        <v>69.230769230769226</v>
      </c>
      <c r="CC8" s="312">
        <f ca="1">IF($BI8&lt;&gt;"",IF('Capacity summary'!$D$14="Yes",IF(COUNTBLANK('Capacity summary'!$H127:$BG127)&lt;52,IF('Capacity summary'!Z127&lt;&gt;"",IF(LOWER('Capacity summary'!Z127)="x",$BI8*Z8,VALUE('Capacity summary'!Z127)),0),Z8*$BI8),Z8*$BI8),0)</f>
        <v>69.230769230769226</v>
      </c>
      <c r="CD8" s="312">
        <f ca="1">IF($BI8&lt;&gt;"",IF('Capacity summary'!$D$14="Yes",IF(COUNTBLANK('Capacity summary'!$H127:$BG127)&lt;52,IF('Capacity summary'!AA127&lt;&gt;"",IF(LOWER('Capacity summary'!AA127)="x",$BI8*AA8,VALUE('Capacity summary'!AA127)),0),AA8*$BI8),AA8*$BI8),0)</f>
        <v>69.230769230769226</v>
      </c>
      <c r="CE8" s="312">
        <f ca="1">IF($BI8&lt;&gt;"",IF('Capacity summary'!$D$14="Yes",IF(COUNTBLANK('Capacity summary'!$H127:$BG127)&lt;52,IF('Capacity summary'!AB127&lt;&gt;"",IF(LOWER('Capacity summary'!AB127)="x",$BI8*AB8,VALUE('Capacity summary'!AB127)),0),AB8*$BI8),AB8*$BI8),0)</f>
        <v>69.230769230769226</v>
      </c>
      <c r="CF8" s="312">
        <f ca="1">IF($BI8&lt;&gt;"",IF('Capacity summary'!$D$14="Yes",IF(COUNTBLANK('Capacity summary'!$H127:$BG127)&lt;52,IF('Capacity summary'!AC127&lt;&gt;"",IF(LOWER('Capacity summary'!AC127)="x",$BI8*AC8,VALUE('Capacity summary'!AC127)),0),AC8*$BI8),AC8*$BI8),0)</f>
        <v>69.230769230769226</v>
      </c>
      <c r="CG8" s="312">
        <f ca="1">IF($BI8&lt;&gt;"",IF('Capacity summary'!$D$14="Yes",IF(COUNTBLANK('Capacity summary'!$H127:$BG127)&lt;52,IF('Capacity summary'!AD127&lt;&gt;"",IF(LOWER('Capacity summary'!AD127)="x",$BI8*AD8,VALUE('Capacity summary'!AD127)),0),AD8*$BI8),AD8*$BI8),0)</f>
        <v>69.230769230769226</v>
      </c>
      <c r="CH8" s="312">
        <f ca="1">IF($BI8&lt;&gt;"",IF('Capacity summary'!$D$14="Yes",IF(COUNTBLANK('Capacity summary'!$H127:$BG127)&lt;52,IF('Capacity summary'!AE127&lt;&gt;"",IF(LOWER('Capacity summary'!AE127)="x",$BI8*AE8,VALUE('Capacity summary'!AE127)),0),AE8*$BI8),AE8*$BI8),0)</f>
        <v>69.230769230769226</v>
      </c>
      <c r="CI8" s="312">
        <f ca="1">IF($BI8&lt;&gt;"",IF('Capacity summary'!$D$14="Yes",IF(COUNTBLANK('Capacity summary'!$H127:$BG127)&lt;52,IF('Capacity summary'!AF127&lt;&gt;"",IF(LOWER('Capacity summary'!AF127)="x",$BI8*AF8,VALUE('Capacity summary'!AF127)),0),AF8*$BI8),AF8*$BI8),0)</f>
        <v>69.230769230769226</v>
      </c>
      <c r="CJ8" s="312">
        <f ca="1">IF($BI8&lt;&gt;"",IF('Capacity summary'!$D$14="Yes",IF(COUNTBLANK('Capacity summary'!$H127:$BG127)&lt;52,IF('Capacity summary'!AG127&lt;&gt;"",IF(LOWER('Capacity summary'!AG127)="x",$BI8*AG8,VALUE('Capacity summary'!AG127)),0),AG8*$BI8),AG8*$BI8),0)</f>
        <v>69.230769230769226</v>
      </c>
      <c r="CK8" s="312">
        <f ca="1">IF($BI8&lt;&gt;"",IF('Capacity summary'!$D$14="Yes",IF(COUNTBLANK('Capacity summary'!$H127:$BG127)&lt;52,IF('Capacity summary'!AH127&lt;&gt;"",IF(LOWER('Capacity summary'!AH127)="x",$BI8*AH8,VALUE('Capacity summary'!AH127)),0),AH8*$BI8),AH8*$BI8),0)</f>
        <v>69.230769230769226</v>
      </c>
      <c r="CL8" s="312">
        <f ca="1">IF($BI8&lt;&gt;"",IF('Capacity summary'!$D$14="Yes",IF(COUNTBLANK('Capacity summary'!$H127:$BG127)&lt;52,IF('Capacity summary'!AI127&lt;&gt;"",IF(LOWER('Capacity summary'!AI127)="x",$BI8*AI8,VALUE('Capacity summary'!AI127)),0),AI8*$BI8),AI8*$BI8),0)</f>
        <v>69.230769230769226</v>
      </c>
      <c r="CM8" s="312">
        <f ca="1">IF($BI8&lt;&gt;"",IF('Capacity summary'!$D$14="Yes",IF(COUNTBLANK('Capacity summary'!$H127:$BG127)&lt;52,IF('Capacity summary'!AJ127&lt;&gt;"",IF(LOWER('Capacity summary'!AJ127)="x",$BI8*AJ8,VALUE('Capacity summary'!AJ127)),0),AJ8*$BI8),AJ8*$BI8),0)</f>
        <v>69.230769230769226</v>
      </c>
      <c r="CN8" s="312">
        <f ca="1">IF($BI8&lt;&gt;"",IF('Capacity summary'!$D$14="Yes",IF(COUNTBLANK('Capacity summary'!$H127:$BG127)&lt;52,IF('Capacity summary'!AK127&lt;&gt;"",IF(LOWER('Capacity summary'!AK127)="x",$BI8*AK8,VALUE('Capacity summary'!AK127)),0),AK8*$BI8),AK8*$BI8),0)</f>
        <v>69.230769230769226</v>
      </c>
      <c r="CO8" s="312">
        <f ca="1">IF($BI8&lt;&gt;"",IF('Capacity summary'!$D$14="Yes",IF(COUNTBLANK('Capacity summary'!$H127:$BG127)&lt;52,IF('Capacity summary'!AL127&lt;&gt;"",IF(LOWER('Capacity summary'!AL127)="x",$BI8*AL8,VALUE('Capacity summary'!AL127)),0),AL8*$BI8),AL8*$BI8),0)</f>
        <v>69.230769230769226</v>
      </c>
      <c r="CP8" s="312">
        <f ca="1">IF($BI8&lt;&gt;"",IF('Capacity summary'!$D$14="Yes",IF(COUNTBLANK('Capacity summary'!$H127:$BG127)&lt;52,IF('Capacity summary'!AM127&lt;&gt;"",IF(LOWER('Capacity summary'!AM127)="x",$BI8*AM8,VALUE('Capacity summary'!AM127)),0),AM8*$BI8),AM8*$BI8),0)</f>
        <v>69.230769230769226</v>
      </c>
      <c r="CQ8" s="312">
        <f ca="1">IF($BI8&lt;&gt;"",IF('Capacity summary'!$D$14="Yes",IF(COUNTBLANK('Capacity summary'!$H127:$BG127)&lt;52,IF('Capacity summary'!AN127&lt;&gt;"",IF(LOWER('Capacity summary'!AN127)="x",$BI8*AN8,VALUE('Capacity summary'!AN127)),0),AN8*$BI8),AN8*$BI8),0)</f>
        <v>69.230769230769226</v>
      </c>
      <c r="CR8" s="312">
        <f ca="1">IF($BI8&lt;&gt;"",IF('Capacity summary'!$D$14="Yes",IF(COUNTBLANK('Capacity summary'!$H127:$BG127)&lt;52,IF('Capacity summary'!AO127&lt;&gt;"",IF(LOWER('Capacity summary'!AO127)="x",$BI8*AO8,VALUE('Capacity summary'!AO127)),0),AO8*$BI8),AO8*$BI8),0)</f>
        <v>69.230769230769226</v>
      </c>
      <c r="CS8" s="312">
        <f ca="1">IF($BI8&lt;&gt;"",IF('Capacity summary'!$D$14="Yes",IF(COUNTBLANK('Capacity summary'!$H127:$BG127)&lt;52,IF('Capacity summary'!AP127&lt;&gt;"",IF(LOWER('Capacity summary'!AP127)="x",$BI8*AP8,VALUE('Capacity summary'!AP127)),0),AP8*$BI8),AP8*$BI8),0)</f>
        <v>69.230769230769226</v>
      </c>
      <c r="CT8" s="312">
        <f ca="1">IF($BI8&lt;&gt;"",IF('Capacity summary'!$D$14="Yes",IF(COUNTBLANK('Capacity summary'!$H127:$BG127)&lt;52,IF('Capacity summary'!AQ127&lt;&gt;"",IF(LOWER('Capacity summary'!AQ127)="x",$BI8*AQ8,VALUE('Capacity summary'!AQ127)),0),AQ8*$BI8),AQ8*$BI8),0)</f>
        <v>69.230769230769226</v>
      </c>
      <c r="CU8" s="312">
        <f ca="1">IF($BI8&lt;&gt;"",IF('Capacity summary'!$D$14="Yes",IF(COUNTBLANK('Capacity summary'!$H127:$BG127)&lt;52,IF('Capacity summary'!AR127&lt;&gt;"",IF(LOWER('Capacity summary'!AR127)="x",$BI8*AR8,VALUE('Capacity summary'!AR127)),0),AR8*$BI8),AR8*$BI8),0)</f>
        <v>69.230769230769226</v>
      </c>
      <c r="CV8" s="312">
        <f ca="1">IF($BI8&lt;&gt;"",IF('Capacity summary'!$D$14="Yes",IF(COUNTBLANK('Capacity summary'!$H127:$BG127)&lt;52,IF('Capacity summary'!AS127&lt;&gt;"",IF(LOWER('Capacity summary'!AS127)="x",$BI8*AS8,VALUE('Capacity summary'!AS127)),0),AS8*$BI8),AS8*$BI8),0)</f>
        <v>69.230769230769226</v>
      </c>
      <c r="CW8" s="312">
        <f ca="1">IF($BI8&lt;&gt;"",IF('Capacity summary'!$D$14="Yes",IF(COUNTBLANK('Capacity summary'!$H127:$BG127)&lt;52,IF('Capacity summary'!AT127&lt;&gt;"",IF(LOWER('Capacity summary'!AT127)="x",$BI8*AT8,VALUE('Capacity summary'!AT127)),0),AT8*$BI8),AT8*$BI8),0)</f>
        <v>69.230769230769226</v>
      </c>
      <c r="CX8" s="312">
        <f ca="1">IF($BI8&lt;&gt;"",IF('Capacity summary'!$D$14="Yes",IF(COUNTBLANK('Capacity summary'!$H127:$BG127)&lt;52,IF('Capacity summary'!AU127&lt;&gt;"",IF(LOWER('Capacity summary'!AU127)="x",$BI8*AU8,VALUE('Capacity summary'!AU127)),0),AU8*$BI8),AU8*$BI8),0)</f>
        <v>69.230769230769226</v>
      </c>
      <c r="CY8" s="312">
        <f ca="1">IF($BI8&lt;&gt;"",IF('Capacity summary'!$D$14="Yes",IF(COUNTBLANK('Capacity summary'!$H127:$BG127)&lt;52,IF('Capacity summary'!AV127&lt;&gt;"",IF(LOWER('Capacity summary'!AV127)="x",$BI8*AV8,VALUE('Capacity summary'!AV127)),0),AV8*$BI8),AV8*$BI8),0)</f>
        <v>69.230769230769226</v>
      </c>
      <c r="CZ8" s="312">
        <f ca="1">IF($BI8&lt;&gt;"",IF('Capacity summary'!$D$14="Yes",IF(COUNTBLANK('Capacity summary'!$H127:$BG127)&lt;52,IF('Capacity summary'!AW127&lt;&gt;"",IF(LOWER('Capacity summary'!AW127)="x",$BI8*AW8,VALUE('Capacity summary'!AW127)),0),AW8*$BI8),AW8*$BI8),0)</f>
        <v>69.230769230769226</v>
      </c>
      <c r="DA8" s="312">
        <f ca="1">IF($BI8&lt;&gt;"",IF('Capacity summary'!$D$14="Yes",IF(COUNTBLANK('Capacity summary'!$H127:$BG127)&lt;52,IF('Capacity summary'!AX127&lt;&gt;"",IF(LOWER('Capacity summary'!AX127)="x",$BI8*AX8,VALUE('Capacity summary'!AX127)),0),AX8*$BI8),AX8*$BI8),0)</f>
        <v>69.230769230769226</v>
      </c>
      <c r="DB8" s="312">
        <f ca="1">IF($BI8&lt;&gt;"",IF('Capacity summary'!$D$14="Yes",IF(COUNTBLANK('Capacity summary'!$H127:$BG127)&lt;52,IF('Capacity summary'!AY127&lt;&gt;"",IF(LOWER('Capacity summary'!AY127)="x",$BI8*AY8,VALUE('Capacity summary'!AY127)),0),AY8*$BI8),AY8*$BI8),0)</f>
        <v>69.230769230769226</v>
      </c>
      <c r="DC8" s="312">
        <f ca="1">IF($BI8&lt;&gt;"",IF('Capacity summary'!$D$14="Yes",IF(COUNTBLANK('Capacity summary'!$H127:$BG127)&lt;52,IF('Capacity summary'!AZ127&lt;&gt;"",IF(LOWER('Capacity summary'!AZ127)="x",$BI8*AZ8,VALUE('Capacity summary'!AZ127)),0),AZ8*$BI8),AZ8*$BI8),0)</f>
        <v>69.230769230769226</v>
      </c>
      <c r="DD8" s="312">
        <f ca="1">IF($BI8&lt;&gt;"",IF('Capacity summary'!$D$14="Yes",IF(COUNTBLANK('Capacity summary'!$H127:$BG127)&lt;52,IF('Capacity summary'!BA127&lt;&gt;"",IF(LOWER('Capacity summary'!BA127)="x",$BI8*BA8,VALUE('Capacity summary'!BA127)),0),BA8*$BI8),BA8*$BI8),0)</f>
        <v>69.230769230769226</v>
      </c>
      <c r="DE8" s="312">
        <f ca="1">IF($BI8&lt;&gt;"",IF('Capacity summary'!$D$14="Yes",IF(COUNTBLANK('Capacity summary'!$H127:$BG127)&lt;52,IF('Capacity summary'!BB127&lt;&gt;"",IF(LOWER('Capacity summary'!BB127)="x",$BI8*BB8,VALUE('Capacity summary'!BB127)),0),BB8*$BI8),BB8*$BI8),0)</f>
        <v>69.230769230769226</v>
      </c>
      <c r="DF8" s="312">
        <f ca="1">IF($BI8&lt;&gt;"",IF('Capacity summary'!$D$14="Yes",IF(COUNTBLANK('Capacity summary'!$H127:$BG127)&lt;52,IF('Capacity summary'!BC127&lt;&gt;"",IF(LOWER('Capacity summary'!BC127)="x",$BI8*BC8,VALUE('Capacity summary'!BC127)),0),BC8*$BI8),BC8*$BI8),0)</f>
        <v>69.230769230769226</v>
      </c>
      <c r="DG8" s="312">
        <f ca="1">IF($BI8&lt;&gt;"",IF('Capacity summary'!$D$14="Yes",IF(COUNTBLANK('Capacity summary'!$H127:$BG127)&lt;52,IF('Capacity summary'!BD127&lt;&gt;"",IF(LOWER('Capacity summary'!BD127)="x",$BI8*BD8,VALUE('Capacity summary'!BD127)),0),BD8*$BI8),BD8*$BI8),0)</f>
        <v>69.230769230769226</v>
      </c>
      <c r="DH8" s="312">
        <f ca="1">IF($BI8&lt;&gt;"",IF('Capacity summary'!$D$14="Yes",IF(COUNTBLANK('Capacity summary'!$H127:$BG127)&lt;52,IF('Capacity summary'!BE127&lt;&gt;"",IF(LOWER('Capacity summary'!BE127)="x",$BI8*BE8,VALUE('Capacity summary'!BE127)),0),BE8*$BI8),BE8*$BI8),0)</f>
        <v>69.230769230769226</v>
      </c>
      <c r="DI8" s="312">
        <f ca="1">IF($BI8&lt;&gt;"",IF('Capacity summary'!$D$14="Yes",IF(COUNTBLANK('Capacity summary'!$H127:$BG127)&lt;52,IF('Capacity summary'!BF127&lt;&gt;"",IF(LOWER('Capacity summary'!BF127)="x",$BI8*BF8,VALUE('Capacity summary'!BF127)),0),BF8*$BI8),BF8*$BI8),0)</f>
        <v>69.230769230769226</v>
      </c>
      <c r="DJ8" s="312">
        <f ca="1">IF($BI8&lt;&gt;"",IF('Capacity summary'!$D$14="Yes",IF(COUNTBLANK('Capacity summary'!$H127:$BG127)&lt;52,IF('Capacity summary'!BG127&lt;&gt;"",IF(LOWER('Capacity summary'!BG127)="x",$BI8*BG8,VALUE('Capacity summary'!BG127)),0),BG8*$BI8),BG8*$BI8),0)</f>
        <v>69.230769230769226</v>
      </c>
      <c r="DK8" s="136">
        <f t="shared" ca="1" si="2"/>
        <v>3599.9999999999973</v>
      </c>
      <c r="DL8" s="312">
        <f>Capacity!H20</f>
        <v>3600</v>
      </c>
      <c r="DP8" s="5"/>
    </row>
    <row r="9" spans="1:120" x14ac:dyDescent="0.2">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 ca="1">IF(ROW(C5)&lt;=Capacity!$A$16,IF('Capacity summary'!$D$14="No",SUM(H9:BG9),'Capacity summary'!$E128),0)</f>
        <v>52</v>
      </c>
      <c r="BI9" s="5">
        <f ca="1">IF(BH9&gt;0,IF(BH9&lt;Capacity!E21,Capacity!F21,Capacity!H21/'Capacity calculation (hide)'!BH9),"")</f>
        <v>242.30769230769232</v>
      </c>
      <c r="BK9" s="312">
        <f ca="1">IF($BI9&lt;&gt;"",IF('Capacity summary'!$D$14="Yes",IF(COUNTBLANK('Capacity summary'!$H128:$BG128)&lt;52,IF('Capacity summary'!H128&lt;&gt;"",IF(LOWER('Capacity summary'!H128)="x",$BI9*H9,VALUE('Capacity summary'!H128)),0),H9*$BI9),H9*$BI9),0)</f>
        <v>242.30769230769232</v>
      </c>
      <c r="BL9" s="312">
        <f ca="1">IF($BI9&lt;&gt;"",IF('Capacity summary'!$D$14="Yes",IF(COUNTBLANK('Capacity summary'!$H128:$BG128)&lt;52,IF('Capacity summary'!I128&lt;&gt;"",IF(LOWER('Capacity summary'!I128)="x",$BI9*I9,VALUE('Capacity summary'!I128)),0),I9*$BI9),I9*$BI9),0)</f>
        <v>242.30769230769232</v>
      </c>
      <c r="BM9" s="312">
        <f ca="1">IF($BI9&lt;&gt;"",IF('Capacity summary'!$D$14="Yes",IF(COUNTBLANK('Capacity summary'!$H128:$BG128)&lt;52,IF('Capacity summary'!J128&lt;&gt;"",IF(LOWER('Capacity summary'!J128)="x",$BI9*J9,VALUE('Capacity summary'!J128)),0),J9*$BI9),J9*$BI9),0)</f>
        <v>242.30769230769232</v>
      </c>
      <c r="BN9" s="312">
        <f ca="1">IF($BI9&lt;&gt;"",IF('Capacity summary'!$D$14="Yes",IF(COUNTBLANK('Capacity summary'!$H128:$BG128)&lt;52,IF('Capacity summary'!K128&lt;&gt;"",IF(LOWER('Capacity summary'!K128)="x",$BI9*K9,VALUE('Capacity summary'!K128)),0),K9*$BI9),K9*$BI9),0)</f>
        <v>242.30769230769232</v>
      </c>
      <c r="BO9" s="312">
        <f ca="1">IF($BI9&lt;&gt;"",IF('Capacity summary'!$D$14="Yes",IF(COUNTBLANK('Capacity summary'!$H128:$BG128)&lt;52,IF('Capacity summary'!L128&lt;&gt;"",IF(LOWER('Capacity summary'!L128)="x",$BI9*L9,VALUE('Capacity summary'!L128)),0),L9*$BI9),L9*$BI9),0)</f>
        <v>242.30769230769232</v>
      </c>
      <c r="BP9" s="312">
        <f ca="1">IF($BI9&lt;&gt;"",IF('Capacity summary'!$D$14="Yes",IF(COUNTBLANK('Capacity summary'!$H128:$BG128)&lt;52,IF('Capacity summary'!M128&lt;&gt;"",IF(LOWER('Capacity summary'!M128)="x",$BI9*M9,VALUE('Capacity summary'!M128)),0),M9*$BI9),M9*$BI9),0)</f>
        <v>242.30769230769232</v>
      </c>
      <c r="BQ9" s="312">
        <f ca="1">IF($BI9&lt;&gt;"",IF('Capacity summary'!$D$14="Yes",IF(COUNTBLANK('Capacity summary'!$H128:$BG128)&lt;52,IF('Capacity summary'!N128&lt;&gt;"",IF(LOWER('Capacity summary'!N128)="x",$BI9*N9,VALUE('Capacity summary'!N128)),0),N9*$BI9),N9*$BI9),0)</f>
        <v>242.30769230769232</v>
      </c>
      <c r="BR9" s="312">
        <f ca="1">IF($BI9&lt;&gt;"",IF('Capacity summary'!$D$14="Yes",IF(COUNTBLANK('Capacity summary'!$H128:$BG128)&lt;52,IF('Capacity summary'!O128&lt;&gt;"",IF(LOWER('Capacity summary'!O128)="x",$BI9*O9,VALUE('Capacity summary'!O128)),0),O9*$BI9),O9*$BI9),0)</f>
        <v>242.30769230769232</v>
      </c>
      <c r="BS9" s="312">
        <f ca="1">IF($BI9&lt;&gt;"",IF('Capacity summary'!$D$14="Yes",IF(COUNTBLANK('Capacity summary'!$H128:$BG128)&lt;52,IF('Capacity summary'!P128&lt;&gt;"",IF(LOWER('Capacity summary'!P128)="x",$BI9*P9,VALUE('Capacity summary'!P128)),0),P9*$BI9),P9*$BI9),0)</f>
        <v>242.30769230769232</v>
      </c>
      <c r="BT9" s="312">
        <f ca="1">IF($BI9&lt;&gt;"",IF('Capacity summary'!$D$14="Yes",IF(COUNTBLANK('Capacity summary'!$H128:$BG128)&lt;52,IF('Capacity summary'!Q128&lt;&gt;"",IF(LOWER('Capacity summary'!Q128)="x",$BI9*Q9,VALUE('Capacity summary'!Q128)),0),Q9*$BI9),Q9*$BI9),0)</f>
        <v>242.30769230769232</v>
      </c>
      <c r="BU9" s="312">
        <f ca="1">IF($BI9&lt;&gt;"",IF('Capacity summary'!$D$14="Yes",IF(COUNTBLANK('Capacity summary'!$H128:$BG128)&lt;52,IF('Capacity summary'!R128&lt;&gt;"",IF(LOWER('Capacity summary'!R128)="x",$BI9*R9,VALUE('Capacity summary'!R128)),0),R9*$BI9),R9*$BI9),0)</f>
        <v>242.30769230769232</v>
      </c>
      <c r="BV9" s="312">
        <f ca="1">IF($BI9&lt;&gt;"",IF('Capacity summary'!$D$14="Yes",IF(COUNTBLANK('Capacity summary'!$H128:$BG128)&lt;52,IF('Capacity summary'!S128&lt;&gt;"",IF(LOWER('Capacity summary'!S128)="x",$BI9*S9,VALUE('Capacity summary'!S128)),0),S9*$BI9),S9*$BI9),0)</f>
        <v>242.30769230769232</v>
      </c>
      <c r="BW9" s="312">
        <f ca="1">IF($BI9&lt;&gt;"",IF('Capacity summary'!$D$14="Yes",IF(COUNTBLANK('Capacity summary'!$H128:$BG128)&lt;52,IF('Capacity summary'!T128&lt;&gt;"",IF(LOWER('Capacity summary'!T128)="x",$BI9*T9,VALUE('Capacity summary'!T128)),0),T9*$BI9),T9*$BI9),0)</f>
        <v>242.30769230769232</v>
      </c>
      <c r="BX9" s="312">
        <f ca="1">IF($BI9&lt;&gt;"",IF('Capacity summary'!$D$14="Yes",IF(COUNTBLANK('Capacity summary'!$H128:$BG128)&lt;52,IF('Capacity summary'!U128&lt;&gt;"",IF(LOWER('Capacity summary'!U128)="x",$BI9*U9,VALUE('Capacity summary'!U128)),0),U9*$BI9),U9*$BI9),0)</f>
        <v>242.30769230769232</v>
      </c>
      <c r="BY9" s="312">
        <f ca="1">IF($BI9&lt;&gt;"",IF('Capacity summary'!$D$14="Yes",IF(COUNTBLANK('Capacity summary'!$H128:$BG128)&lt;52,IF('Capacity summary'!V128&lt;&gt;"",IF(LOWER('Capacity summary'!V128)="x",$BI9*V9,VALUE('Capacity summary'!V128)),0),V9*$BI9),V9*$BI9),0)</f>
        <v>242.30769230769232</v>
      </c>
      <c r="BZ9" s="312">
        <f ca="1">IF($BI9&lt;&gt;"",IF('Capacity summary'!$D$14="Yes",IF(COUNTBLANK('Capacity summary'!$H128:$BG128)&lt;52,IF('Capacity summary'!W128&lt;&gt;"",IF(LOWER('Capacity summary'!W128)="x",$BI9*W9,VALUE('Capacity summary'!W128)),0),W9*$BI9),W9*$BI9),0)</f>
        <v>242.30769230769232</v>
      </c>
      <c r="CA9" s="312">
        <f ca="1">IF($BI9&lt;&gt;"",IF('Capacity summary'!$D$14="Yes",IF(COUNTBLANK('Capacity summary'!$H128:$BG128)&lt;52,IF('Capacity summary'!X128&lt;&gt;"",IF(LOWER('Capacity summary'!X128)="x",$BI9*X9,VALUE('Capacity summary'!X128)),0),X9*$BI9),X9*$BI9),0)</f>
        <v>242.30769230769232</v>
      </c>
      <c r="CB9" s="312">
        <f ca="1">IF($BI9&lt;&gt;"",IF('Capacity summary'!$D$14="Yes",IF(COUNTBLANK('Capacity summary'!$H128:$BG128)&lt;52,IF('Capacity summary'!Y128&lt;&gt;"",IF(LOWER('Capacity summary'!Y128)="x",$BI9*Y9,VALUE('Capacity summary'!Y128)),0),Y9*$BI9),Y9*$BI9),0)</f>
        <v>242.30769230769232</v>
      </c>
      <c r="CC9" s="312">
        <f ca="1">IF($BI9&lt;&gt;"",IF('Capacity summary'!$D$14="Yes",IF(COUNTBLANK('Capacity summary'!$H128:$BG128)&lt;52,IF('Capacity summary'!Z128&lt;&gt;"",IF(LOWER('Capacity summary'!Z128)="x",$BI9*Z9,VALUE('Capacity summary'!Z128)),0),Z9*$BI9),Z9*$BI9),0)</f>
        <v>242.30769230769232</v>
      </c>
      <c r="CD9" s="312">
        <f ca="1">IF($BI9&lt;&gt;"",IF('Capacity summary'!$D$14="Yes",IF(COUNTBLANK('Capacity summary'!$H128:$BG128)&lt;52,IF('Capacity summary'!AA128&lt;&gt;"",IF(LOWER('Capacity summary'!AA128)="x",$BI9*AA9,VALUE('Capacity summary'!AA128)),0),AA9*$BI9),AA9*$BI9),0)</f>
        <v>242.30769230769232</v>
      </c>
      <c r="CE9" s="312">
        <f ca="1">IF($BI9&lt;&gt;"",IF('Capacity summary'!$D$14="Yes",IF(COUNTBLANK('Capacity summary'!$H128:$BG128)&lt;52,IF('Capacity summary'!AB128&lt;&gt;"",IF(LOWER('Capacity summary'!AB128)="x",$BI9*AB9,VALUE('Capacity summary'!AB128)),0),AB9*$BI9),AB9*$BI9),0)</f>
        <v>242.30769230769232</v>
      </c>
      <c r="CF9" s="312">
        <f ca="1">IF($BI9&lt;&gt;"",IF('Capacity summary'!$D$14="Yes",IF(COUNTBLANK('Capacity summary'!$H128:$BG128)&lt;52,IF('Capacity summary'!AC128&lt;&gt;"",IF(LOWER('Capacity summary'!AC128)="x",$BI9*AC9,VALUE('Capacity summary'!AC128)),0),AC9*$BI9),AC9*$BI9),0)</f>
        <v>242.30769230769232</v>
      </c>
      <c r="CG9" s="312">
        <f ca="1">IF($BI9&lt;&gt;"",IF('Capacity summary'!$D$14="Yes",IF(COUNTBLANK('Capacity summary'!$H128:$BG128)&lt;52,IF('Capacity summary'!AD128&lt;&gt;"",IF(LOWER('Capacity summary'!AD128)="x",$BI9*AD9,VALUE('Capacity summary'!AD128)),0),AD9*$BI9),AD9*$BI9),0)</f>
        <v>242.30769230769232</v>
      </c>
      <c r="CH9" s="312">
        <f ca="1">IF($BI9&lt;&gt;"",IF('Capacity summary'!$D$14="Yes",IF(COUNTBLANK('Capacity summary'!$H128:$BG128)&lt;52,IF('Capacity summary'!AE128&lt;&gt;"",IF(LOWER('Capacity summary'!AE128)="x",$BI9*AE9,VALUE('Capacity summary'!AE128)),0),AE9*$BI9),AE9*$BI9),0)</f>
        <v>242.30769230769232</v>
      </c>
      <c r="CI9" s="312">
        <f ca="1">IF($BI9&lt;&gt;"",IF('Capacity summary'!$D$14="Yes",IF(COUNTBLANK('Capacity summary'!$H128:$BG128)&lt;52,IF('Capacity summary'!AF128&lt;&gt;"",IF(LOWER('Capacity summary'!AF128)="x",$BI9*AF9,VALUE('Capacity summary'!AF128)),0),AF9*$BI9),AF9*$BI9),0)</f>
        <v>242.30769230769232</v>
      </c>
      <c r="CJ9" s="312">
        <f ca="1">IF($BI9&lt;&gt;"",IF('Capacity summary'!$D$14="Yes",IF(COUNTBLANK('Capacity summary'!$H128:$BG128)&lt;52,IF('Capacity summary'!AG128&lt;&gt;"",IF(LOWER('Capacity summary'!AG128)="x",$BI9*AG9,VALUE('Capacity summary'!AG128)),0),AG9*$BI9),AG9*$BI9),0)</f>
        <v>242.30769230769232</v>
      </c>
      <c r="CK9" s="312">
        <f ca="1">IF($BI9&lt;&gt;"",IF('Capacity summary'!$D$14="Yes",IF(COUNTBLANK('Capacity summary'!$H128:$BG128)&lt;52,IF('Capacity summary'!AH128&lt;&gt;"",IF(LOWER('Capacity summary'!AH128)="x",$BI9*AH9,VALUE('Capacity summary'!AH128)),0),AH9*$BI9),AH9*$BI9),0)</f>
        <v>242.30769230769232</v>
      </c>
      <c r="CL9" s="312">
        <f ca="1">IF($BI9&lt;&gt;"",IF('Capacity summary'!$D$14="Yes",IF(COUNTBLANK('Capacity summary'!$H128:$BG128)&lt;52,IF('Capacity summary'!AI128&lt;&gt;"",IF(LOWER('Capacity summary'!AI128)="x",$BI9*AI9,VALUE('Capacity summary'!AI128)),0),AI9*$BI9),AI9*$BI9),0)</f>
        <v>242.30769230769232</v>
      </c>
      <c r="CM9" s="312">
        <f ca="1">IF($BI9&lt;&gt;"",IF('Capacity summary'!$D$14="Yes",IF(COUNTBLANK('Capacity summary'!$H128:$BG128)&lt;52,IF('Capacity summary'!AJ128&lt;&gt;"",IF(LOWER('Capacity summary'!AJ128)="x",$BI9*AJ9,VALUE('Capacity summary'!AJ128)),0),AJ9*$BI9),AJ9*$BI9),0)</f>
        <v>242.30769230769232</v>
      </c>
      <c r="CN9" s="312">
        <f ca="1">IF($BI9&lt;&gt;"",IF('Capacity summary'!$D$14="Yes",IF(COUNTBLANK('Capacity summary'!$H128:$BG128)&lt;52,IF('Capacity summary'!AK128&lt;&gt;"",IF(LOWER('Capacity summary'!AK128)="x",$BI9*AK9,VALUE('Capacity summary'!AK128)),0),AK9*$BI9),AK9*$BI9),0)</f>
        <v>242.30769230769232</v>
      </c>
      <c r="CO9" s="312">
        <f ca="1">IF($BI9&lt;&gt;"",IF('Capacity summary'!$D$14="Yes",IF(COUNTBLANK('Capacity summary'!$H128:$BG128)&lt;52,IF('Capacity summary'!AL128&lt;&gt;"",IF(LOWER('Capacity summary'!AL128)="x",$BI9*AL9,VALUE('Capacity summary'!AL128)),0),AL9*$BI9),AL9*$BI9),0)</f>
        <v>242.30769230769232</v>
      </c>
      <c r="CP9" s="312">
        <f ca="1">IF($BI9&lt;&gt;"",IF('Capacity summary'!$D$14="Yes",IF(COUNTBLANK('Capacity summary'!$H128:$BG128)&lt;52,IF('Capacity summary'!AM128&lt;&gt;"",IF(LOWER('Capacity summary'!AM128)="x",$BI9*AM9,VALUE('Capacity summary'!AM128)),0),AM9*$BI9),AM9*$BI9),0)</f>
        <v>242.30769230769232</v>
      </c>
      <c r="CQ9" s="312">
        <f ca="1">IF($BI9&lt;&gt;"",IF('Capacity summary'!$D$14="Yes",IF(COUNTBLANK('Capacity summary'!$H128:$BG128)&lt;52,IF('Capacity summary'!AN128&lt;&gt;"",IF(LOWER('Capacity summary'!AN128)="x",$BI9*AN9,VALUE('Capacity summary'!AN128)),0),AN9*$BI9),AN9*$BI9),0)</f>
        <v>242.30769230769232</v>
      </c>
      <c r="CR9" s="312">
        <f ca="1">IF($BI9&lt;&gt;"",IF('Capacity summary'!$D$14="Yes",IF(COUNTBLANK('Capacity summary'!$H128:$BG128)&lt;52,IF('Capacity summary'!AO128&lt;&gt;"",IF(LOWER('Capacity summary'!AO128)="x",$BI9*AO9,VALUE('Capacity summary'!AO128)),0),AO9*$BI9),AO9*$BI9),0)</f>
        <v>242.30769230769232</v>
      </c>
      <c r="CS9" s="312">
        <f ca="1">IF($BI9&lt;&gt;"",IF('Capacity summary'!$D$14="Yes",IF(COUNTBLANK('Capacity summary'!$H128:$BG128)&lt;52,IF('Capacity summary'!AP128&lt;&gt;"",IF(LOWER('Capacity summary'!AP128)="x",$BI9*AP9,VALUE('Capacity summary'!AP128)),0),AP9*$BI9),AP9*$BI9),0)</f>
        <v>242.30769230769232</v>
      </c>
      <c r="CT9" s="312">
        <f ca="1">IF($BI9&lt;&gt;"",IF('Capacity summary'!$D$14="Yes",IF(COUNTBLANK('Capacity summary'!$H128:$BG128)&lt;52,IF('Capacity summary'!AQ128&lt;&gt;"",IF(LOWER('Capacity summary'!AQ128)="x",$BI9*AQ9,VALUE('Capacity summary'!AQ128)),0),AQ9*$BI9),AQ9*$BI9),0)</f>
        <v>242.30769230769232</v>
      </c>
      <c r="CU9" s="312">
        <f ca="1">IF($BI9&lt;&gt;"",IF('Capacity summary'!$D$14="Yes",IF(COUNTBLANK('Capacity summary'!$H128:$BG128)&lt;52,IF('Capacity summary'!AR128&lt;&gt;"",IF(LOWER('Capacity summary'!AR128)="x",$BI9*AR9,VALUE('Capacity summary'!AR128)),0),AR9*$BI9),AR9*$BI9),0)</f>
        <v>242.30769230769232</v>
      </c>
      <c r="CV9" s="312">
        <f ca="1">IF($BI9&lt;&gt;"",IF('Capacity summary'!$D$14="Yes",IF(COUNTBLANK('Capacity summary'!$H128:$BG128)&lt;52,IF('Capacity summary'!AS128&lt;&gt;"",IF(LOWER('Capacity summary'!AS128)="x",$BI9*AS9,VALUE('Capacity summary'!AS128)),0),AS9*$BI9),AS9*$BI9),0)</f>
        <v>242.30769230769232</v>
      </c>
      <c r="CW9" s="312">
        <f ca="1">IF($BI9&lt;&gt;"",IF('Capacity summary'!$D$14="Yes",IF(COUNTBLANK('Capacity summary'!$H128:$BG128)&lt;52,IF('Capacity summary'!AT128&lt;&gt;"",IF(LOWER('Capacity summary'!AT128)="x",$BI9*AT9,VALUE('Capacity summary'!AT128)),0),AT9*$BI9),AT9*$BI9),0)</f>
        <v>242.30769230769232</v>
      </c>
      <c r="CX9" s="312">
        <f ca="1">IF($BI9&lt;&gt;"",IF('Capacity summary'!$D$14="Yes",IF(COUNTBLANK('Capacity summary'!$H128:$BG128)&lt;52,IF('Capacity summary'!AU128&lt;&gt;"",IF(LOWER('Capacity summary'!AU128)="x",$BI9*AU9,VALUE('Capacity summary'!AU128)),0),AU9*$BI9),AU9*$BI9),0)</f>
        <v>242.30769230769232</v>
      </c>
      <c r="CY9" s="312">
        <f ca="1">IF($BI9&lt;&gt;"",IF('Capacity summary'!$D$14="Yes",IF(COUNTBLANK('Capacity summary'!$H128:$BG128)&lt;52,IF('Capacity summary'!AV128&lt;&gt;"",IF(LOWER('Capacity summary'!AV128)="x",$BI9*AV9,VALUE('Capacity summary'!AV128)),0),AV9*$BI9),AV9*$BI9),0)</f>
        <v>242.30769230769232</v>
      </c>
      <c r="CZ9" s="312">
        <f ca="1">IF($BI9&lt;&gt;"",IF('Capacity summary'!$D$14="Yes",IF(COUNTBLANK('Capacity summary'!$H128:$BG128)&lt;52,IF('Capacity summary'!AW128&lt;&gt;"",IF(LOWER('Capacity summary'!AW128)="x",$BI9*AW9,VALUE('Capacity summary'!AW128)),0),AW9*$BI9),AW9*$BI9),0)</f>
        <v>242.30769230769232</v>
      </c>
      <c r="DA9" s="312">
        <f ca="1">IF($BI9&lt;&gt;"",IF('Capacity summary'!$D$14="Yes",IF(COUNTBLANK('Capacity summary'!$H128:$BG128)&lt;52,IF('Capacity summary'!AX128&lt;&gt;"",IF(LOWER('Capacity summary'!AX128)="x",$BI9*AX9,VALUE('Capacity summary'!AX128)),0),AX9*$BI9),AX9*$BI9),0)</f>
        <v>242.30769230769232</v>
      </c>
      <c r="DB9" s="312">
        <f ca="1">IF($BI9&lt;&gt;"",IF('Capacity summary'!$D$14="Yes",IF(COUNTBLANK('Capacity summary'!$H128:$BG128)&lt;52,IF('Capacity summary'!AY128&lt;&gt;"",IF(LOWER('Capacity summary'!AY128)="x",$BI9*AY9,VALUE('Capacity summary'!AY128)),0),AY9*$BI9),AY9*$BI9),0)</f>
        <v>242.30769230769232</v>
      </c>
      <c r="DC9" s="312">
        <f ca="1">IF($BI9&lt;&gt;"",IF('Capacity summary'!$D$14="Yes",IF(COUNTBLANK('Capacity summary'!$H128:$BG128)&lt;52,IF('Capacity summary'!AZ128&lt;&gt;"",IF(LOWER('Capacity summary'!AZ128)="x",$BI9*AZ9,VALUE('Capacity summary'!AZ128)),0),AZ9*$BI9),AZ9*$BI9),0)</f>
        <v>242.30769230769232</v>
      </c>
      <c r="DD9" s="312">
        <f ca="1">IF($BI9&lt;&gt;"",IF('Capacity summary'!$D$14="Yes",IF(COUNTBLANK('Capacity summary'!$H128:$BG128)&lt;52,IF('Capacity summary'!BA128&lt;&gt;"",IF(LOWER('Capacity summary'!BA128)="x",$BI9*BA9,VALUE('Capacity summary'!BA128)),0),BA9*$BI9),BA9*$BI9),0)</f>
        <v>242.30769230769232</v>
      </c>
      <c r="DE9" s="312">
        <f ca="1">IF($BI9&lt;&gt;"",IF('Capacity summary'!$D$14="Yes",IF(COUNTBLANK('Capacity summary'!$H128:$BG128)&lt;52,IF('Capacity summary'!BB128&lt;&gt;"",IF(LOWER('Capacity summary'!BB128)="x",$BI9*BB9,VALUE('Capacity summary'!BB128)),0),BB9*$BI9),BB9*$BI9),0)</f>
        <v>242.30769230769232</v>
      </c>
      <c r="DF9" s="312">
        <f ca="1">IF($BI9&lt;&gt;"",IF('Capacity summary'!$D$14="Yes",IF(COUNTBLANK('Capacity summary'!$H128:$BG128)&lt;52,IF('Capacity summary'!BC128&lt;&gt;"",IF(LOWER('Capacity summary'!BC128)="x",$BI9*BC9,VALUE('Capacity summary'!BC128)),0),BC9*$BI9),BC9*$BI9),0)</f>
        <v>242.30769230769232</v>
      </c>
      <c r="DG9" s="312">
        <f ca="1">IF($BI9&lt;&gt;"",IF('Capacity summary'!$D$14="Yes",IF(COUNTBLANK('Capacity summary'!$H128:$BG128)&lt;52,IF('Capacity summary'!BD128&lt;&gt;"",IF(LOWER('Capacity summary'!BD128)="x",$BI9*BD9,VALUE('Capacity summary'!BD128)),0),BD9*$BI9),BD9*$BI9),0)</f>
        <v>242.30769230769232</v>
      </c>
      <c r="DH9" s="312">
        <f ca="1">IF($BI9&lt;&gt;"",IF('Capacity summary'!$D$14="Yes",IF(COUNTBLANK('Capacity summary'!$H128:$BG128)&lt;52,IF('Capacity summary'!BE128&lt;&gt;"",IF(LOWER('Capacity summary'!BE128)="x",$BI9*BE9,VALUE('Capacity summary'!BE128)),0),BE9*$BI9),BE9*$BI9),0)</f>
        <v>242.30769230769232</v>
      </c>
      <c r="DI9" s="312">
        <f ca="1">IF($BI9&lt;&gt;"",IF('Capacity summary'!$D$14="Yes",IF(COUNTBLANK('Capacity summary'!$H128:$BG128)&lt;52,IF('Capacity summary'!BF128&lt;&gt;"",IF(LOWER('Capacity summary'!BF128)="x",$BI9*BF9,VALUE('Capacity summary'!BF128)),0),BF9*$BI9),BF9*$BI9),0)</f>
        <v>242.30769230769232</v>
      </c>
      <c r="DJ9" s="312">
        <f ca="1">IF($BI9&lt;&gt;"",IF('Capacity summary'!$D$14="Yes",IF(COUNTBLANK('Capacity summary'!$H128:$BG128)&lt;52,IF('Capacity summary'!BG128&lt;&gt;"",IF(LOWER('Capacity summary'!BG128)="x",$BI9*BG9,VALUE('Capacity summary'!BG128)),0),BG9*$BI9),BG9*$BI9),0)</f>
        <v>242.30769230769232</v>
      </c>
      <c r="DK9" s="136">
        <f t="shared" ca="1" si="2"/>
        <v>12599.999999999985</v>
      </c>
      <c r="DL9" s="312">
        <f>Capacity!H21</f>
        <v>12600</v>
      </c>
      <c r="DP9" s="5"/>
    </row>
    <row r="10" spans="1:120" x14ac:dyDescent="0.2">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1:120"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1:120"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1:120"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1:120"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1:120"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1:120"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1:120"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1:120"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1:120"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1:120"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1:120"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1:120"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1:120"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1:120"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1:120"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1:120"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1:120"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1:120"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1:120"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1:120"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1:120"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1:120"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1:120"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1:120"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1:120"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1:120"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1:120"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1:120"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1:120"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1:120"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1:120"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1:120"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1:120"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1:120"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1:120"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1:120"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1:120"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1:120"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1:120"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1:120"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1:120"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1:120"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1:120"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1:120"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1:120"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1:120"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1:120"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1:120"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1:120"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1:120"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1:120"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1:120"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1:120"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1:120"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1:116"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1:116"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1:116"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1:116"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1:116"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1:116"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1:116"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1:116"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1:116"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1:116"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1:116"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1:116"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1:116"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1:116"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1:116"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1:116"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1:116"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1:116"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1:116"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1:116"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1:116"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1:116"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1:116"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1:116"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1:116"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1:116"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1:116"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1:116"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1:116"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1:116"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1:116"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1:116"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1:116"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1:116"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1:116"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1:116"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1:116"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1:116"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1:116"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1:116"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1:116" x14ac:dyDescent="0.2">
      <c r="B105" s="67"/>
    </row>
    <row r="106" spans="1:116" x14ac:dyDescent="0.2">
      <c r="B106" s="67"/>
    </row>
    <row r="107" spans="1:116" x14ac:dyDescent="0.2">
      <c r="B107" s="67"/>
    </row>
    <row r="108" spans="1:116"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2">
      <c r="C110" t="s">
        <v>466</v>
      </c>
      <c r="H110" s="67"/>
      <c r="BJ110"/>
      <c r="BK110">
        <f ca="1">BK3</f>
        <v>21</v>
      </c>
      <c r="BL110" s="67">
        <f t="shared" ref="BL110:DJ110" ca="1" si="4">BL3</f>
        <v>22</v>
      </c>
      <c r="BM110" s="67">
        <f t="shared" ca="1" si="4"/>
        <v>23</v>
      </c>
      <c r="BN110" s="67">
        <f t="shared" ca="1" si="4"/>
        <v>24</v>
      </c>
      <c r="BO110" s="67">
        <f t="shared" ca="1" si="4"/>
        <v>25</v>
      </c>
      <c r="BP110" s="67">
        <f t="shared" ca="1" si="4"/>
        <v>26</v>
      </c>
      <c r="BQ110" s="67">
        <f t="shared" ca="1" si="4"/>
        <v>27</v>
      </c>
      <c r="BR110" s="67">
        <f t="shared" ca="1" si="4"/>
        <v>28</v>
      </c>
      <c r="BS110" s="67">
        <f t="shared" ca="1" si="4"/>
        <v>29</v>
      </c>
      <c r="BT110" s="67">
        <f t="shared" ca="1" si="4"/>
        <v>30</v>
      </c>
      <c r="BU110" s="67">
        <f t="shared" ca="1" si="4"/>
        <v>31</v>
      </c>
      <c r="BV110" s="67">
        <f t="shared" ca="1" si="4"/>
        <v>32</v>
      </c>
      <c r="BW110" s="67">
        <f t="shared" ca="1" si="4"/>
        <v>33</v>
      </c>
      <c r="BX110" s="67">
        <f t="shared" ca="1" si="4"/>
        <v>34</v>
      </c>
      <c r="BY110" s="67">
        <f t="shared" ca="1" si="4"/>
        <v>35</v>
      </c>
      <c r="BZ110" s="67">
        <f t="shared" ca="1" si="4"/>
        <v>36</v>
      </c>
      <c r="CA110" s="67">
        <f t="shared" ca="1" si="4"/>
        <v>37</v>
      </c>
      <c r="CB110" s="67">
        <f t="shared" ca="1" si="4"/>
        <v>38</v>
      </c>
      <c r="CC110" s="67">
        <f t="shared" ca="1" si="4"/>
        <v>39</v>
      </c>
      <c r="CD110" s="67">
        <f t="shared" ca="1" si="4"/>
        <v>40</v>
      </c>
      <c r="CE110" s="67">
        <f t="shared" ca="1" si="4"/>
        <v>41</v>
      </c>
      <c r="CF110" s="67">
        <f t="shared" ca="1" si="4"/>
        <v>42</v>
      </c>
      <c r="CG110" s="67">
        <f t="shared" ca="1" si="4"/>
        <v>43</v>
      </c>
      <c r="CH110" s="67">
        <f t="shared" ca="1" si="4"/>
        <v>44</v>
      </c>
      <c r="CI110" s="67">
        <f t="shared" ca="1" si="4"/>
        <v>45</v>
      </c>
      <c r="CJ110" s="67">
        <f t="shared" ca="1" si="4"/>
        <v>46</v>
      </c>
      <c r="CK110" s="67">
        <f t="shared" ca="1" si="4"/>
        <v>47</v>
      </c>
      <c r="CL110" s="67">
        <f t="shared" ca="1" si="4"/>
        <v>48</v>
      </c>
      <c r="CM110" s="67">
        <f t="shared" ca="1" si="4"/>
        <v>49</v>
      </c>
      <c r="CN110" s="67">
        <f t="shared" ca="1" si="4"/>
        <v>50</v>
      </c>
      <c r="CO110" s="67">
        <f t="shared" ca="1" si="4"/>
        <v>51</v>
      </c>
      <c r="CP110" s="67">
        <f t="shared" ca="1" si="4"/>
        <v>52</v>
      </c>
      <c r="CQ110" s="67">
        <f t="shared" ca="1" si="4"/>
        <v>53</v>
      </c>
      <c r="CR110" s="67">
        <f t="shared" ca="1" si="4"/>
        <v>1</v>
      </c>
      <c r="CS110" s="67">
        <f t="shared" ca="1" si="4"/>
        <v>2</v>
      </c>
      <c r="CT110" s="67">
        <f t="shared" ca="1" si="4"/>
        <v>3</v>
      </c>
      <c r="CU110" s="67">
        <f t="shared" ca="1" si="4"/>
        <v>4</v>
      </c>
      <c r="CV110" s="67">
        <f t="shared" ca="1" si="4"/>
        <v>5</v>
      </c>
      <c r="CW110" s="67">
        <f t="shared" ca="1" si="4"/>
        <v>6</v>
      </c>
      <c r="CX110" s="67">
        <f t="shared" ca="1" si="4"/>
        <v>7</v>
      </c>
      <c r="CY110" s="67">
        <f t="shared" ca="1" si="4"/>
        <v>8</v>
      </c>
      <c r="CZ110" s="67">
        <f t="shared" ca="1" si="4"/>
        <v>9</v>
      </c>
      <c r="DA110" s="67">
        <f t="shared" ca="1" si="4"/>
        <v>10</v>
      </c>
      <c r="DB110" s="67">
        <f t="shared" ca="1" si="4"/>
        <v>11</v>
      </c>
      <c r="DC110" s="67">
        <f t="shared" ca="1" si="4"/>
        <v>12</v>
      </c>
      <c r="DD110" s="67">
        <f t="shared" ca="1" si="4"/>
        <v>13</v>
      </c>
      <c r="DE110" s="67">
        <f t="shared" ca="1" si="4"/>
        <v>14</v>
      </c>
      <c r="DF110" s="67">
        <f t="shared" ca="1" si="4"/>
        <v>15</v>
      </c>
      <c r="DG110" s="67">
        <f t="shared" ca="1" si="4"/>
        <v>16</v>
      </c>
      <c r="DH110" s="67">
        <f t="shared" ca="1" si="4"/>
        <v>17</v>
      </c>
      <c r="DI110" s="67">
        <f t="shared" ca="1" si="4"/>
        <v>18</v>
      </c>
      <c r="DJ110" s="67">
        <f t="shared" ca="1" si="4"/>
        <v>19</v>
      </c>
    </row>
    <row r="111" spans="1:116"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126.92307692307692</v>
      </c>
      <c r="BL111" s="5">
        <f t="shared" ref="BL111:DJ111" ca="1" si="5">SUM(BL112:BL211)</f>
        <v>126.92307692307692</v>
      </c>
      <c r="BM111" s="5">
        <f t="shared" ca="1" si="5"/>
        <v>126.92307692307692</v>
      </c>
      <c r="BN111" s="5">
        <f t="shared" ca="1" si="5"/>
        <v>126.92307692307692</v>
      </c>
      <c r="BO111" s="5">
        <f t="shared" ca="1" si="5"/>
        <v>126.92307692307692</v>
      </c>
      <c r="BP111" s="5">
        <f t="shared" ca="1" si="5"/>
        <v>126.92307692307692</v>
      </c>
      <c r="BQ111" s="5">
        <f t="shared" ca="1" si="5"/>
        <v>126.92307692307692</v>
      </c>
      <c r="BR111" s="5">
        <f t="shared" ca="1" si="5"/>
        <v>126.92307692307692</v>
      </c>
      <c r="BS111" s="5">
        <f t="shared" ca="1" si="5"/>
        <v>126.92307692307692</v>
      </c>
      <c r="BT111" s="5">
        <f t="shared" ca="1" si="5"/>
        <v>126.92307692307692</v>
      </c>
      <c r="BU111" s="5">
        <f t="shared" ca="1" si="5"/>
        <v>126.92307692307692</v>
      </c>
      <c r="BV111" s="5">
        <f t="shared" ca="1" si="5"/>
        <v>126.92307692307692</v>
      </c>
      <c r="BW111" s="5">
        <f t="shared" ca="1" si="5"/>
        <v>126.92307692307692</v>
      </c>
      <c r="BX111" s="5">
        <f t="shared" ca="1" si="5"/>
        <v>126.92307692307692</v>
      </c>
      <c r="BY111" s="5">
        <f t="shared" ca="1" si="5"/>
        <v>126.92307692307692</v>
      </c>
      <c r="BZ111" s="5">
        <f t="shared" ca="1" si="5"/>
        <v>126.92307692307692</v>
      </c>
      <c r="CA111" s="5">
        <f t="shared" ca="1" si="5"/>
        <v>126.92307692307692</v>
      </c>
      <c r="CB111" s="5">
        <f t="shared" ca="1" si="5"/>
        <v>126.92307692307692</v>
      </c>
      <c r="CC111" s="5">
        <f t="shared" ca="1" si="5"/>
        <v>126.92307692307692</v>
      </c>
      <c r="CD111" s="5">
        <f t="shared" ca="1" si="5"/>
        <v>126.92307692307692</v>
      </c>
      <c r="CE111" s="5">
        <f t="shared" ca="1" si="5"/>
        <v>126.92307692307692</v>
      </c>
      <c r="CF111" s="5">
        <f t="shared" ca="1" si="5"/>
        <v>126.92307692307692</v>
      </c>
      <c r="CG111" s="5">
        <f t="shared" ca="1" si="5"/>
        <v>126.92307692307692</v>
      </c>
      <c r="CH111" s="5">
        <f t="shared" ca="1" si="5"/>
        <v>126.92307692307692</v>
      </c>
      <c r="CI111" s="5">
        <f t="shared" ca="1" si="5"/>
        <v>126.92307692307692</v>
      </c>
      <c r="CJ111" s="5">
        <f t="shared" ca="1" si="5"/>
        <v>126.92307692307692</v>
      </c>
      <c r="CK111" s="5">
        <f t="shared" ca="1" si="5"/>
        <v>126.92307692307692</v>
      </c>
      <c r="CL111" s="5">
        <f t="shared" ca="1" si="5"/>
        <v>126.92307692307692</v>
      </c>
      <c r="CM111" s="5">
        <f t="shared" ca="1" si="5"/>
        <v>126.92307692307692</v>
      </c>
      <c r="CN111" s="5">
        <f t="shared" ca="1" si="5"/>
        <v>126.92307692307692</v>
      </c>
      <c r="CO111" s="5">
        <f t="shared" ca="1" si="5"/>
        <v>126.92307692307692</v>
      </c>
      <c r="CP111" s="5">
        <f t="shared" ca="1" si="5"/>
        <v>126.92307692307692</v>
      </c>
      <c r="CQ111" s="5">
        <f t="shared" ca="1" si="5"/>
        <v>126.92307692307692</v>
      </c>
      <c r="CR111" s="5">
        <f t="shared" ca="1" si="5"/>
        <v>126.92307692307692</v>
      </c>
      <c r="CS111" s="5">
        <f t="shared" ca="1" si="5"/>
        <v>126.92307692307692</v>
      </c>
      <c r="CT111" s="5">
        <f t="shared" ca="1" si="5"/>
        <v>126.92307692307692</v>
      </c>
      <c r="CU111" s="5">
        <f t="shared" ca="1" si="5"/>
        <v>126.92307692307692</v>
      </c>
      <c r="CV111" s="5">
        <f t="shared" ca="1" si="5"/>
        <v>126.92307692307692</v>
      </c>
      <c r="CW111" s="5">
        <f t="shared" ca="1" si="5"/>
        <v>126.92307692307692</v>
      </c>
      <c r="CX111" s="5">
        <f t="shared" ca="1" si="5"/>
        <v>126.92307692307692</v>
      </c>
      <c r="CY111" s="5">
        <f t="shared" ca="1" si="5"/>
        <v>126.92307692307692</v>
      </c>
      <c r="CZ111" s="5">
        <f t="shared" ca="1" si="5"/>
        <v>126.92307692307692</v>
      </c>
      <c r="DA111" s="5">
        <f t="shared" ca="1" si="5"/>
        <v>126.92307692307692</v>
      </c>
      <c r="DB111" s="5">
        <f t="shared" ca="1" si="5"/>
        <v>126.92307692307692</v>
      </c>
      <c r="DC111" s="5">
        <f t="shared" ca="1" si="5"/>
        <v>126.92307692307692</v>
      </c>
      <c r="DD111" s="5">
        <f t="shared" ca="1" si="5"/>
        <v>126.92307692307692</v>
      </c>
      <c r="DE111" s="5">
        <f t="shared" ca="1" si="5"/>
        <v>126.92307692307692</v>
      </c>
      <c r="DF111" s="5">
        <f t="shared" ca="1" si="5"/>
        <v>126.92307692307692</v>
      </c>
      <c r="DG111" s="5">
        <f t="shared" ca="1" si="5"/>
        <v>126.92307692307692</v>
      </c>
      <c r="DH111" s="5">
        <f t="shared" ca="1" si="5"/>
        <v>126.92307692307692</v>
      </c>
      <c r="DI111" s="5">
        <f t="shared" ca="1" si="5"/>
        <v>126.92307692307692</v>
      </c>
      <c r="DJ111" s="5">
        <f t="shared" ca="1" si="5"/>
        <v>126.92307692307692</v>
      </c>
      <c r="DK111" s="5">
        <f ca="1">SUM(BK111:DJ111)</f>
        <v>6600.0000000000073</v>
      </c>
    </row>
    <row r="112" spans="1:116" x14ac:dyDescent="0.2">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 ca="1">IF(ROW(A1)&lt;=Capacity!$M$16,IF('Capacity summary'!$C$14="No",SUM(H112:BG112),'Capacity summary'!$E24),0)</f>
        <v>52</v>
      </c>
      <c r="BI112">
        <f ca="1">IF(BH112&gt;0,IF(BH112&lt;Capacity!Q17,Capacity!R17,Capacity!T17/'Capacity calculation (hide)'!BH112),"")</f>
        <v>57.692307692307693</v>
      </c>
      <c r="BJ112" s="5"/>
      <c r="BK112" s="5">
        <f ca="1">IF($BI112&lt;&gt;"",IF('Capacity summary'!$C$14="Yes",IF(COUNTBLANK('Capacity summary'!$H24:$BG24)&lt;52,IF('Capacity summary'!H24&lt;&gt;"",IF(LOWER('Capacity summary'!H24)="x",$BI112*H112,VALUE('Capacity summary'!H24)),0),H112*$BI112),H112*$BI112),0)</f>
        <v>57.692307692307693</v>
      </c>
      <c r="BL112" s="5">
        <f ca="1">IF($BI112&lt;&gt;"",IF('Capacity summary'!$C$14="Yes",IF(COUNTBLANK('Capacity summary'!$H24:$BG24)&lt;52,IF('Capacity summary'!I24&lt;&gt;"",IF(LOWER('Capacity summary'!I24)="x",$BI112*I112,VALUE('Capacity summary'!I24)),0),I112*$BI112),I112*$BI112),0)</f>
        <v>57.692307692307693</v>
      </c>
      <c r="BM112" s="5">
        <f ca="1">IF($BI112&lt;&gt;"",IF('Capacity summary'!$C$14="Yes",IF(COUNTBLANK('Capacity summary'!$H24:$BG24)&lt;52,IF('Capacity summary'!J24&lt;&gt;"",IF(LOWER('Capacity summary'!J24)="x",$BI112*J112,VALUE('Capacity summary'!J24)),0),J112*$BI112),J112*$BI112),0)</f>
        <v>57.692307692307693</v>
      </c>
      <c r="BN112" s="5">
        <f ca="1">IF($BI112&lt;&gt;"",IF('Capacity summary'!$C$14="Yes",IF(COUNTBLANK('Capacity summary'!$H24:$BG24)&lt;52,IF('Capacity summary'!K24&lt;&gt;"",IF(LOWER('Capacity summary'!K24)="x",$BI112*K112,VALUE('Capacity summary'!K24)),0),K112*$BI112),K112*$BI112),0)</f>
        <v>57.692307692307693</v>
      </c>
      <c r="BO112" s="5">
        <f ca="1">IF($BI112&lt;&gt;"",IF('Capacity summary'!$C$14="Yes",IF(COUNTBLANK('Capacity summary'!$H24:$BG24)&lt;52,IF('Capacity summary'!L24&lt;&gt;"",IF(LOWER('Capacity summary'!L24)="x",$BI112*L112,VALUE('Capacity summary'!L24)),0),L112*$BI112),L112*$BI112),0)</f>
        <v>57.692307692307693</v>
      </c>
      <c r="BP112" s="5">
        <f ca="1">IF($BI112&lt;&gt;"",IF('Capacity summary'!$C$14="Yes",IF(COUNTBLANK('Capacity summary'!$H24:$BG24)&lt;52,IF('Capacity summary'!M24&lt;&gt;"",IF(LOWER('Capacity summary'!M24)="x",$BI112*M112,VALUE('Capacity summary'!M24)),0),M112*$BI112),M112*$BI112),0)</f>
        <v>57.692307692307693</v>
      </c>
      <c r="BQ112" s="5">
        <f ca="1">IF($BI112&lt;&gt;"",IF('Capacity summary'!$C$14="Yes",IF(COUNTBLANK('Capacity summary'!$H24:$BG24)&lt;52,IF('Capacity summary'!N24&lt;&gt;"",IF(LOWER('Capacity summary'!N24)="x",$BI112*N112,VALUE('Capacity summary'!N24)),0),N112*$BI112),N112*$BI112),0)</f>
        <v>57.692307692307693</v>
      </c>
      <c r="BR112" s="5">
        <f ca="1">IF($BI112&lt;&gt;"",IF('Capacity summary'!$C$14="Yes",IF(COUNTBLANK('Capacity summary'!$H24:$BG24)&lt;52,IF('Capacity summary'!O24&lt;&gt;"",IF(LOWER('Capacity summary'!O24)="x",$BI112*O112,VALUE('Capacity summary'!O24)),0),O112*$BI112),O112*$BI112),0)</f>
        <v>57.692307692307693</v>
      </c>
      <c r="BS112" s="5">
        <f ca="1">IF($BI112&lt;&gt;"",IF('Capacity summary'!$C$14="Yes",IF(COUNTBLANK('Capacity summary'!$H24:$BG24)&lt;52,IF('Capacity summary'!P24&lt;&gt;"",IF(LOWER('Capacity summary'!P24)="x",$BI112*P112,VALUE('Capacity summary'!P24)),0),P112*$BI112),P112*$BI112),0)</f>
        <v>57.692307692307693</v>
      </c>
      <c r="BT112" s="5">
        <f ca="1">IF($BI112&lt;&gt;"",IF('Capacity summary'!$C$14="Yes",IF(COUNTBLANK('Capacity summary'!$H24:$BG24)&lt;52,IF('Capacity summary'!Q24&lt;&gt;"",IF(LOWER('Capacity summary'!Q24)="x",$BI112*Q112,VALUE('Capacity summary'!Q24)),0),Q112*$BI112),Q112*$BI112),0)</f>
        <v>57.692307692307693</v>
      </c>
      <c r="BU112" s="5">
        <f ca="1">IF($BI112&lt;&gt;"",IF('Capacity summary'!$C$14="Yes",IF(COUNTBLANK('Capacity summary'!$H24:$BG24)&lt;52,IF('Capacity summary'!R24&lt;&gt;"",IF(LOWER('Capacity summary'!R24)="x",$BI112*R112,VALUE('Capacity summary'!R24)),0),R112*$BI112),R112*$BI112),0)</f>
        <v>57.692307692307693</v>
      </c>
      <c r="BV112" s="5">
        <f ca="1">IF($BI112&lt;&gt;"",IF('Capacity summary'!$C$14="Yes",IF(COUNTBLANK('Capacity summary'!$H24:$BG24)&lt;52,IF('Capacity summary'!S24&lt;&gt;"",IF(LOWER('Capacity summary'!S24)="x",$BI112*S112,VALUE('Capacity summary'!S24)),0),S112*$BI112),S112*$BI112),0)</f>
        <v>57.692307692307693</v>
      </c>
      <c r="BW112" s="5">
        <f ca="1">IF($BI112&lt;&gt;"",IF('Capacity summary'!$C$14="Yes",IF(COUNTBLANK('Capacity summary'!$H24:$BG24)&lt;52,IF('Capacity summary'!T24&lt;&gt;"",IF(LOWER('Capacity summary'!T24)="x",$BI112*T112,VALUE('Capacity summary'!T24)),0),T112*$BI112),T112*$BI112),0)</f>
        <v>57.692307692307693</v>
      </c>
      <c r="BX112" s="5">
        <f ca="1">IF($BI112&lt;&gt;"",IF('Capacity summary'!$C$14="Yes",IF(COUNTBLANK('Capacity summary'!$H24:$BG24)&lt;52,IF('Capacity summary'!U24&lt;&gt;"",IF(LOWER('Capacity summary'!U24)="x",$BI112*U112,VALUE('Capacity summary'!U24)),0),U112*$BI112),U112*$BI112),0)</f>
        <v>57.692307692307693</v>
      </c>
      <c r="BY112" s="5">
        <f ca="1">IF($BI112&lt;&gt;"",IF('Capacity summary'!$C$14="Yes",IF(COUNTBLANK('Capacity summary'!$H24:$BG24)&lt;52,IF('Capacity summary'!V24&lt;&gt;"",IF(LOWER('Capacity summary'!V24)="x",$BI112*V112,VALUE('Capacity summary'!V24)),0),V112*$BI112),V112*$BI112),0)</f>
        <v>57.692307692307693</v>
      </c>
      <c r="BZ112" s="5">
        <f ca="1">IF($BI112&lt;&gt;"",IF('Capacity summary'!$C$14="Yes",IF(COUNTBLANK('Capacity summary'!$H24:$BG24)&lt;52,IF('Capacity summary'!W24&lt;&gt;"",IF(LOWER('Capacity summary'!W24)="x",$BI112*W112,VALUE('Capacity summary'!W24)),0),W112*$BI112),W112*$BI112),0)</f>
        <v>57.692307692307693</v>
      </c>
      <c r="CA112" s="5">
        <f ca="1">IF($BI112&lt;&gt;"",IF('Capacity summary'!$C$14="Yes",IF(COUNTBLANK('Capacity summary'!$H24:$BG24)&lt;52,IF('Capacity summary'!X24&lt;&gt;"",IF(LOWER('Capacity summary'!X24)="x",$BI112*X112,VALUE('Capacity summary'!X24)),0),X112*$BI112),X112*$BI112),0)</f>
        <v>57.692307692307693</v>
      </c>
      <c r="CB112" s="5">
        <f ca="1">IF($BI112&lt;&gt;"",IF('Capacity summary'!$C$14="Yes",IF(COUNTBLANK('Capacity summary'!$H24:$BG24)&lt;52,IF('Capacity summary'!Y24&lt;&gt;"",IF(LOWER('Capacity summary'!Y24)="x",$BI112*Y112,VALUE('Capacity summary'!Y24)),0),Y112*$BI112),Y112*$BI112),0)</f>
        <v>57.692307692307693</v>
      </c>
      <c r="CC112" s="5">
        <f ca="1">IF($BI112&lt;&gt;"",IF('Capacity summary'!$C$14="Yes",IF(COUNTBLANK('Capacity summary'!$H24:$BG24)&lt;52,IF('Capacity summary'!Z24&lt;&gt;"",IF(LOWER('Capacity summary'!Z24)="x",$BI112*Z112,VALUE('Capacity summary'!Z24)),0),Z112*$BI112),Z112*$BI112),0)</f>
        <v>57.692307692307693</v>
      </c>
      <c r="CD112" s="5">
        <f ca="1">IF($BI112&lt;&gt;"",IF('Capacity summary'!$C$14="Yes",IF(COUNTBLANK('Capacity summary'!$H24:$BG24)&lt;52,IF('Capacity summary'!AA24&lt;&gt;"",IF(LOWER('Capacity summary'!AA24)="x",$BI112*AA112,VALUE('Capacity summary'!AA24)),0),AA112*$BI112),AA112*$BI112),0)</f>
        <v>57.692307692307693</v>
      </c>
      <c r="CE112" s="5">
        <f ca="1">IF($BI112&lt;&gt;"",IF('Capacity summary'!$C$14="Yes",IF(COUNTBLANK('Capacity summary'!$H24:$BG24)&lt;52,IF('Capacity summary'!AB24&lt;&gt;"",IF(LOWER('Capacity summary'!AB24)="x",$BI112*AB112,VALUE('Capacity summary'!AB24)),0),AB112*$BI112),AB112*$BI112),0)</f>
        <v>57.692307692307693</v>
      </c>
      <c r="CF112" s="5">
        <f ca="1">IF($BI112&lt;&gt;"",IF('Capacity summary'!$C$14="Yes",IF(COUNTBLANK('Capacity summary'!$H24:$BG24)&lt;52,IF('Capacity summary'!AC24&lt;&gt;"",IF(LOWER('Capacity summary'!AC24)="x",$BI112*AC112,VALUE('Capacity summary'!AC24)),0),AC112*$BI112),AC112*$BI112),0)</f>
        <v>57.692307692307693</v>
      </c>
      <c r="CG112" s="5">
        <f ca="1">IF($BI112&lt;&gt;"",IF('Capacity summary'!$C$14="Yes",IF(COUNTBLANK('Capacity summary'!$H24:$BG24)&lt;52,IF('Capacity summary'!AD24&lt;&gt;"",IF(LOWER('Capacity summary'!AD24)="x",$BI112*AD112,VALUE('Capacity summary'!AD24)),0),AD112*$BI112),AD112*$BI112),0)</f>
        <v>57.692307692307693</v>
      </c>
      <c r="CH112" s="5">
        <f ca="1">IF($BI112&lt;&gt;"",IF('Capacity summary'!$C$14="Yes",IF(COUNTBLANK('Capacity summary'!$H24:$BG24)&lt;52,IF('Capacity summary'!AE24&lt;&gt;"",IF(LOWER('Capacity summary'!AE24)="x",$BI112*AE112,VALUE('Capacity summary'!AE24)),0),AE112*$BI112),AE112*$BI112),0)</f>
        <v>57.692307692307693</v>
      </c>
      <c r="CI112" s="5">
        <f ca="1">IF($BI112&lt;&gt;"",IF('Capacity summary'!$C$14="Yes",IF(COUNTBLANK('Capacity summary'!$H24:$BG24)&lt;52,IF('Capacity summary'!AF24&lt;&gt;"",IF(LOWER('Capacity summary'!AF24)="x",$BI112*AF112,VALUE('Capacity summary'!AF24)),0),AF112*$BI112),AF112*$BI112),0)</f>
        <v>57.692307692307693</v>
      </c>
      <c r="CJ112" s="5">
        <f ca="1">IF($BI112&lt;&gt;"",IF('Capacity summary'!$C$14="Yes",IF(COUNTBLANK('Capacity summary'!$H24:$BG24)&lt;52,IF('Capacity summary'!AG24&lt;&gt;"",IF(LOWER('Capacity summary'!AG24)="x",$BI112*AG112,VALUE('Capacity summary'!AG24)),0),AG112*$BI112),AG112*$BI112),0)</f>
        <v>57.692307692307693</v>
      </c>
      <c r="CK112" s="5">
        <f ca="1">IF($BI112&lt;&gt;"",IF('Capacity summary'!$C$14="Yes",IF(COUNTBLANK('Capacity summary'!$H24:$BG24)&lt;52,IF('Capacity summary'!AH24&lt;&gt;"",IF(LOWER('Capacity summary'!AH24)="x",$BI112*AH112,VALUE('Capacity summary'!AH24)),0),AH112*$BI112),AH112*$BI112),0)</f>
        <v>57.692307692307693</v>
      </c>
      <c r="CL112" s="5">
        <f ca="1">IF($BI112&lt;&gt;"",IF('Capacity summary'!$C$14="Yes",IF(COUNTBLANK('Capacity summary'!$H24:$BG24)&lt;52,IF('Capacity summary'!AI24&lt;&gt;"",IF(LOWER('Capacity summary'!AI24)="x",$BI112*AI112,VALUE('Capacity summary'!AI24)),0),AI112*$BI112),AI112*$BI112),0)</f>
        <v>57.692307692307693</v>
      </c>
      <c r="CM112" s="5">
        <f ca="1">IF($BI112&lt;&gt;"",IF('Capacity summary'!$C$14="Yes",IF(COUNTBLANK('Capacity summary'!$H24:$BG24)&lt;52,IF('Capacity summary'!AJ24&lt;&gt;"",IF(LOWER('Capacity summary'!AJ24)="x",$BI112*AJ112,VALUE('Capacity summary'!AJ24)),0),AJ112*$BI112),AJ112*$BI112),0)</f>
        <v>57.692307692307693</v>
      </c>
      <c r="CN112" s="5">
        <f ca="1">IF($BI112&lt;&gt;"",IF('Capacity summary'!$C$14="Yes",IF(COUNTBLANK('Capacity summary'!$H24:$BG24)&lt;52,IF('Capacity summary'!AK24&lt;&gt;"",IF(LOWER('Capacity summary'!AK24)="x",$BI112*AK112,VALUE('Capacity summary'!AK24)),0),AK112*$BI112),AK112*$BI112),0)</f>
        <v>57.692307692307693</v>
      </c>
      <c r="CO112" s="5">
        <f ca="1">IF($BI112&lt;&gt;"",IF('Capacity summary'!$C$14="Yes",IF(COUNTBLANK('Capacity summary'!$H24:$BG24)&lt;52,IF('Capacity summary'!AL24&lt;&gt;"",IF(LOWER('Capacity summary'!AL24)="x",$BI112*AL112,VALUE('Capacity summary'!AL24)),0),AL112*$BI112),AL112*$BI112),0)</f>
        <v>57.692307692307693</v>
      </c>
      <c r="CP112" s="5">
        <f ca="1">IF($BI112&lt;&gt;"",IF('Capacity summary'!$C$14="Yes",IF(COUNTBLANK('Capacity summary'!$H24:$BG24)&lt;52,IF('Capacity summary'!AM24&lt;&gt;"",IF(LOWER('Capacity summary'!AM24)="x",$BI112*AM112,VALUE('Capacity summary'!AM24)),0),AM112*$BI112),AM112*$BI112),0)</f>
        <v>57.692307692307693</v>
      </c>
      <c r="CQ112" s="5">
        <f ca="1">IF($BI112&lt;&gt;"",IF('Capacity summary'!$C$14="Yes",IF(COUNTBLANK('Capacity summary'!$H24:$BG24)&lt;52,IF('Capacity summary'!AN24&lt;&gt;"",IF(LOWER('Capacity summary'!AN24)="x",$BI112*AN112,VALUE('Capacity summary'!AN24)),0),AN112*$BI112),AN112*$BI112),0)</f>
        <v>57.692307692307693</v>
      </c>
      <c r="CR112" s="5">
        <f ca="1">IF($BI112&lt;&gt;"",IF('Capacity summary'!$C$14="Yes",IF(COUNTBLANK('Capacity summary'!$H24:$BG24)&lt;52,IF('Capacity summary'!AO24&lt;&gt;"",IF(LOWER('Capacity summary'!AO24)="x",$BI112*AO112,VALUE('Capacity summary'!AO24)),0),AO112*$BI112),AO112*$BI112),0)</f>
        <v>57.692307692307693</v>
      </c>
      <c r="CS112" s="5">
        <f ca="1">IF($BI112&lt;&gt;"",IF('Capacity summary'!$C$14="Yes",IF(COUNTBLANK('Capacity summary'!$H24:$BG24)&lt;52,IF('Capacity summary'!AP24&lt;&gt;"",IF(LOWER('Capacity summary'!AP24)="x",$BI112*AP112,VALUE('Capacity summary'!AP24)),0),AP112*$BI112),AP112*$BI112),0)</f>
        <v>57.692307692307693</v>
      </c>
      <c r="CT112" s="5">
        <f ca="1">IF($BI112&lt;&gt;"",IF('Capacity summary'!$C$14="Yes",IF(COUNTBLANK('Capacity summary'!$H24:$BG24)&lt;52,IF('Capacity summary'!AQ24&lt;&gt;"",IF(LOWER('Capacity summary'!AQ24)="x",$BI112*AQ112,VALUE('Capacity summary'!AQ24)),0),AQ112*$BI112),AQ112*$BI112),0)</f>
        <v>57.692307692307693</v>
      </c>
      <c r="CU112" s="5">
        <f ca="1">IF($BI112&lt;&gt;"",IF('Capacity summary'!$C$14="Yes",IF(COUNTBLANK('Capacity summary'!$H24:$BG24)&lt;52,IF('Capacity summary'!AR24&lt;&gt;"",IF(LOWER('Capacity summary'!AR24)="x",$BI112*AR112,VALUE('Capacity summary'!AR24)),0),AR112*$BI112),AR112*$BI112),0)</f>
        <v>57.692307692307693</v>
      </c>
      <c r="CV112" s="5">
        <f ca="1">IF($BI112&lt;&gt;"",IF('Capacity summary'!$C$14="Yes",IF(COUNTBLANK('Capacity summary'!$H24:$BG24)&lt;52,IF('Capacity summary'!AS24&lt;&gt;"",IF(LOWER('Capacity summary'!AS24)="x",$BI112*AS112,VALUE('Capacity summary'!AS24)),0),AS112*$BI112),AS112*$BI112),0)</f>
        <v>57.692307692307693</v>
      </c>
      <c r="CW112" s="5">
        <f ca="1">IF($BI112&lt;&gt;"",IF('Capacity summary'!$C$14="Yes",IF(COUNTBLANK('Capacity summary'!$H24:$BG24)&lt;52,IF('Capacity summary'!AT24&lt;&gt;"",IF(LOWER('Capacity summary'!AT24)="x",$BI112*AT112,VALUE('Capacity summary'!AT24)),0),AT112*$BI112),AT112*$BI112),0)</f>
        <v>57.692307692307693</v>
      </c>
      <c r="CX112" s="5">
        <f ca="1">IF($BI112&lt;&gt;"",IF('Capacity summary'!$C$14="Yes",IF(COUNTBLANK('Capacity summary'!$H24:$BG24)&lt;52,IF('Capacity summary'!AU24&lt;&gt;"",IF(LOWER('Capacity summary'!AU24)="x",$BI112*AU112,VALUE('Capacity summary'!AU24)),0),AU112*$BI112),AU112*$BI112),0)</f>
        <v>57.692307692307693</v>
      </c>
      <c r="CY112" s="5">
        <f ca="1">IF($BI112&lt;&gt;"",IF('Capacity summary'!$C$14="Yes",IF(COUNTBLANK('Capacity summary'!$H24:$BG24)&lt;52,IF('Capacity summary'!AV24&lt;&gt;"",IF(LOWER('Capacity summary'!AV24)="x",$BI112*AV112,VALUE('Capacity summary'!AV24)),0),AV112*$BI112),AV112*$BI112),0)</f>
        <v>57.692307692307693</v>
      </c>
      <c r="CZ112" s="5">
        <f ca="1">IF($BI112&lt;&gt;"",IF('Capacity summary'!$C$14="Yes",IF(COUNTBLANK('Capacity summary'!$H24:$BG24)&lt;52,IF('Capacity summary'!AW24&lt;&gt;"",IF(LOWER('Capacity summary'!AW24)="x",$BI112*AW112,VALUE('Capacity summary'!AW24)),0),AW112*$BI112),AW112*$BI112),0)</f>
        <v>57.692307692307693</v>
      </c>
      <c r="DA112" s="5">
        <f ca="1">IF($BI112&lt;&gt;"",IF('Capacity summary'!$C$14="Yes",IF(COUNTBLANK('Capacity summary'!$H24:$BG24)&lt;52,IF('Capacity summary'!AX24&lt;&gt;"",IF(LOWER('Capacity summary'!AX24)="x",$BI112*AX112,VALUE('Capacity summary'!AX24)),0),AX112*$BI112),AX112*$BI112),0)</f>
        <v>57.692307692307693</v>
      </c>
      <c r="DB112" s="5">
        <f ca="1">IF($BI112&lt;&gt;"",IF('Capacity summary'!$C$14="Yes",IF(COUNTBLANK('Capacity summary'!$H24:$BG24)&lt;52,IF('Capacity summary'!AY24&lt;&gt;"",IF(LOWER('Capacity summary'!AY24)="x",$BI112*AY112,VALUE('Capacity summary'!AY24)),0),AY112*$BI112),AY112*$BI112),0)</f>
        <v>57.692307692307693</v>
      </c>
      <c r="DC112" s="5">
        <f ca="1">IF($BI112&lt;&gt;"",IF('Capacity summary'!$C$14="Yes",IF(COUNTBLANK('Capacity summary'!$H24:$BG24)&lt;52,IF('Capacity summary'!AZ24&lt;&gt;"",IF(LOWER('Capacity summary'!AZ24)="x",$BI112*AZ112,VALUE('Capacity summary'!AZ24)),0),AZ112*$BI112),AZ112*$BI112),0)</f>
        <v>57.692307692307693</v>
      </c>
      <c r="DD112" s="5">
        <f ca="1">IF($BI112&lt;&gt;"",IF('Capacity summary'!$C$14="Yes",IF(COUNTBLANK('Capacity summary'!$H24:$BG24)&lt;52,IF('Capacity summary'!BA24&lt;&gt;"",IF(LOWER('Capacity summary'!BA24)="x",$BI112*BA112,VALUE('Capacity summary'!BA24)),0),BA112*$BI112),BA112*$BI112),0)</f>
        <v>57.692307692307693</v>
      </c>
      <c r="DE112" s="5">
        <f ca="1">IF($BI112&lt;&gt;"",IF('Capacity summary'!$C$14="Yes",IF(COUNTBLANK('Capacity summary'!$H24:$BG24)&lt;52,IF('Capacity summary'!BB24&lt;&gt;"",IF(LOWER('Capacity summary'!BB24)="x",$BI112*BB112,VALUE('Capacity summary'!BB24)),0),BB112*$BI112),BB112*$BI112),0)</f>
        <v>57.692307692307693</v>
      </c>
      <c r="DF112" s="5">
        <f ca="1">IF($BI112&lt;&gt;"",IF('Capacity summary'!$C$14="Yes",IF(COUNTBLANK('Capacity summary'!$H24:$BG24)&lt;52,IF('Capacity summary'!BC24&lt;&gt;"",IF(LOWER('Capacity summary'!BC24)="x",$BI112*BC112,VALUE('Capacity summary'!BC24)),0),BC112*$BI112),BC112*$BI112),0)</f>
        <v>57.692307692307693</v>
      </c>
      <c r="DG112" s="5">
        <f ca="1">IF($BI112&lt;&gt;"",IF('Capacity summary'!$C$14="Yes",IF(COUNTBLANK('Capacity summary'!$H24:$BG24)&lt;52,IF('Capacity summary'!BD24&lt;&gt;"",IF(LOWER('Capacity summary'!BD24)="x",$BI112*BD112,VALUE('Capacity summary'!BD24)),0),BD112*$BI112),BD112*$BI112),0)</f>
        <v>57.692307692307693</v>
      </c>
      <c r="DH112" s="5">
        <f ca="1">IF($BI112&lt;&gt;"",IF('Capacity summary'!$C$14="Yes",IF(COUNTBLANK('Capacity summary'!$H24:$BG24)&lt;52,IF('Capacity summary'!BE24&lt;&gt;"",IF(LOWER('Capacity summary'!BE24)="x",$BI112*BE112,VALUE('Capacity summary'!BE24)),0),BE112*$BI112),BE112*$BI112),0)</f>
        <v>57.692307692307693</v>
      </c>
      <c r="DI112" s="5">
        <f ca="1">IF($BI112&lt;&gt;"",IF('Capacity summary'!$C$14="Yes",IF(COUNTBLANK('Capacity summary'!$H24:$BG24)&lt;52,IF('Capacity summary'!BF24&lt;&gt;"",IF(LOWER('Capacity summary'!BF24)="x",$BI112*BF112,VALUE('Capacity summary'!BF24)),0),BF112*$BI112),BF112*$BI112),0)</f>
        <v>57.692307692307693</v>
      </c>
      <c r="DJ112" s="5">
        <f ca="1">IF($BI112&lt;&gt;"",IF('Capacity summary'!$C$14="Yes",IF(COUNTBLANK('Capacity summary'!$H24:$BG24)&lt;52,IF('Capacity summary'!BG24&lt;&gt;"",IF(LOWER('Capacity summary'!BG24)="x",$BI112*BG112,VALUE('Capacity summary'!BG24)),0),BG112*$BI112),BG112*$BI112),0)</f>
        <v>57.692307692307693</v>
      </c>
      <c r="DK112" s="5">
        <f t="shared" ref="DK112:DK175" ca="1" si="6">SUM(BK112:DJ112)</f>
        <v>2999.9999999999982</v>
      </c>
    </row>
    <row r="113" spans="3:115" x14ac:dyDescent="0.2">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 ca="1">IF(ROW(A2)&lt;=Capacity!$M$16,IF('Capacity summary'!$C$14="No",SUM(H113:BG113),'Capacity summary'!$E25),0)</f>
        <v>52</v>
      </c>
      <c r="BI113" s="67">
        <f ca="1">IF(BH113&gt;0,IF(BH113&lt;Capacity!Q18,Capacity!R18,Capacity!T18/'Capacity calculation (hide)'!BH113),"")</f>
        <v>69.230769230769226</v>
      </c>
      <c r="BJ113" s="5"/>
      <c r="BK113" s="5">
        <f ca="1">IF($BI113&lt;&gt;"",IF('Capacity summary'!$C$14="Yes",IF(COUNTBLANK('Capacity summary'!$H25:$BG25)&lt;52,IF('Capacity summary'!H25&lt;&gt;"",IF(LOWER('Capacity summary'!H25)="x",$BI113*H113,VALUE('Capacity summary'!H25)),0),H113*$BI113),H113*$BI113),0)</f>
        <v>69.230769230769226</v>
      </c>
      <c r="BL113" s="5">
        <f ca="1">IF($BI113&lt;&gt;"",IF('Capacity summary'!$C$14="Yes",IF(COUNTBLANK('Capacity summary'!$H25:$BG25)&lt;52,IF('Capacity summary'!I25&lt;&gt;"",IF(LOWER('Capacity summary'!I25)="x",$BI113*I113,VALUE('Capacity summary'!I25)),0),I113*$BI113),I113*$BI113),0)</f>
        <v>69.230769230769226</v>
      </c>
      <c r="BM113" s="5">
        <f ca="1">IF($BI113&lt;&gt;"",IF('Capacity summary'!$C$14="Yes",IF(COUNTBLANK('Capacity summary'!$H25:$BG25)&lt;52,IF('Capacity summary'!J25&lt;&gt;"",IF(LOWER('Capacity summary'!J25)="x",$BI113*J113,VALUE('Capacity summary'!J25)),0),J113*$BI113),J113*$BI113),0)</f>
        <v>69.230769230769226</v>
      </c>
      <c r="BN113" s="5">
        <f ca="1">IF($BI113&lt;&gt;"",IF('Capacity summary'!$C$14="Yes",IF(COUNTBLANK('Capacity summary'!$H25:$BG25)&lt;52,IF('Capacity summary'!K25&lt;&gt;"",IF(LOWER('Capacity summary'!K25)="x",$BI113*K113,VALUE('Capacity summary'!K25)),0),K113*$BI113),K113*$BI113),0)</f>
        <v>69.230769230769226</v>
      </c>
      <c r="BO113" s="5">
        <f ca="1">IF($BI113&lt;&gt;"",IF('Capacity summary'!$C$14="Yes",IF(COUNTBLANK('Capacity summary'!$H25:$BG25)&lt;52,IF('Capacity summary'!L25&lt;&gt;"",IF(LOWER('Capacity summary'!L25)="x",$BI113*L113,VALUE('Capacity summary'!L25)),0),L113*$BI113),L113*$BI113),0)</f>
        <v>69.230769230769226</v>
      </c>
      <c r="BP113" s="5">
        <f ca="1">IF($BI113&lt;&gt;"",IF('Capacity summary'!$C$14="Yes",IF(COUNTBLANK('Capacity summary'!$H25:$BG25)&lt;52,IF('Capacity summary'!M25&lt;&gt;"",IF(LOWER('Capacity summary'!M25)="x",$BI113*M113,VALUE('Capacity summary'!M25)),0),M113*$BI113),M113*$BI113),0)</f>
        <v>69.230769230769226</v>
      </c>
      <c r="BQ113" s="5">
        <f ca="1">IF($BI113&lt;&gt;"",IF('Capacity summary'!$C$14="Yes",IF(COUNTBLANK('Capacity summary'!$H25:$BG25)&lt;52,IF('Capacity summary'!N25&lt;&gt;"",IF(LOWER('Capacity summary'!N25)="x",$BI113*N113,VALUE('Capacity summary'!N25)),0),N113*$BI113),N113*$BI113),0)</f>
        <v>69.230769230769226</v>
      </c>
      <c r="BR113" s="5">
        <f ca="1">IF($BI113&lt;&gt;"",IF('Capacity summary'!$C$14="Yes",IF(COUNTBLANK('Capacity summary'!$H25:$BG25)&lt;52,IF('Capacity summary'!O25&lt;&gt;"",IF(LOWER('Capacity summary'!O25)="x",$BI113*O113,VALUE('Capacity summary'!O25)),0),O113*$BI113),O113*$BI113),0)</f>
        <v>69.230769230769226</v>
      </c>
      <c r="BS113" s="5">
        <f ca="1">IF($BI113&lt;&gt;"",IF('Capacity summary'!$C$14="Yes",IF(COUNTBLANK('Capacity summary'!$H25:$BG25)&lt;52,IF('Capacity summary'!P25&lt;&gt;"",IF(LOWER('Capacity summary'!P25)="x",$BI113*P113,VALUE('Capacity summary'!P25)),0),P113*$BI113),P113*$BI113),0)</f>
        <v>69.230769230769226</v>
      </c>
      <c r="BT113" s="5">
        <f ca="1">IF($BI113&lt;&gt;"",IF('Capacity summary'!$C$14="Yes",IF(COUNTBLANK('Capacity summary'!$H25:$BG25)&lt;52,IF('Capacity summary'!Q25&lt;&gt;"",IF(LOWER('Capacity summary'!Q25)="x",$BI113*Q113,VALUE('Capacity summary'!Q25)),0),Q113*$BI113),Q113*$BI113),0)</f>
        <v>69.230769230769226</v>
      </c>
      <c r="BU113" s="5">
        <f ca="1">IF($BI113&lt;&gt;"",IF('Capacity summary'!$C$14="Yes",IF(COUNTBLANK('Capacity summary'!$H25:$BG25)&lt;52,IF('Capacity summary'!R25&lt;&gt;"",IF(LOWER('Capacity summary'!R25)="x",$BI113*R113,VALUE('Capacity summary'!R25)),0),R113*$BI113),R113*$BI113),0)</f>
        <v>69.230769230769226</v>
      </c>
      <c r="BV113" s="5">
        <f ca="1">IF($BI113&lt;&gt;"",IF('Capacity summary'!$C$14="Yes",IF(COUNTBLANK('Capacity summary'!$H25:$BG25)&lt;52,IF('Capacity summary'!S25&lt;&gt;"",IF(LOWER('Capacity summary'!S25)="x",$BI113*S113,VALUE('Capacity summary'!S25)),0),S113*$BI113),S113*$BI113),0)</f>
        <v>69.230769230769226</v>
      </c>
      <c r="BW113" s="5">
        <f ca="1">IF($BI113&lt;&gt;"",IF('Capacity summary'!$C$14="Yes",IF(COUNTBLANK('Capacity summary'!$H25:$BG25)&lt;52,IF('Capacity summary'!T25&lt;&gt;"",IF(LOWER('Capacity summary'!T25)="x",$BI113*T113,VALUE('Capacity summary'!T25)),0),T113*$BI113),T113*$BI113),0)</f>
        <v>69.230769230769226</v>
      </c>
      <c r="BX113" s="5">
        <f ca="1">IF($BI113&lt;&gt;"",IF('Capacity summary'!$C$14="Yes",IF(COUNTBLANK('Capacity summary'!$H25:$BG25)&lt;52,IF('Capacity summary'!U25&lt;&gt;"",IF(LOWER('Capacity summary'!U25)="x",$BI113*U113,VALUE('Capacity summary'!U25)),0),U113*$BI113),U113*$BI113),0)</f>
        <v>69.230769230769226</v>
      </c>
      <c r="BY113" s="5">
        <f ca="1">IF($BI113&lt;&gt;"",IF('Capacity summary'!$C$14="Yes",IF(COUNTBLANK('Capacity summary'!$H25:$BG25)&lt;52,IF('Capacity summary'!V25&lt;&gt;"",IF(LOWER('Capacity summary'!V25)="x",$BI113*V113,VALUE('Capacity summary'!V25)),0),V113*$BI113),V113*$BI113),0)</f>
        <v>69.230769230769226</v>
      </c>
      <c r="BZ113" s="5">
        <f ca="1">IF($BI113&lt;&gt;"",IF('Capacity summary'!$C$14="Yes",IF(COUNTBLANK('Capacity summary'!$H25:$BG25)&lt;52,IF('Capacity summary'!W25&lt;&gt;"",IF(LOWER('Capacity summary'!W25)="x",$BI113*W113,VALUE('Capacity summary'!W25)),0),W113*$BI113),W113*$BI113),0)</f>
        <v>69.230769230769226</v>
      </c>
      <c r="CA113" s="5">
        <f ca="1">IF($BI113&lt;&gt;"",IF('Capacity summary'!$C$14="Yes",IF(COUNTBLANK('Capacity summary'!$H25:$BG25)&lt;52,IF('Capacity summary'!X25&lt;&gt;"",IF(LOWER('Capacity summary'!X25)="x",$BI113*X113,VALUE('Capacity summary'!X25)),0),X113*$BI113),X113*$BI113),0)</f>
        <v>69.230769230769226</v>
      </c>
      <c r="CB113" s="5">
        <f ca="1">IF($BI113&lt;&gt;"",IF('Capacity summary'!$C$14="Yes",IF(COUNTBLANK('Capacity summary'!$H25:$BG25)&lt;52,IF('Capacity summary'!Y25&lt;&gt;"",IF(LOWER('Capacity summary'!Y25)="x",$BI113*Y113,VALUE('Capacity summary'!Y25)),0),Y113*$BI113),Y113*$BI113),0)</f>
        <v>69.230769230769226</v>
      </c>
      <c r="CC113" s="5">
        <f ca="1">IF($BI113&lt;&gt;"",IF('Capacity summary'!$C$14="Yes",IF(COUNTBLANK('Capacity summary'!$H25:$BG25)&lt;52,IF('Capacity summary'!Z25&lt;&gt;"",IF(LOWER('Capacity summary'!Z25)="x",$BI113*Z113,VALUE('Capacity summary'!Z25)),0),Z113*$BI113),Z113*$BI113),0)</f>
        <v>69.230769230769226</v>
      </c>
      <c r="CD113" s="5">
        <f ca="1">IF($BI113&lt;&gt;"",IF('Capacity summary'!$C$14="Yes",IF(COUNTBLANK('Capacity summary'!$H25:$BG25)&lt;52,IF('Capacity summary'!AA25&lt;&gt;"",IF(LOWER('Capacity summary'!AA25)="x",$BI113*AA113,VALUE('Capacity summary'!AA25)),0),AA113*$BI113),AA113*$BI113),0)</f>
        <v>69.230769230769226</v>
      </c>
      <c r="CE113" s="5">
        <f ca="1">IF($BI113&lt;&gt;"",IF('Capacity summary'!$C$14="Yes",IF(COUNTBLANK('Capacity summary'!$H25:$BG25)&lt;52,IF('Capacity summary'!AB25&lt;&gt;"",IF(LOWER('Capacity summary'!AB25)="x",$BI113*AB113,VALUE('Capacity summary'!AB25)),0),AB113*$BI113),AB113*$BI113),0)</f>
        <v>69.230769230769226</v>
      </c>
      <c r="CF113" s="5">
        <f ca="1">IF($BI113&lt;&gt;"",IF('Capacity summary'!$C$14="Yes",IF(COUNTBLANK('Capacity summary'!$H25:$BG25)&lt;52,IF('Capacity summary'!AC25&lt;&gt;"",IF(LOWER('Capacity summary'!AC25)="x",$BI113*AC113,VALUE('Capacity summary'!AC25)),0),AC113*$BI113),AC113*$BI113),0)</f>
        <v>69.230769230769226</v>
      </c>
      <c r="CG113" s="5">
        <f ca="1">IF($BI113&lt;&gt;"",IF('Capacity summary'!$C$14="Yes",IF(COUNTBLANK('Capacity summary'!$H25:$BG25)&lt;52,IF('Capacity summary'!AD25&lt;&gt;"",IF(LOWER('Capacity summary'!AD25)="x",$BI113*AD113,VALUE('Capacity summary'!AD25)),0),AD113*$BI113),AD113*$BI113),0)</f>
        <v>69.230769230769226</v>
      </c>
      <c r="CH113" s="5">
        <f ca="1">IF($BI113&lt;&gt;"",IF('Capacity summary'!$C$14="Yes",IF(COUNTBLANK('Capacity summary'!$H25:$BG25)&lt;52,IF('Capacity summary'!AE25&lt;&gt;"",IF(LOWER('Capacity summary'!AE25)="x",$BI113*AE113,VALUE('Capacity summary'!AE25)),0),AE113*$BI113),AE113*$BI113),0)</f>
        <v>69.230769230769226</v>
      </c>
      <c r="CI113" s="5">
        <f ca="1">IF($BI113&lt;&gt;"",IF('Capacity summary'!$C$14="Yes",IF(COUNTBLANK('Capacity summary'!$H25:$BG25)&lt;52,IF('Capacity summary'!AF25&lt;&gt;"",IF(LOWER('Capacity summary'!AF25)="x",$BI113*AF113,VALUE('Capacity summary'!AF25)),0),AF113*$BI113),AF113*$BI113),0)</f>
        <v>69.230769230769226</v>
      </c>
      <c r="CJ113" s="5">
        <f ca="1">IF($BI113&lt;&gt;"",IF('Capacity summary'!$C$14="Yes",IF(COUNTBLANK('Capacity summary'!$H25:$BG25)&lt;52,IF('Capacity summary'!AG25&lt;&gt;"",IF(LOWER('Capacity summary'!AG25)="x",$BI113*AG113,VALUE('Capacity summary'!AG25)),0),AG113*$BI113),AG113*$BI113),0)</f>
        <v>69.230769230769226</v>
      </c>
      <c r="CK113" s="5">
        <f ca="1">IF($BI113&lt;&gt;"",IF('Capacity summary'!$C$14="Yes",IF(COUNTBLANK('Capacity summary'!$H25:$BG25)&lt;52,IF('Capacity summary'!AH25&lt;&gt;"",IF(LOWER('Capacity summary'!AH25)="x",$BI113*AH113,VALUE('Capacity summary'!AH25)),0),AH113*$BI113),AH113*$BI113),0)</f>
        <v>69.230769230769226</v>
      </c>
      <c r="CL113" s="5">
        <f ca="1">IF($BI113&lt;&gt;"",IF('Capacity summary'!$C$14="Yes",IF(COUNTBLANK('Capacity summary'!$H25:$BG25)&lt;52,IF('Capacity summary'!AI25&lt;&gt;"",IF(LOWER('Capacity summary'!AI25)="x",$BI113*AI113,VALUE('Capacity summary'!AI25)),0),AI113*$BI113),AI113*$BI113),0)</f>
        <v>69.230769230769226</v>
      </c>
      <c r="CM113" s="5">
        <f ca="1">IF($BI113&lt;&gt;"",IF('Capacity summary'!$C$14="Yes",IF(COUNTBLANK('Capacity summary'!$H25:$BG25)&lt;52,IF('Capacity summary'!AJ25&lt;&gt;"",IF(LOWER('Capacity summary'!AJ25)="x",$BI113*AJ113,VALUE('Capacity summary'!AJ25)),0),AJ113*$BI113),AJ113*$BI113),0)</f>
        <v>69.230769230769226</v>
      </c>
      <c r="CN113" s="5">
        <f ca="1">IF($BI113&lt;&gt;"",IF('Capacity summary'!$C$14="Yes",IF(COUNTBLANK('Capacity summary'!$H25:$BG25)&lt;52,IF('Capacity summary'!AK25&lt;&gt;"",IF(LOWER('Capacity summary'!AK25)="x",$BI113*AK113,VALUE('Capacity summary'!AK25)),0),AK113*$BI113),AK113*$BI113),0)</f>
        <v>69.230769230769226</v>
      </c>
      <c r="CO113" s="5">
        <f ca="1">IF($BI113&lt;&gt;"",IF('Capacity summary'!$C$14="Yes",IF(COUNTBLANK('Capacity summary'!$H25:$BG25)&lt;52,IF('Capacity summary'!AL25&lt;&gt;"",IF(LOWER('Capacity summary'!AL25)="x",$BI113*AL113,VALUE('Capacity summary'!AL25)),0),AL113*$BI113),AL113*$BI113),0)</f>
        <v>69.230769230769226</v>
      </c>
      <c r="CP113" s="5">
        <f ca="1">IF($BI113&lt;&gt;"",IF('Capacity summary'!$C$14="Yes",IF(COUNTBLANK('Capacity summary'!$H25:$BG25)&lt;52,IF('Capacity summary'!AM25&lt;&gt;"",IF(LOWER('Capacity summary'!AM25)="x",$BI113*AM113,VALUE('Capacity summary'!AM25)),0),AM113*$BI113),AM113*$BI113),0)</f>
        <v>69.230769230769226</v>
      </c>
      <c r="CQ113" s="5">
        <f ca="1">IF($BI113&lt;&gt;"",IF('Capacity summary'!$C$14="Yes",IF(COUNTBLANK('Capacity summary'!$H25:$BG25)&lt;52,IF('Capacity summary'!AN25&lt;&gt;"",IF(LOWER('Capacity summary'!AN25)="x",$BI113*AN113,VALUE('Capacity summary'!AN25)),0),AN113*$BI113),AN113*$BI113),0)</f>
        <v>69.230769230769226</v>
      </c>
      <c r="CR113" s="5">
        <f ca="1">IF($BI113&lt;&gt;"",IF('Capacity summary'!$C$14="Yes",IF(COUNTBLANK('Capacity summary'!$H25:$BG25)&lt;52,IF('Capacity summary'!AO25&lt;&gt;"",IF(LOWER('Capacity summary'!AO25)="x",$BI113*AO113,VALUE('Capacity summary'!AO25)),0),AO113*$BI113),AO113*$BI113),0)</f>
        <v>69.230769230769226</v>
      </c>
      <c r="CS113" s="5">
        <f ca="1">IF($BI113&lt;&gt;"",IF('Capacity summary'!$C$14="Yes",IF(COUNTBLANK('Capacity summary'!$H25:$BG25)&lt;52,IF('Capacity summary'!AP25&lt;&gt;"",IF(LOWER('Capacity summary'!AP25)="x",$BI113*AP113,VALUE('Capacity summary'!AP25)),0),AP113*$BI113),AP113*$BI113),0)</f>
        <v>69.230769230769226</v>
      </c>
      <c r="CT113" s="5">
        <f ca="1">IF($BI113&lt;&gt;"",IF('Capacity summary'!$C$14="Yes",IF(COUNTBLANK('Capacity summary'!$H25:$BG25)&lt;52,IF('Capacity summary'!AQ25&lt;&gt;"",IF(LOWER('Capacity summary'!AQ25)="x",$BI113*AQ113,VALUE('Capacity summary'!AQ25)),0),AQ113*$BI113),AQ113*$BI113),0)</f>
        <v>69.230769230769226</v>
      </c>
      <c r="CU113" s="5">
        <f ca="1">IF($BI113&lt;&gt;"",IF('Capacity summary'!$C$14="Yes",IF(COUNTBLANK('Capacity summary'!$H25:$BG25)&lt;52,IF('Capacity summary'!AR25&lt;&gt;"",IF(LOWER('Capacity summary'!AR25)="x",$BI113*AR113,VALUE('Capacity summary'!AR25)),0),AR113*$BI113),AR113*$BI113),0)</f>
        <v>69.230769230769226</v>
      </c>
      <c r="CV113" s="5">
        <f ca="1">IF($BI113&lt;&gt;"",IF('Capacity summary'!$C$14="Yes",IF(COUNTBLANK('Capacity summary'!$H25:$BG25)&lt;52,IF('Capacity summary'!AS25&lt;&gt;"",IF(LOWER('Capacity summary'!AS25)="x",$BI113*AS113,VALUE('Capacity summary'!AS25)),0),AS113*$BI113),AS113*$BI113),0)</f>
        <v>69.230769230769226</v>
      </c>
      <c r="CW113" s="5">
        <f ca="1">IF($BI113&lt;&gt;"",IF('Capacity summary'!$C$14="Yes",IF(COUNTBLANK('Capacity summary'!$H25:$BG25)&lt;52,IF('Capacity summary'!AT25&lt;&gt;"",IF(LOWER('Capacity summary'!AT25)="x",$BI113*AT113,VALUE('Capacity summary'!AT25)),0),AT113*$BI113),AT113*$BI113),0)</f>
        <v>69.230769230769226</v>
      </c>
      <c r="CX113" s="5">
        <f ca="1">IF($BI113&lt;&gt;"",IF('Capacity summary'!$C$14="Yes",IF(COUNTBLANK('Capacity summary'!$H25:$BG25)&lt;52,IF('Capacity summary'!AU25&lt;&gt;"",IF(LOWER('Capacity summary'!AU25)="x",$BI113*AU113,VALUE('Capacity summary'!AU25)),0),AU113*$BI113),AU113*$BI113),0)</f>
        <v>69.230769230769226</v>
      </c>
      <c r="CY113" s="5">
        <f ca="1">IF($BI113&lt;&gt;"",IF('Capacity summary'!$C$14="Yes",IF(COUNTBLANK('Capacity summary'!$H25:$BG25)&lt;52,IF('Capacity summary'!AV25&lt;&gt;"",IF(LOWER('Capacity summary'!AV25)="x",$BI113*AV113,VALUE('Capacity summary'!AV25)),0),AV113*$BI113),AV113*$BI113),0)</f>
        <v>69.230769230769226</v>
      </c>
      <c r="CZ113" s="5">
        <f ca="1">IF($BI113&lt;&gt;"",IF('Capacity summary'!$C$14="Yes",IF(COUNTBLANK('Capacity summary'!$H25:$BG25)&lt;52,IF('Capacity summary'!AW25&lt;&gt;"",IF(LOWER('Capacity summary'!AW25)="x",$BI113*AW113,VALUE('Capacity summary'!AW25)),0),AW113*$BI113),AW113*$BI113),0)</f>
        <v>69.230769230769226</v>
      </c>
      <c r="DA113" s="5">
        <f ca="1">IF($BI113&lt;&gt;"",IF('Capacity summary'!$C$14="Yes",IF(COUNTBLANK('Capacity summary'!$H25:$BG25)&lt;52,IF('Capacity summary'!AX25&lt;&gt;"",IF(LOWER('Capacity summary'!AX25)="x",$BI113*AX113,VALUE('Capacity summary'!AX25)),0),AX113*$BI113),AX113*$BI113),0)</f>
        <v>69.230769230769226</v>
      </c>
      <c r="DB113" s="5">
        <f ca="1">IF($BI113&lt;&gt;"",IF('Capacity summary'!$C$14="Yes",IF(COUNTBLANK('Capacity summary'!$H25:$BG25)&lt;52,IF('Capacity summary'!AY25&lt;&gt;"",IF(LOWER('Capacity summary'!AY25)="x",$BI113*AY113,VALUE('Capacity summary'!AY25)),0),AY113*$BI113),AY113*$BI113),0)</f>
        <v>69.230769230769226</v>
      </c>
      <c r="DC113" s="5">
        <f ca="1">IF($BI113&lt;&gt;"",IF('Capacity summary'!$C$14="Yes",IF(COUNTBLANK('Capacity summary'!$H25:$BG25)&lt;52,IF('Capacity summary'!AZ25&lt;&gt;"",IF(LOWER('Capacity summary'!AZ25)="x",$BI113*AZ113,VALUE('Capacity summary'!AZ25)),0),AZ113*$BI113),AZ113*$BI113),0)</f>
        <v>69.230769230769226</v>
      </c>
      <c r="DD113" s="5">
        <f ca="1">IF($BI113&lt;&gt;"",IF('Capacity summary'!$C$14="Yes",IF(COUNTBLANK('Capacity summary'!$H25:$BG25)&lt;52,IF('Capacity summary'!BA25&lt;&gt;"",IF(LOWER('Capacity summary'!BA25)="x",$BI113*BA113,VALUE('Capacity summary'!BA25)),0),BA113*$BI113),BA113*$BI113),0)</f>
        <v>69.230769230769226</v>
      </c>
      <c r="DE113" s="5">
        <f ca="1">IF($BI113&lt;&gt;"",IF('Capacity summary'!$C$14="Yes",IF(COUNTBLANK('Capacity summary'!$H25:$BG25)&lt;52,IF('Capacity summary'!BB25&lt;&gt;"",IF(LOWER('Capacity summary'!BB25)="x",$BI113*BB113,VALUE('Capacity summary'!BB25)),0),BB113*$BI113),BB113*$BI113),0)</f>
        <v>69.230769230769226</v>
      </c>
      <c r="DF113" s="5">
        <f ca="1">IF($BI113&lt;&gt;"",IF('Capacity summary'!$C$14="Yes",IF(COUNTBLANK('Capacity summary'!$H25:$BG25)&lt;52,IF('Capacity summary'!BC25&lt;&gt;"",IF(LOWER('Capacity summary'!BC25)="x",$BI113*BC113,VALUE('Capacity summary'!BC25)),0),BC113*$BI113),BC113*$BI113),0)</f>
        <v>69.230769230769226</v>
      </c>
      <c r="DG113" s="5">
        <f ca="1">IF($BI113&lt;&gt;"",IF('Capacity summary'!$C$14="Yes",IF(COUNTBLANK('Capacity summary'!$H25:$BG25)&lt;52,IF('Capacity summary'!BD25&lt;&gt;"",IF(LOWER('Capacity summary'!BD25)="x",$BI113*BD113,VALUE('Capacity summary'!BD25)),0),BD113*$BI113),BD113*$BI113),0)</f>
        <v>69.230769230769226</v>
      </c>
      <c r="DH113" s="5">
        <f ca="1">IF($BI113&lt;&gt;"",IF('Capacity summary'!$C$14="Yes",IF(COUNTBLANK('Capacity summary'!$H25:$BG25)&lt;52,IF('Capacity summary'!BE25&lt;&gt;"",IF(LOWER('Capacity summary'!BE25)="x",$BI113*BE113,VALUE('Capacity summary'!BE25)),0),BE113*$BI113),BE113*$BI113),0)</f>
        <v>69.230769230769226</v>
      </c>
      <c r="DI113" s="5">
        <f ca="1">IF($BI113&lt;&gt;"",IF('Capacity summary'!$C$14="Yes",IF(COUNTBLANK('Capacity summary'!$H25:$BG25)&lt;52,IF('Capacity summary'!BF25&lt;&gt;"",IF(LOWER('Capacity summary'!BF25)="x",$BI113*BF113,VALUE('Capacity summary'!BF25)),0),BF113*$BI113),BF113*$BI113),0)</f>
        <v>69.230769230769226</v>
      </c>
      <c r="DJ113" s="5">
        <f ca="1">IF($BI113&lt;&gt;"",IF('Capacity summary'!$C$14="Yes",IF(COUNTBLANK('Capacity summary'!$H25:$BG25)&lt;52,IF('Capacity summary'!BG25&lt;&gt;"",IF(LOWER('Capacity summary'!BG25)="x",$BI113*BG113,VALUE('Capacity summary'!BG25)),0),BG113*$BI113),BG113*$BI113),0)</f>
        <v>69.230769230769226</v>
      </c>
      <c r="DK113" s="5">
        <f t="shared" ca="1" si="6"/>
        <v>3599.9999999999973</v>
      </c>
    </row>
    <row r="114" spans="3:115"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si="6"/>
        <v>0</v>
      </c>
    </row>
    <row r="115" spans="3:115"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si="6"/>
        <v>0</v>
      </c>
    </row>
    <row r="116" spans="3:115"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si="6"/>
        <v>0</v>
      </c>
    </row>
    <row r="117" spans="3:115"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si="6"/>
        <v>0</v>
      </c>
    </row>
    <row r="118" spans="3:115"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si="6"/>
        <v>0</v>
      </c>
    </row>
    <row r="119" spans="3:115"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si="6"/>
        <v>0</v>
      </c>
    </row>
    <row r="120" spans="3:115"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si="6"/>
        <v>0</v>
      </c>
    </row>
    <row r="121" spans="3:115"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2">
      <c r="B212" s="67"/>
    </row>
    <row r="213" spans="2:115" x14ac:dyDescent="0.2">
      <c r="B213" s="67"/>
    </row>
    <row r="214" spans="2:115" ht="15" x14ac:dyDescent="0.25">
      <c r="B214" s="67"/>
      <c r="BI214" s="306" t="s">
        <v>1113</v>
      </c>
      <c r="BK214">
        <f ca="1">SUMIFS(BK$112:BK$211,Capacity!$V$17:$V$116,"X")</f>
        <v>126.92307692307692</v>
      </c>
      <c r="BL214" s="67">
        <f ca="1">SUMIFS(BL$112:BL$211,Capacity!$V$17:$V$116,"X")</f>
        <v>126.92307692307692</v>
      </c>
      <c r="BM214" s="67">
        <f ca="1">SUMIFS(BM$112:BM$211,Capacity!$V$17:$V$116,"X")</f>
        <v>126.92307692307692</v>
      </c>
      <c r="BN214" s="67">
        <f ca="1">SUMIFS(BN$112:BN$211,Capacity!$V$17:$V$116,"X")</f>
        <v>126.92307692307692</v>
      </c>
      <c r="BO214" s="67">
        <f ca="1">SUMIFS(BO$112:BO$211,Capacity!$V$17:$V$116,"X")</f>
        <v>126.92307692307692</v>
      </c>
      <c r="BP214" s="67">
        <f ca="1">SUMIFS(BP$112:BP$211,Capacity!$V$17:$V$116,"X")</f>
        <v>126.92307692307692</v>
      </c>
      <c r="BQ214" s="67">
        <f ca="1">SUMIFS(BQ$112:BQ$211,Capacity!$V$17:$V$116,"X")</f>
        <v>126.92307692307692</v>
      </c>
      <c r="BR214" s="67">
        <f ca="1">SUMIFS(BR$112:BR$211,Capacity!$V$17:$V$116,"X")</f>
        <v>126.92307692307692</v>
      </c>
      <c r="BS214" s="67">
        <f ca="1">SUMIFS(BS$112:BS$211,Capacity!$V$17:$V$116,"X")</f>
        <v>126.92307692307692</v>
      </c>
      <c r="BT214" s="67">
        <f ca="1">SUMIFS(BT$112:BT$211,Capacity!$V$17:$V$116,"X")</f>
        <v>126.92307692307692</v>
      </c>
      <c r="BU214" s="67">
        <f ca="1">SUMIFS(BU$112:BU$211,Capacity!$V$17:$V$116,"X")</f>
        <v>126.92307692307692</v>
      </c>
      <c r="BV214" s="67">
        <f ca="1">SUMIFS(BV$112:BV$211,Capacity!$V$17:$V$116,"X")</f>
        <v>126.92307692307692</v>
      </c>
      <c r="BW214" s="67">
        <f ca="1">SUMIFS(BW$112:BW$211,Capacity!$V$17:$V$116,"X")</f>
        <v>126.92307692307692</v>
      </c>
      <c r="BX214" s="67">
        <f ca="1">SUMIFS(BX$112:BX$211,Capacity!$V$17:$V$116,"X")</f>
        <v>126.92307692307692</v>
      </c>
      <c r="BY214" s="67">
        <f ca="1">SUMIFS(BY$112:BY$211,Capacity!$V$17:$V$116,"X")</f>
        <v>126.92307692307692</v>
      </c>
      <c r="BZ214" s="67">
        <f ca="1">SUMIFS(BZ$112:BZ$211,Capacity!$V$17:$V$116,"X")</f>
        <v>126.92307692307692</v>
      </c>
      <c r="CA214" s="67">
        <f ca="1">SUMIFS(CA$112:CA$211,Capacity!$V$17:$V$116,"X")</f>
        <v>126.92307692307692</v>
      </c>
      <c r="CB214" s="67">
        <f ca="1">SUMIFS(CB$112:CB$211,Capacity!$V$17:$V$116,"X")</f>
        <v>126.92307692307692</v>
      </c>
      <c r="CC214" s="67">
        <f ca="1">SUMIFS(CC$112:CC$211,Capacity!$V$17:$V$116,"X")</f>
        <v>126.92307692307692</v>
      </c>
      <c r="CD214" s="67">
        <f ca="1">SUMIFS(CD$112:CD$211,Capacity!$V$17:$V$116,"X")</f>
        <v>126.92307692307692</v>
      </c>
      <c r="CE214" s="67">
        <f ca="1">SUMIFS(CE$112:CE$211,Capacity!$V$17:$V$116,"X")</f>
        <v>126.92307692307692</v>
      </c>
      <c r="CF214" s="67">
        <f ca="1">SUMIFS(CF$112:CF$211,Capacity!$V$17:$V$116,"X")</f>
        <v>126.92307692307692</v>
      </c>
      <c r="CG214" s="67">
        <f ca="1">SUMIFS(CG$112:CG$211,Capacity!$V$17:$V$116,"X")</f>
        <v>126.92307692307692</v>
      </c>
      <c r="CH214" s="67">
        <f ca="1">SUMIFS(CH$112:CH$211,Capacity!$V$17:$V$116,"X")</f>
        <v>126.92307692307692</v>
      </c>
      <c r="CI214" s="67">
        <f ca="1">SUMIFS(CI$112:CI$211,Capacity!$V$17:$V$116,"X")</f>
        <v>126.92307692307692</v>
      </c>
      <c r="CJ214" s="67">
        <f ca="1">SUMIFS(CJ$112:CJ$211,Capacity!$V$17:$V$116,"X")</f>
        <v>126.92307692307692</v>
      </c>
      <c r="CK214" s="67">
        <f ca="1">SUMIFS(CK$112:CK$211,Capacity!$V$17:$V$116,"X")</f>
        <v>126.92307692307692</v>
      </c>
      <c r="CL214" s="67">
        <f ca="1">SUMIFS(CL$112:CL$211,Capacity!$V$17:$V$116,"X")</f>
        <v>126.92307692307692</v>
      </c>
      <c r="CM214" s="67">
        <f ca="1">SUMIFS(CM$112:CM$211,Capacity!$V$17:$V$116,"X")</f>
        <v>126.92307692307692</v>
      </c>
      <c r="CN214" s="67">
        <f ca="1">SUMIFS(CN$112:CN$211,Capacity!$V$17:$V$116,"X")</f>
        <v>126.92307692307692</v>
      </c>
      <c r="CO214" s="67">
        <f ca="1">SUMIFS(CO$112:CO$211,Capacity!$V$17:$V$116,"X")</f>
        <v>126.92307692307692</v>
      </c>
      <c r="CP214" s="67">
        <f ca="1">SUMIFS(CP$112:CP$211,Capacity!$V$17:$V$116,"X")</f>
        <v>126.92307692307692</v>
      </c>
      <c r="CQ214" s="67">
        <f ca="1">SUMIFS(CQ$112:CQ$211,Capacity!$V$17:$V$116,"X")</f>
        <v>126.92307692307692</v>
      </c>
      <c r="CR214" s="67">
        <f ca="1">SUMIFS(CR$112:CR$211,Capacity!$V$17:$V$116,"X")</f>
        <v>126.92307692307692</v>
      </c>
      <c r="CS214" s="67">
        <f ca="1">SUMIFS(CS$112:CS$211,Capacity!$V$17:$V$116,"X")</f>
        <v>126.92307692307692</v>
      </c>
      <c r="CT214" s="67">
        <f ca="1">SUMIFS(CT$112:CT$211,Capacity!$V$17:$V$116,"X")</f>
        <v>126.92307692307692</v>
      </c>
      <c r="CU214" s="67">
        <f ca="1">SUMIFS(CU$112:CU$211,Capacity!$V$17:$V$116,"X")</f>
        <v>126.92307692307692</v>
      </c>
      <c r="CV214" s="67">
        <f ca="1">SUMIFS(CV$112:CV$211,Capacity!$V$17:$V$116,"X")</f>
        <v>126.92307692307692</v>
      </c>
      <c r="CW214" s="67">
        <f ca="1">SUMIFS(CW$112:CW$211,Capacity!$V$17:$V$116,"X")</f>
        <v>126.92307692307692</v>
      </c>
      <c r="CX214" s="67">
        <f ca="1">SUMIFS(CX$112:CX$211,Capacity!$V$17:$V$116,"X")</f>
        <v>126.92307692307692</v>
      </c>
      <c r="CY214" s="67">
        <f ca="1">SUMIFS(CY$112:CY$211,Capacity!$V$17:$V$116,"X")</f>
        <v>126.92307692307692</v>
      </c>
      <c r="CZ214" s="67">
        <f ca="1">SUMIFS(CZ$112:CZ$211,Capacity!$V$17:$V$116,"X")</f>
        <v>126.92307692307692</v>
      </c>
      <c r="DA214" s="67">
        <f ca="1">SUMIFS(DA$112:DA$211,Capacity!$V$17:$V$116,"X")</f>
        <v>126.92307692307692</v>
      </c>
      <c r="DB214" s="67">
        <f ca="1">SUMIFS(DB$112:DB$211,Capacity!$V$17:$V$116,"X")</f>
        <v>126.92307692307692</v>
      </c>
      <c r="DC214" s="67">
        <f ca="1">SUMIFS(DC$112:DC$211,Capacity!$V$17:$V$116,"X")</f>
        <v>126.92307692307692</v>
      </c>
      <c r="DD214" s="67">
        <f ca="1">SUMIFS(DD$112:DD$211,Capacity!$V$17:$V$116,"X")</f>
        <v>126.92307692307692</v>
      </c>
      <c r="DE214" s="67">
        <f ca="1">SUMIFS(DE$112:DE$211,Capacity!$V$17:$V$116,"X")</f>
        <v>126.92307692307692</v>
      </c>
      <c r="DF214" s="67">
        <f ca="1">SUMIFS(DF$112:DF$211,Capacity!$V$17:$V$116,"X")</f>
        <v>126.92307692307692</v>
      </c>
      <c r="DG214" s="67">
        <f ca="1">SUMIFS(DG$112:DG$211,Capacity!$V$17:$V$116,"X")</f>
        <v>126.92307692307692</v>
      </c>
      <c r="DH214" s="67">
        <f ca="1">SUMIFS(DH$112:DH$211,Capacity!$V$17:$V$116,"X")</f>
        <v>126.92307692307692</v>
      </c>
      <c r="DI214" s="67">
        <f ca="1">SUMIFS(DI$112:DI$211,Capacity!$V$17:$V$116,"X")</f>
        <v>126.92307692307692</v>
      </c>
      <c r="DJ214" s="67">
        <f ca="1">SUMIFS(DJ$112:DJ$211,Capacity!$V$17:$V$116,"X")</f>
        <v>126.92307692307692</v>
      </c>
      <c r="DK214" s="67">
        <f ca="1">SUMIFS(DK$112:DK$211,Capacity!$V$17:$V$116,"X")</f>
        <v>6599.9999999999955</v>
      </c>
    </row>
    <row r="215" spans="2:115" x14ac:dyDescent="0.2">
      <c r="B215" s="67"/>
    </row>
    <row r="216" spans="2:115" x14ac:dyDescent="0.2">
      <c r="B216" s="67"/>
    </row>
    <row r="217" spans="2:115" x14ac:dyDescent="0.2">
      <c r="B217" s="67"/>
    </row>
    <row r="218" spans="2:115" x14ac:dyDescent="0.2">
      <c r="B218" s="67"/>
    </row>
    <row r="219" spans="2:115" x14ac:dyDescent="0.2">
      <c r="B219" s="67"/>
    </row>
    <row r="220" spans="2:115" x14ac:dyDescent="0.2">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4.25" x14ac:dyDescent="0.2"/>
  <cols>
    <col min="1" max="1" width="16.125" customWidth="1"/>
    <col min="2" max="2" width="13.125" customWidth="1"/>
    <col min="3" max="4" width="11.125" customWidth="1"/>
    <col min="5" max="6" width="19.875" customWidth="1"/>
    <col min="7" max="10" width="9.125" customWidth="1"/>
  </cols>
  <sheetData>
    <row r="1" spans="1:15" x14ac:dyDescent="0.2">
      <c r="B1" s="67"/>
    </row>
    <row r="2" spans="1:15" x14ac:dyDescent="0.2">
      <c r="A2" t="s">
        <v>310</v>
      </c>
      <c r="C2" s="398" t="s">
        <v>87</v>
      </c>
      <c r="D2" s="400"/>
      <c r="F2" s="240" t="str">
        <f ca="1">"On aggregate, 1 patient = "&amp;TEXT('Demand background (hide)'!$BN$16,"#.#")&amp;" "&amp;Setup!$I$17</f>
        <v>On aggregate, 1 patient = 37. Minutes</v>
      </c>
    </row>
    <row r="3" spans="1:15" x14ac:dyDescent="0.2">
      <c r="A3" t="s">
        <v>328</v>
      </c>
      <c r="C3" s="426">
        <v>52</v>
      </c>
      <c r="D3" s="427"/>
      <c r="F3" s="348" t="s">
        <v>326</v>
      </c>
    </row>
    <row r="4" spans="1:15" x14ac:dyDescent="0.2">
      <c r="A4" t="s">
        <v>14</v>
      </c>
      <c r="C4" s="398" t="s">
        <v>19</v>
      </c>
      <c r="D4" s="400"/>
    </row>
    <row r="5" spans="1:15" x14ac:dyDescent="0.2">
      <c r="K5" s="72"/>
    </row>
    <row r="6" spans="1:15" ht="14.65" customHeight="1" thickBot="1" x14ac:dyDescent="0.3">
      <c r="A6" s="102" t="s">
        <v>309</v>
      </c>
      <c r="B6" s="103"/>
      <c r="C6" s="103"/>
      <c r="D6" s="9"/>
      <c r="E6" s="444" t="s">
        <v>346</v>
      </c>
      <c r="F6" s="444"/>
      <c r="G6" s="63" t="s">
        <v>87</v>
      </c>
      <c r="H6" s="9" t="s">
        <v>88</v>
      </c>
      <c r="I6" s="9"/>
      <c r="K6" s="72"/>
    </row>
    <row r="7" spans="1:15" ht="15" thickBot="1" x14ac:dyDescent="0.25">
      <c r="A7" s="10"/>
      <c r="B7" s="11"/>
      <c r="C7" s="11"/>
      <c r="D7" s="9"/>
      <c r="E7" s="445" t="s">
        <v>214</v>
      </c>
      <c r="F7" s="437"/>
      <c r="G7" s="430">
        <v>1.0999999999999999E-2</v>
      </c>
      <c r="H7" s="440">
        <f ca="1">'Parameters calculator (hide)'!B25</f>
        <v>7.6559999999999997</v>
      </c>
      <c r="I7" s="9"/>
    </row>
    <row r="8" spans="1:15" ht="15" thickBot="1" x14ac:dyDescent="0.25">
      <c r="A8" s="11"/>
      <c r="B8" s="11"/>
      <c r="C8" s="11"/>
      <c r="D8" s="12"/>
      <c r="E8" s="13"/>
      <c r="F8" s="14"/>
      <c r="G8" s="431"/>
      <c r="H8" s="441"/>
      <c r="I8" s="9"/>
    </row>
    <row r="9" spans="1:15" ht="15" thickBot="1" x14ac:dyDescent="0.25">
      <c r="A9" s="85" t="s">
        <v>338</v>
      </c>
      <c r="B9" s="432" t="str">
        <f ca="1">TEXT('Parameters calculator (hide)'!B19,"#,#")</f>
        <v>696</v>
      </c>
      <c r="C9" s="11"/>
      <c r="D9" s="12"/>
      <c r="E9" s="9"/>
      <c r="F9" s="9"/>
      <c r="G9" s="9"/>
      <c r="H9" s="9"/>
      <c r="I9" s="9"/>
    </row>
    <row r="10" spans="1:15" ht="15" thickBot="1" x14ac:dyDescent="0.25">
      <c r="A10" s="242" t="str">
        <f>"("&amp;$C$4&amp;")"</f>
        <v>(Patients)</v>
      </c>
      <c r="B10" s="433"/>
      <c r="C10" s="15"/>
      <c r="D10" s="16"/>
      <c r="E10" s="434" t="s">
        <v>348</v>
      </c>
      <c r="F10" s="435"/>
      <c r="G10" s="63" t="s">
        <v>87</v>
      </c>
      <c r="H10" s="9" t="s">
        <v>88</v>
      </c>
      <c r="I10" s="9"/>
      <c r="K10" s="5"/>
    </row>
    <row r="11" spans="1:15" ht="15.75" thickBot="1" x14ac:dyDescent="0.25">
      <c r="A11" s="91" t="str">
        <f>IF(LEFT(Demand!C8,1)="H","Based on selected baseline period in SPC sheet","Based on baseline forecast demand")</f>
        <v>Based on baseline forecast demand</v>
      </c>
      <c r="B11" s="11"/>
      <c r="C11" s="17"/>
      <c r="D11" s="12"/>
      <c r="E11" s="436" t="s">
        <v>89</v>
      </c>
      <c r="F11" s="437"/>
      <c r="G11" s="438">
        <v>0.11348300821985031</v>
      </c>
      <c r="H11" s="440">
        <f ca="1">'Parameters calculator (hide)'!C25</f>
        <v>78.115347810084643</v>
      </c>
      <c r="I11" s="9"/>
      <c r="O11" s="372"/>
    </row>
    <row r="12" spans="1:15" ht="15" thickBot="1" x14ac:dyDescent="0.25">
      <c r="A12" s="91" t="str">
        <f ca="1">"normalised to "&amp;TEXT('Parameters calculator (hide)'!$B$18,"#")&amp;" wks"</f>
        <v>normalised to 52 wks</v>
      </c>
      <c r="B12" s="11"/>
      <c r="C12" s="17"/>
      <c r="D12" s="9"/>
      <c r="E12" s="18"/>
      <c r="F12" s="14"/>
      <c r="G12" s="439"/>
      <c r="H12" s="441"/>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42" t="s">
        <v>373</v>
      </c>
      <c r="D15" s="443"/>
      <c r="E15" s="20"/>
      <c r="F15" s="446" t="s">
        <v>399</v>
      </c>
      <c r="G15" s="446"/>
      <c r="H15" s="20"/>
      <c r="I15" s="64" t="s">
        <v>87</v>
      </c>
      <c r="J15" s="20" t="s">
        <v>88</v>
      </c>
      <c r="K15" s="20"/>
      <c r="L15" s="20"/>
    </row>
    <row r="16" spans="1:15" ht="15" thickBot="1" x14ac:dyDescent="0.25">
      <c r="B16" s="20"/>
      <c r="C16" s="447">
        <f ca="1">IF(B9-H7-H11+J16&lt;0, 0, B9-H7-H11+J16)</f>
        <v>626.74890818991548</v>
      </c>
      <c r="D16" s="448"/>
      <c r="E16" s="20"/>
      <c r="F16" s="20" t="s">
        <v>92</v>
      </c>
      <c r="G16" s="20"/>
      <c r="H16" s="20"/>
      <c r="I16" s="451">
        <f>'Parameters calculator (hide)'!$H$24</f>
        <v>0.8</v>
      </c>
      <c r="J16" s="453">
        <f ca="1">'Parameters calculator (hide)'!H25</f>
        <v>16.520255999999996</v>
      </c>
      <c r="K16" s="20"/>
      <c r="L16" s="20"/>
    </row>
    <row r="17" spans="1:13" ht="15" thickBot="1" x14ac:dyDescent="0.25">
      <c r="B17" s="20"/>
      <c r="C17" s="449"/>
      <c r="D17" s="450"/>
      <c r="E17" s="22"/>
      <c r="F17" s="23"/>
      <c r="G17" s="23"/>
      <c r="H17" s="23"/>
      <c r="I17" s="452"/>
      <c r="J17" s="454"/>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55" t="s">
        <v>347</v>
      </c>
      <c r="F20" s="455"/>
      <c r="G20" s="64" t="s">
        <v>87</v>
      </c>
      <c r="H20" s="25" t="s">
        <v>88</v>
      </c>
      <c r="I20" s="25"/>
      <c r="J20" s="25"/>
      <c r="K20" s="26"/>
      <c r="L20" s="20"/>
    </row>
    <row r="21" spans="1:13" ht="15" thickBot="1" x14ac:dyDescent="0.25">
      <c r="B21" s="20"/>
      <c r="C21" s="20"/>
      <c r="D21" s="28"/>
      <c r="E21" s="456" t="s">
        <v>93</v>
      </c>
      <c r="F21" s="457"/>
      <c r="G21" s="430">
        <v>0.03</v>
      </c>
      <c r="H21" s="440">
        <f ca="1">'Parameters calculator (hide)'!E25</f>
        <v>20.650319999999997</v>
      </c>
      <c r="I21" s="29"/>
      <c r="J21" s="29"/>
      <c r="K21" s="21"/>
      <c r="L21" s="20"/>
    </row>
    <row r="22" spans="1:13" ht="15" thickBot="1" x14ac:dyDescent="0.25">
      <c r="B22" s="90"/>
      <c r="C22" s="26"/>
      <c r="D22" s="23"/>
      <c r="E22" s="23"/>
      <c r="F22" s="24"/>
      <c r="G22" s="431"/>
      <c r="H22" s="441"/>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25" t="s">
        <v>372</v>
      </c>
      <c r="B25" s="31"/>
      <c r="C25" s="32"/>
      <c r="D25" s="31"/>
      <c r="E25" s="31"/>
      <c r="F25" s="31"/>
      <c r="G25" s="31"/>
      <c r="H25" s="31"/>
      <c r="I25" s="32"/>
      <c r="J25" s="31"/>
      <c r="K25" s="31"/>
    </row>
    <row r="26" spans="1:13" ht="15" thickBot="1" x14ac:dyDescent="0.25">
      <c r="A26" s="425"/>
      <c r="B26" s="428">
        <f ca="1">'Parameters calculator (hide)'!B27</f>
        <v>606.09858818991552</v>
      </c>
      <c r="C26" s="33"/>
      <c r="D26" s="31"/>
      <c r="E26" s="31"/>
      <c r="F26" s="31"/>
      <c r="G26" s="92"/>
      <c r="H26" s="31"/>
      <c r="I26" s="32" t="s">
        <v>87</v>
      </c>
      <c r="J26" s="31" t="s">
        <v>88</v>
      </c>
      <c r="K26" s="31"/>
    </row>
    <row r="27" spans="1:13" ht="15" thickBot="1" x14ac:dyDescent="0.25">
      <c r="A27" s="243" t="str">
        <f>"("&amp;$C$4&amp;")"</f>
        <v>(Patients)</v>
      </c>
      <c r="B27" s="429"/>
      <c r="C27" s="31"/>
      <c r="D27" s="31"/>
      <c r="E27" s="31"/>
      <c r="F27" s="83" t="s">
        <v>400</v>
      </c>
      <c r="G27" s="92"/>
      <c r="H27" s="31"/>
      <c r="I27" s="430">
        <v>0.2</v>
      </c>
      <c r="J27" s="440">
        <f ca="1">'Parameters calculator (hide)'!F25</f>
        <v>4.130064</v>
      </c>
      <c r="K27" s="31"/>
    </row>
    <row r="28" spans="1:13" ht="15" thickBot="1" x14ac:dyDescent="0.25">
      <c r="A28" s="83"/>
      <c r="B28" s="31"/>
      <c r="C28" s="31"/>
      <c r="D28" s="31"/>
      <c r="E28" s="31"/>
      <c r="F28" s="31" t="s">
        <v>95</v>
      </c>
      <c r="G28" s="31"/>
      <c r="H28" s="31"/>
      <c r="I28" s="431"/>
      <c r="J28" s="441"/>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sheetProtection algorithmName="SHA-512" hashValue="bpHsEPT5nXiUkRope5bj7xCFHEJn8uXCh0QUtNN1dIdFJTbH2a0/eGoy04TRZahV+kSg3TmiHmoWlv3eGMC7bQ==" saltValue="S0Clh2Eamxew2G/ilJ9Jgw=="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Test name 1</v>
      </c>
      <c r="B9" s="214"/>
      <c r="C9" s="214"/>
      <c r="E9" s="214"/>
      <c r="G9" s="214"/>
    </row>
    <row r="10" spans="1:7" x14ac:dyDescent="0.2">
      <c r="A10" s="86" t="str">
        <f>IF(Setup!C28&lt;&gt;"",Setup!C28,"Modality "&amp;ROW(A2))</f>
        <v>Test name 2</v>
      </c>
      <c r="B10" s="214"/>
      <c r="C10" s="214"/>
      <c r="E10" s="214"/>
      <c r="G10" s="214"/>
    </row>
    <row r="11" spans="1:7" hidden="1" x14ac:dyDescent="0.2">
      <c r="A11" s="86" t="str">
        <f>IF(Setup!C29&lt;&gt;"",Setup!C29,"Modality "&amp;ROW(A3))</f>
        <v>Another modality</v>
      </c>
      <c r="B11" s="214"/>
      <c r="C11" s="214"/>
      <c r="E11" s="214"/>
      <c r="G11" s="214"/>
    </row>
    <row r="12" spans="1:7" hidden="1" x14ac:dyDescent="0.2">
      <c r="A12" s="86" t="str">
        <f>IF(Setup!C30&lt;&gt;"",Setup!C30,"Modality "&amp;ROW(A8))</f>
        <v>Modality 4</v>
      </c>
      <c r="B12" s="214"/>
      <c r="C12" s="214"/>
      <c r="E12" s="214"/>
      <c r="G12" s="214"/>
    </row>
    <row r="13" spans="1:7" hidden="1" x14ac:dyDescent="0.2">
      <c r="A13" s="86" t="str">
        <f>IF(Setup!C31&lt;&gt;"",Setup!C31,"Modality "&amp;ROW(A9))</f>
        <v>Modality 5</v>
      </c>
      <c r="B13" s="214"/>
      <c r="C13" s="214"/>
      <c r="E13" s="214"/>
      <c r="G13" s="214"/>
    </row>
    <row r="14" spans="1:7" hidden="1" x14ac:dyDescent="0.2">
      <c r="A14" s="86" t="str">
        <f>IF(Setup!C32&lt;&gt;"",Setup!C32,"Modality "&amp;ROW(A10))</f>
        <v>Modality 6</v>
      </c>
      <c r="B14" s="214"/>
      <c r="C14" s="214"/>
      <c r="E14" s="214"/>
      <c r="G14" s="214"/>
    </row>
    <row r="15" spans="1:7" hidden="1" x14ac:dyDescent="0.2">
      <c r="A15" s="86" t="str">
        <f>IF(Setup!C33&lt;&gt;"",Setup!C33,"Modality "&amp;ROW(A11))</f>
        <v>Modality 7</v>
      </c>
      <c r="B15" s="214"/>
      <c r="C15" s="214"/>
      <c r="E15" s="214"/>
      <c r="G15" s="214"/>
    </row>
    <row r="16" spans="1:7" hidden="1" x14ac:dyDescent="0.2">
      <c r="A16" s="86" t="str">
        <f>IF(Setup!C34&lt;&gt;"",Setup!C34,"Modality "&amp;ROW(A12))</f>
        <v>Modality 8</v>
      </c>
      <c r="B16" s="214"/>
      <c r="C16" s="214"/>
      <c r="E16" s="214"/>
      <c r="G16" s="214"/>
    </row>
    <row r="17" spans="1:7" hidden="1" x14ac:dyDescent="0.2">
      <c r="A17" s="86" t="str">
        <f>IF(Setup!C35&lt;&gt;"",Setup!C35,"Modality "&amp;ROW(A13))</f>
        <v>Modality 9</v>
      </c>
      <c r="B17" s="214"/>
      <c r="C17" s="214"/>
      <c r="E17" s="214"/>
      <c r="G17" s="214"/>
    </row>
    <row r="18" spans="1:7" hidden="1"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696</v>
      </c>
      <c r="C21" s="95">
        <f ca="1">'Parameters calculator (hide)'!B19*'Parameters calculator (hide)'!E18</f>
        <v>25740.000000000004</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pq/bBtSxOzJZJQQYmpds38xl7SI29d9TK19Q1Yk75JhTZ8BmqSWQ3HIBLd9N54EbN+wEM+4sFhYOGWk6rxlhZg==" saltValue="EBI6Emv77KVKPtvC1pJ9d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4.25" x14ac:dyDescent="0.2"/>
  <cols>
    <col min="1" max="1" width="15.8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f ca="1">C15/'Parameters calculator'!$C$21</f>
        <v>0</v>
      </c>
      <c r="E16" s="84">
        <f ca="1">E15/('Parameters calculator'!$C$21-C15)</f>
        <v>0</v>
      </c>
      <c r="G16" s="84">
        <f ca="1">G15/('Parameters calculator'!$C$21-C15)</f>
        <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36.982758620689658</v>
      </c>
      <c r="G18" s="67" t="s">
        <v>394</v>
      </c>
      <c r="H18" s="51" t="s">
        <v>501</v>
      </c>
    </row>
    <row r="19" spans="1:13" x14ac:dyDescent="0.2">
      <c r="A19" t="s">
        <v>329</v>
      </c>
      <c r="B19">
        <f ca="1">'Demand background (hide)'!$BM$18*'Parameters calculator (hide)'!$B$18*IF(OR(Parameters!C4="Patients",B34=1),1/E18,1)</f>
        <v>696</v>
      </c>
    </row>
    <row r="20" spans="1:13" x14ac:dyDescent="0.2">
      <c r="B20" t="s">
        <v>75</v>
      </c>
      <c r="C20" t="s">
        <v>336</v>
      </c>
      <c r="E20" t="s">
        <v>99</v>
      </c>
      <c r="F20" t="s">
        <v>337</v>
      </c>
      <c r="H20" t="s">
        <v>101</v>
      </c>
    </row>
    <row r="21" spans="1:13" s="67" customFormat="1" x14ac:dyDescent="0.2">
      <c r="A21" s="67" t="s">
        <v>334</v>
      </c>
      <c r="B21" s="84">
        <f>Parameters!$G$7</f>
        <v>1.0999999999999999E-2</v>
      </c>
      <c r="C21" s="84">
        <f>Parameters!$G$11</f>
        <v>0.11348300821985031</v>
      </c>
      <c r="D21" s="47"/>
      <c r="E21" s="84">
        <f>Parameters!$G$21</f>
        <v>0.03</v>
      </c>
      <c r="F21" s="84">
        <f>Parameters!$I$27</f>
        <v>0.2</v>
      </c>
      <c r="G21" s="47"/>
      <c r="H21" s="84">
        <f>1-F21</f>
        <v>0.8</v>
      </c>
      <c r="M21" s="67" t="s">
        <v>393</v>
      </c>
    </row>
    <row r="22" spans="1:13" s="67" customFormat="1" x14ac:dyDescent="0.2">
      <c r="A22" s="67" t="s">
        <v>335</v>
      </c>
      <c r="B22" s="5">
        <f ca="1">Parameters!$H$7</f>
        <v>7.6559999999999997</v>
      </c>
      <c r="C22" s="5">
        <f ca="1">Parameters!$H$11</f>
        <v>78.115347810084643</v>
      </c>
      <c r="E22" s="5">
        <f ca="1">Parameters!$H$21</f>
        <v>20.650319999999997</v>
      </c>
      <c r="F22" s="5">
        <f ca="1">Parameters!$J$27</f>
        <v>4.130064</v>
      </c>
      <c r="H22" s="5">
        <f ca="1">E22-F22</f>
        <v>16.520255999999996</v>
      </c>
    </row>
    <row r="23" spans="1:13" s="67" customFormat="1" x14ac:dyDescent="0.2"/>
    <row r="24" spans="1:13" x14ac:dyDescent="0.2">
      <c r="A24" s="67" t="s">
        <v>332</v>
      </c>
      <c r="B24" s="84">
        <f ca="1">IF($B$34=2,IFERROR(B22/B19,NA()),C16)</f>
        <v>1.0999999999999999E-2</v>
      </c>
      <c r="C24" s="84">
        <f ca="1">IF($B$34=2,IFERROR(C22/(B19-B22),NA()),E16)</f>
        <v>0.1134830082198503</v>
      </c>
      <c r="D24" s="47"/>
      <c r="E24" s="84">
        <f ca="1">IF($B$34=2,IFERROR(E22/(B19-B22),NA()),G16)</f>
        <v>2.9999999999999992E-2</v>
      </c>
      <c r="F24" s="84">
        <f ca="1">IF($B$34=2,IF(E22=0,0,IFERROR(F22/E22,NA())),I16)</f>
        <v>0.20000000000000004</v>
      </c>
      <c r="G24" s="47"/>
      <c r="H24" s="84">
        <f>IF(Parameters!$C$2="%",'Parameters calculator (hide)'!$H$21,1-F24)</f>
        <v>0.8</v>
      </c>
    </row>
    <row r="25" spans="1:13" x14ac:dyDescent="0.2">
      <c r="A25" t="s">
        <v>333</v>
      </c>
      <c r="B25" s="5">
        <f ca="1">IFERROR(B19*B21,NA())</f>
        <v>7.6559999999999997</v>
      </c>
      <c r="C25" s="5">
        <f ca="1">IFERROR((B19*(1-B21)*C21),NA())</f>
        <v>78.115347810084643</v>
      </c>
      <c r="D25" s="67"/>
      <c r="E25" s="5">
        <f ca="1">IFERROR(B19*(1-B21)*E21,NA())</f>
        <v>20.650319999999997</v>
      </c>
      <c r="F25" s="5">
        <f ca="1">IFERROR(E25*F21,NA())</f>
        <v>4.130064</v>
      </c>
      <c r="G25" s="67"/>
      <c r="H25" s="5">
        <f ca="1">E25-F25</f>
        <v>16.520255999999996</v>
      </c>
    </row>
    <row r="27" spans="1:13" x14ac:dyDescent="0.2">
      <c r="A27" t="s">
        <v>340</v>
      </c>
      <c r="B27">
        <f ca="1">IF(Parameters!$C$2="Volume",B19-B22-C22+H22-E22,B19-B25-C25+H25-E25)</f>
        <v>606.09858818991552</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f ca="1">IF(B34=1,C16,B24)</f>
        <v>1.0999999999999999E-2</v>
      </c>
      <c r="C43" s="146">
        <f ca="1">(1-B43)</f>
        <v>0.98899999999999999</v>
      </c>
      <c r="E43" s="148"/>
      <c r="G43" s="146"/>
    </row>
    <row r="44" spans="1:13" x14ac:dyDescent="0.2">
      <c r="A44" t="s">
        <v>336</v>
      </c>
      <c r="B44" s="100">
        <f ca="1">IF(B34=1,E16,C24)</f>
        <v>0.1134830082198503</v>
      </c>
      <c r="C44" s="146">
        <f ca="1">B44</f>
        <v>0.1134830082198503</v>
      </c>
      <c r="E44" s="146" t="s">
        <v>508</v>
      </c>
      <c r="G44" s="146"/>
      <c r="H44" s="67"/>
    </row>
    <row r="45" spans="1:13" x14ac:dyDescent="0.2">
      <c r="A45" t="s">
        <v>99</v>
      </c>
      <c r="B45" s="100">
        <f ca="1">IF(B34=1,G16,E24)</f>
        <v>2.9999999999999992E-2</v>
      </c>
      <c r="C45" s="146"/>
      <c r="E45" s="146" t="str">
        <f>IF(E42&gt;0,E42/(1-C44-(B45*B46))/C43,"")</f>
        <v/>
      </c>
      <c r="G45" s="146"/>
      <c r="H45" s="67"/>
    </row>
    <row r="46" spans="1:13" x14ac:dyDescent="0.2">
      <c r="A46" t="s">
        <v>337</v>
      </c>
      <c r="B46" s="100">
        <f ca="1">IF(B34=1,I16,F24)</f>
        <v>0.20000000000000004</v>
      </c>
      <c r="C46" s="146">
        <f ca="1">B46*B45</f>
        <v>5.9999999999999993E-3</v>
      </c>
      <c r="E46" s="146"/>
      <c r="G46" s="146"/>
      <c r="H46" s="67"/>
    </row>
    <row r="47" spans="1:13" x14ac:dyDescent="0.2">
      <c r="A47" t="s">
        <v>406</v>
      </c>
      <c r="B47" s="100">
        <f ca="1">IF(B34=1,1-I16,1-F24)</f>
        <v>0.79999999999999993</v>
      </c>
      <c r="C47" s="146">
        <f ca="1">B47*B45</f>
        <v>2.399999999999999E-2</v>
      </c>
      <c r="D47" s="36"/>
      <c r="E47" s="146"/>
      <c r="F47" s="146"/>
      <c r="G47" s="146"/>
      <c r="H47" s="67"/>
    </row>
    <row r="51" spans="1:14" x14ac:dyDescent="0.2">
      <c r="A51" t="s">
        <v>407</v>
      </c>
      <c r="E51" t="s">
        <v>877</v>
      </c>
      <c r="F51" t="s">
        <v>413</v>
      </c>
      <c r="L51" t="s">
        <v>420</v>
      </c>
    </row>
    <row r="53" spans="1:14" x14ac:dyDescent="0.2">
      <c r="A53" t="s">
        <v>408</v>
      </c>
      <c r="B53" t="s">
        <v>148</v>
      </c>
      <c r="C53" t="s">
        <v>149</v>
      </c>
      <c r="D53" t="s">
        <v>883</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
      <c r="F61" s="5"/>
      <c r="H61" t="s">
        <v>165</v>
      </c>
      <c r="I61" t="s">
        <v>166</v>
      </c>
    </row>
    <row r="62" spans="1:14" x14ac:dyDescent="0.2">
      <c r="A62" t="s">
        <v>415</v>
      </c>
      <c r="F62" s="5">
        <f ca="1">SUM(F55:G57)</f>
        <v>1656.9230769230769</v>
      </c>
      <c r="H62" s="5">
        <f ca="1">F62*0.95</f>
        <v>1574.0769230769231</v>
      </c>
      <c r="I62" s="5">
        <f ca="1">F62*1.05</f>
        <v>1739.7692307692307</v>
      </c>
    </row>
    <row r="63" spans="1:14" x14ac:dyDescent="0.2">
      <c r="A63" t="s">
        <v>416</v>
      </c>
      <c r="F63" s="5">
        <f ca="1">F62/E18</f>
        <v>44.802582033351257</v>
      </c>
      <c r="H63" s="5">
        <f ca="1">F63*0.95</f>
        <v>42.562452931683694</v>
      </c>
      <c r="I63" s="5">
        <f ca="1">F63*1.05</f>
        <v>47.04271113501882</v>
      </c>
    </row>
    <row r="65" spans="1:10" x14ac:dyDescent="0.2">
      <c r="G65" t="str">
        <f>"Waiting list position ("&amp;LOWER(Summary!$C$8)&amp;")"</f>
        <v>Waiting list position (minutes)</v>
      </c>
    </row>
    <row r="66" spans="1:10" x14ac:dyDescent="0.2">
      <c r="A66" t="s">
        <v>417</v>
      </c>
      <c r="G66" t="s">
        <v>430</v>
      </c>
      <c r="H66" s="5">
        <f ca="1">IF(Summary!$C$8&lt;&gt;"Patients",H62,H63)</f>
        <v>1574.0769230769231</v>
      </c>
      <c r="I66" s="5">
        <f ca="1">IF(Summary!$C$8&lt;&gt;"Patients",I62,I63)</f>
        <v>1739.7692307692307</v>
      </c>
      <c r="J66" s="5">
        <f ca="1">I66-H66</f>
        <v>165.69230769230762</v>
      </c>
    </row>
    <row r="67" spans="1:10" x14ac:dyDescent="0.2">
      <c r="B67" t="s">
        <v>429</v>
      </c>
      <c r="C67" t="s">
        <v>313</v>
      </c>
      <c r="G67" t="s">
        <v>431</v>
      </c>
      <c r="H67" s="5">
        <f ca="1">IF(Summary!$C$8&lt;&gt;"Patients",C79,B79)</f>
        <v>2100</v>
      </c>
    </row>
    <row r="68" spans="1:10" x14ac:dyDescent="0.2">
      <c r="A68" t="str">
        <f>Setup!C27</f>
        <v>Test name 1</v>
      </c>
      <c r="B68" s="5">
        <f>IF(ROW(A1)&lt;=Num_Modalities,Setup!G27,0)</f>
        <v>30</v>
      </c>
      <c r="C68" s="5">
        <f ca="1">Setup!G27*'Demand background (hide)'!BN6</f>
        <v>900</v>
      </c>
      <c r="D68" s="67"/>
      <c r="I68" s="5"/>
    </row>
    <row r="69" spans="1:10" x14ac:dyDescent="0.2">
      <c r="A69" s="67" t="str">
        <f>Setup!C28</f>
        <v>Test name 2</v>
      </c>
      <c r="B69" s="5">
        <f>IF(ROW(A2)&lt;=Num_Modalities,Setup!G28,0)</f>
        <v>30</v>
      </c>
      <c r="C69" s="5">
        <f ca="1">Setup!G28*'Demand background (hide)'!BN7</f>
        <v>1200</v>
      </c>
      <c r="D69" s="67"/>
      <c r="G69" t="s">
        <v>307</v>
      </c>
      <c r="H69" t="str">
        <f ca="1">IF(AND(H66&gt;H67,I66&gt;H67),0,IF(H66&lt;I66,"0",TEXT(MAX(0,H67-I66),"#,#"))&amp;" - "&amp;TEXT(H67-H66,"#,#"))</f>
        <v>0 - 526</v>
      </c>
    </row>
    <row r="70" spans="1:10" x14ac:dyDescent="0.2">
      <c r="A70" s="67" t="str">
        <f>Setup!C29</f>
        <v>Another modality</v>
      </c>
      <c r="B70" s="5">
        <f>IF(ROW(A3)&lt;=Num_Modalities,Setup!G29,0)</f>
        <v>0</v>
      </c>
      <c r="C70" s="5">
        <f ca="1">Setup!G29*'Demand background (hide)'!BN8</f>
        <v>20</v>
      </c>
      <c r="D70" s="67"/>
    </row>
    <row r="71" spans="1:10" x14ac:dyDescent="0.2">
      <c r="A71" s="67" t="str">
        <f>Setup!C30</f>
        <v>Modality 4</v>
      </c>
      <c r="B71" s="5">
        <f>IF(ROW(A4)&lt;=Num_Modalities,Setup!G30,0)</f>
        <v>0</v>
      </c>
      <c r="C71" s="5">
        <f ca="1">B71*'Demand background (hide)'!BN9</f>
        <v>0</v>
      </c>
      <c r="D71" s="67"/>
      <c r="H71" s="5">
        <f ca="1">H67-H66</f>
        <v>525.92307692307691</v>
      </c>
      <c r="I71" s="5">
        <f ca="1">H67-I66</f>
        <v>360.23076923076928</v>
      </c>
    </row>
    <row r="72" spans="1:10" x14ac:dyDescent="0.2">
      <c r="A72" s="67" t="str">
        <f>Setup!C31</f>
        <v>Modality 5</v>
      </c>
      <c r="B72" s="5">
        <f>IF(ROW(A5)&lt;=Num_Modalities,Setup!G31,0)</f>
        <v>0</v>
      </c>
      <c r="C72" s="5">
        <f ca="1">B72*'Demand background (hide)'!BN10</f>
        <v>0</v>
      </c>
      <c r="D72" s="67"/>
    </row>
    <row r="73" spans="1:10" x14ac:dyDescent="0.2">
      <c r="A73" s="67" t="str">
        <f>Setup!C32</f>
        <v>Modality 6</v>
      </c>
      <c r="B73" s="5">
        <f>IF(ROW(A6)&lt;=Num_Modalities,Setup!G32,0)</f>
        <v>0</v>
      </c>
      <c r="C73" s="5">
        <f ca="1">B73*'Demand background (hide)'!BN11</f>
        <v>0</v>
      </c>
      <c r="D73" s="67"/>
    </row>
    <row r="74" spans="1:10" x14ac:dyDescent="0.2">
      <c r="A74" s="67" t="str">
        <f>Setup!C33</f>
        <v>Modality 7</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60</v>
      </c>
      <c r="C79" s="5">
        <f ca="1">SUM(OFFSET($C$68,0,0,Num_Modalities,1))</f>
        <v>2100</v>
      </c>
    </row>
    <row r="80" spans="1:10" x14ac:dyDescent="0.2">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workbookViewId="0">
      <selection activeCell="J20" sqref="J20"/>
    </sheetView>
  </sheetViews>
  <sheetFormatPr defaultRowHeight="14.25" x14ac:dyDescent="0.2"/>
  <cols>
    <col min="7" max="7" width="8.75" style="67"/>
    <col min="13" max="13" width="8.75" style="67"/>
    <col min="65" max="65" width="8.75" style="67"/>
  </cols>
  <sheetData>
    <row r="1" spans="1:131" x14ac:dyDescent="0.2">
      <c r="A1">
        <v>2</v>
      </c>
      <c r="B1" t="s">
        <v>1250</v>
      </c>
      <c r="G1" s="67" t="s">
        <v>1252</v>
      </c>
      <c r="H1" t="s">
        <v>1251</v>
      </c>
      <c r="M1" s="67" t="s">
        <v>1252</v>
      </c>
      <c r="N1" t="s">
        <v>1250</v>
      </c>
      <c r="BN1" t="s">
        <v>1251</v>
      </c>
      <c r="EA1" t="s">
        <v>1285</v>
      </c>
    </row>
    <row r="2" spans="1:131" x14ac:dyDescent="0.2">
      <c r="A2" t="s">
        <v>1286</v>
      </c>
      <c r="B2" t="s">
        <v>1287</v>
      </c>
      <c r="C2" t="s">
        <v>1288</v>
      </c>
      <c r="E2">
        <v>30</v>
      </c>
      <c r="F2">
        <v>7.022102392717283</v>
      </c>
      <c r="G2" t="s">
        <v>1238</v>
      </c>
      <c r="H2" t="s">
        <v>1289</v>
      </c>
      <c r="K2">
        <v>10</v>
      </c>
      <c r="L2">
        <v>3.0094724540216928</v>
      </c>
      <c r="M2" t="s">
        <v>1238</v>
      </c>
      <c r="N2">
        <v>0</v>
      </c>
      <c r="O2">
        <v>0</v>
      </c>
      <c r="P2">
        <v>0</v>
      </c>
      <c r="Q2">
        <v>0</v>
      </c>
      <c r="R2">
        <v>0</v>
      </c>
      <c r="S2">
        <v>0</v>
      </c>
      <c r="T2">
        <v>0</v>
      </c>
      <c r="U2">
        <v>0</v>
      </c>
      <c r="V2">
        <v>0</v>
      </c>
      <c r="W2">
        <v>0</v>
      </c>
      <c r="X2">
        <v>0</v>
      </c>
      <c r="Y2">
        <v>0</v>
      </c>
      <c r="Z2">
        <v>0</v>
      </c>
      <c r="AA2">
        <v>0</v>
      </c>
      <c r="AB2">
        <v>0</v>
      </c>
      <c r="AC2" t="s">
        <v>1238</v>
      </c>
      <c r="AD2" t="s">
        <v>1238</v>
      </c>
      <c r="AE2" t="s">
        <v>1238</v>
      </c>
      <c r="AF2" t="s">
        <v>1238</v>
      </c>
      <c r="AG2" t="s">
        <v>1238</v>
      </c>
      <c r="AH2" t="s">
        <v>1238</v>
      </c>
      <c r="AI2" t="s">
        <v>1238</v>
      </c>
      <c r="AJ2" t="s">
        <v>1238</v>
      </c>
      <c r="AK2" t="s">
        <v>1238</v>
      </c>
      <c r="AL2" t="s">
        <v>1238</v>
      </c>
      <c r="AM2" t="s">
        <v>1238</v>
      </c>
      <c r="AN2" t="s">
        <v>1238</v>
      </c>
      <c r="AO2" t="s">
        <v>1238</v>
      </c>
      <c r="AP2" t="s">
        <v>1238</v>
      </c>
      <c r="AQ2" t="s">
        <v>1238</v>
      </c>
      <c r="AR2" t="s">
        <v>1238</v>
      </c>
      <c r="AS2" t="s">
        <v>1238</v>
      </c>
      <c r="AT2" t="s">
        <v>1238</v>
      </c>
      <c r="AU2" t="s">
        <v>1238</v>
      </c>
      <c r="AV2" t="s">
        <v>1238</v>
      </c>
      <c r="AW2" t="s">
        <v>1238</v>
      </c>
      <c r="AX2" t="s">
        <v>1238</v>
      </c>
      <c r="AY2" t="s">
        <v>1238</v>
      </c>
      <c r="AZ2" t="s">
        <v>1238</v>
      </c>
      <c r="BA2" t="s">
        <v>1238</v>
      </c>
      <c r="BB2" t="s">
        <v>1238</v>
      </c>
      <c r="BC2" t="s">
        <v>1238</v>
      </c>
      <c r="BD2" t="s">
        <v>1238</v>
      </c>
      <c r="BE2" t="s">
        <v>1238</v>
      </c>
      <c r="BF2" t="s">
        <v>1238</v>
      </c>
      <c r="BG2" t="s">
        <v>1238</v>
      </c>
      <c r="BH2" t="s">
        <v>1238</v>
      </c>
      <c r="BI2" t="s">
        <v>1238</v>
      </c>
      <c r="BJ2" t="s">
        <v>1238</v>
      </c>
      <c r="BK2" t="s">
        <v>1238</v>
      </c>
      <c r="BL2" t="s">
        <v>1238</v>
      </c>
      <c r="BM2">
        <v>10</v>
      </c>
      <c r="BN2">
        <v>0</v>
      </c>
      <c r="BO2">
        <v>0</v>
      </c>
      <c r="BP2">
        <v>0</v>
      </c>
      <c r="BQ2">
        <v>0</v>
      </c>
      <c r="BR2">
        <v>0</v>
      </c>
      <c r="BS2">
        <v>0</v>
      </c>
      <c r="BT2">
        <v>0</v>
      </c>
      <c r="BU2">
        <v>0</v>
      </c>
      <c r="BV2">
        <v>0</v>
      </c>
      <c r="BW2">
        <v>0</v>
      </c>
      <c r="BX2">
        <v>0</v>
      </c>
      <c r="BY2">
        <v>0</v>
      </c>
      <c r="BZ2">
        <v>0</v>
      </c>
      <c r="CA2">
        <v>0</v>
      </c>
      <c r="CB2">
        <v>0</v>
      </c>
      <c r="CC2">
        <v>0</v>
      </c>
      <c r="CD2">
        <v>0</v>
      </c>
      <c r="CE2">
        <v>0</v>
      </c>
      <c r="CF2">
        <v>0</v>
      </c>
      <c r="CG2">
        <v>0</v>
      </c>
      <c r="CH2">
        <v>0</v>
      </c>
      <c r="CI2">
        <v>0</v>
      </c>
      <c r="CJ2">
        <v>0</v>
      </c>
      <c r="CK2">
        <v>0</v>
      </c>
      <c r="CL2">
        <v>0</v>
      </c>
      <c r="CM2">
        <v>0</v>
      </c>
      <c r="CN2">
        <v>0</v>
      </c>
      <c r="CO2">
        <v>0</v>
      </c>
      <c r="CP2">
        <v>0</v>
      </c>
      <c r="CQ2">
        <v>0</v>
      </c>
      <c r="CR2">
        <v>0</v>
      </c>
      <c r="CS2">
        <v>0</v>
      </c>
      <c r="CT2">
        <v>0</v>
      </c>
      <c r="CU2">
        <v>0</v>
      </c>
      <c r="CV2">
        <v>0</v>
      </c>
      <c r="CW2">
        <v>0</v>
      </c>
      <c r="CX2">
        <v>0</v>
      </c>
      <c r="CY2">
        <v>0</v>
      </c>
      <c r="CZ2">
        <v>0</v>
      </c>
      <c r="DA2">
        <v>0</v>
      </c>
      <c r="DB2">
        <v>0</v>
      </c>
      <c r="DC2">
        <v>0</v>
      </c>
      <c r="DD2">
        <v>0</v>
      </c>
      <c r="DE2">
        <v>0</v>
      </c>
      <c r="DF2">
        <v>0</v>
      </c>
      <c r="DG2">
        <v>0</v>
      </c>
      <c r="DH2">
        <v>0</v>
      </c>
      <c r="DI2">
        <v>0</v>
      </c>
      <c r="DJ2">
        <v>0</v>
      </c>
      <c r="DK2">
        <v>0</v>
      </c>
      <c r="DL2">
        <v>0</v>
      </c>
      <c r="DM2">
        <v>0</v>
      </c>
      <c r="EA2" t="s">
        <v>1286</v>
      </c>
    </row>
    <row r="3" spans="1:131" x14ac:dyDescent="0.2">
      <c r="A3" t="s">
        <v>1286</v>
      </c>
      <c r="B3" t="s">
        <v>1290</v>
      </c>
      <c r="C3" t="s">
        <v>1288</v>
      </c>
      <c r="E3">
        <v>30</v>
      </c>
      <c r="F3">
        <v>7.022102392717283</v>
      </c>
      <c r="G3" t="s">
        <v>1238</v>
      </c>
      <c r="H3" t="s">
        <v>1291</v>
      </c>
      <c r="K3">
        <v>12</v>
      </c>
      <c r="L3">
        <v>3.0094724540216928</v>
      </c>
      <c r="M3" t="s">
        <v>1238</v>
      </c>
      <c r="N3">
        <v>0</v>
      </c>
      <c r="O3">
        <v>0</v>
      </c>
      <c r="P3">
        <v>0</v>
      </c>
      <c r="Q3">
        <v>0</v>
      </c>
      <c r="R3">
        <v>0</v>
      </c>
      <c r="S3">
        <v>0</v>
      </c>
      <c r="T3">
        <v>0</v>
      </c>
      <c r="U3">
        <v>0</v>
      </c>
      <c r="V3">
        <v>0</v>
      </c>
      <c r="W3">
        <v>0</v>
      </c>
      <c r="X3">
        <v>0</v>
      </c>
      <c r="Y3" t="s">
        <v>1238</v>
      </c>
      <c r="Z3" t="s">
        <v>1238</v>
      </c>
      <c r="AA3" t="s">
        <v>1238</v>
      </c>
      <c r="AB3" t="s">
        <v>1238</v>
      </c>
      <c r="AC3" t="s">
        <v>1238</v>
      </c>
      <c r="AD3" t="s">
        <v>1238</v>
      </c>
      <c r="AE3" t="s">
        <v>1238</v>
      </c>
      <c r="AF3" t="s">
        <v>1238</v>
      </c>
      <c r="AG3" t="s">
        <v>1238</v>
      </c>
      <c r="AH3" t="s">
        <v>1238</v>
      </c>
      <c r="AI3" t="s">
        <v>1238</v>
      </c>
      <c r="AJ3" t="s">
        <v>1238</v>
      </c>
      <c r="AK3" t="s">
        <v>1238</v>
      </c>
      <c r="AL3" t="s">
        <v>1238</v>
      </c>
      <c r="AM3" t="s">
        <v>1238</v>
      </c>
      <c r="AN3" t="s">
        <v>1238</v>
      </c>
      <c r="AO3" t="s">
        <v>1238</v>
      </c>
      <c r="AP3" t="s">
        <v>1238</v>
      </c>
      <c r="AQ3" t="s">
        <v>1238</v>
      </c>
      <c r="AR3" t="s">
        <v>1238</v>
      </c>
      <c r="AS3" t="s">
        <v>1238</v>
      </c>
      <c r="AT3" t="s">
        <v>1238</v>
      </c>
      <c r="AU3" t="s">
        <v>1238</v>
      </c>
      <c r="AV3" t="s">
        <v>1238</v>
      </c>
      <c r="AW3" t="s">
        <v>1238</v>
      </c>
      <c r="AX3" t="s">
        <v>1238</v>
      </c>
      <c r="AY3" t="s">
        <v>1238</v>
      </c>
      <c r="AZ3" t="s">
        <v>1238</v>
      </c>
      <c r="BA3" t="s">
        <v>1238</v>
      </c>
      <c r="BB3" t="s">
        <v>1238</v>
      </c>
      <c r="BC3" t="s">
        <v>1238</v>
      </c>
      <c r="BD3" t="s">
        <v>1238</v>
      </c>
      <c r="BE3" t="s">
        <v>1238</v>
      </c>
      <c r="BF3" t="s">
        <v>1238</v>
      </c>
      <c r="BG3" t="s">
        <v>1238</v>
      </c>
      <c r="BH3" t="s">
        <v>1238</v>
      </c>
      <c r="BI3" t="s">
        <v>1238</v>
      </c>
      <c r="BJ3" t="s">
        <v>1238</v>
      </c>
      <c r="BK3" t="s">
        <v>1238</v>
      </c>
      <c r="BL3" t="s">
        <v>1238</v>
      </c>
      <c r="BM3">
        <v>10</v>
      </c>
      <c r="BN3">
        <v>0</v>
      </c>
      <c r="BO3">
        <v>0</v>
      </c>
      <c r="BP3">
        <v>0</v>
      </c>
      <c r="BQ3">
        <v>0</v>
      </c>
      <c r="BR3">
        <v>0</v>
      </c>
      <c r="BS3">
        <v>0</v>
      </c>
      <c r="BT3">
        <v>0</v>
      </c>
      <c r="BU3">
        <v>0</v>
      </c>
      <c r="BV3">
        <v>0</v>
      </c>
      <c r="BW3">
        <v>0</v>
      </c>
      <c r="BX3">
        <v>0</v>
      </c>
      <c r="BY3">
        <v>0</v>
      </c>
      <c r="BZ3">
        <v>0</v>
      </c>
      <c r="CA3">
        <v>0</v>
      </c>
      <c r="CB3">
        <v>0</v>
      </c>
      <c r="CC3">
        <v>0</v>
      </c>
      <c r="CD3">
        <v>0</v>
      </c>
      <c r="CE3">
        <v>0</v>
      </c>
      <c r="CF3">
        <v>0</v>
      </c>
      <c r="CG3">
        <v>0</v>
      </c>
      <c r="CH3">
        <v>0</v>
      </c>
      <c r="CI3">
        <v>0</v>
      </c>
      <c r="CJ3">
        <v>0</v>
      </c>
      <c r="CK3">
        <v>0</v>
      </c>
      <c r="CL3">
        <v>0</v>
      </c>
      <c r="CM3">
        <v>0</v>
      </c>
      <c r="CN3">
        <v>0</v>
      </c>
      <c r="CO3">
        <v>0</v>
      </c>
      <c r="CP3">
        <v>0</v>
      </c>
      <c r="CQ3">
        <v>0</v>
      </c>
      <c r="CR3">
        <v>0</v>
      </c>
      <c r="CS3">
        <v>0</v>
      </c>
      <c r="CT3">
        <v>0</v>
      </c>
      <c r="CU3">
        <v>0</v>
      </c>
      <c r="CV3">
        <v>0</v>
      </c>
      <c r="CW3">
        <v>0</v>
      </c>
      <c r="CX3">
        <v>0</v>
      </c>
      <c r="CY3">
        <v>0</v>
      </c>
      <c r="CZ3">
        <v>0</v>
      </c>
      <c r="DA3">
        <v>0</v>
      </c>
      <c r="DB3">
        <v>0</v>
      </c>
      <c r="DC3">
        <v>0</v>
      </c>
      <c r="DD3">
        <v>0</v>
      </c>
      <c r="DE3">
        <v>0</v>
      </c>
      <c r="DF3">
        <v>0</v>
      </c>
      <c r="DG3">
        <v>0</v>
      </c>
      <c r="DH3">
        <v>0</v>
      </c>
      <c r="DI3">
        <v>0</v>
      </c>
      <c r="DJ3">
        <v>0</v>
      </c>
      <c r="DK3">
        <v>0</v>
      </c>
      <c r="DL3">
        <v>0</v>
      </c>
      <c r="DM3">
        <v>0</v>
      </c>
      <c r="EA3" t="s">
        <v>1286</v>
      </c>
    </row>
    <row r="4" spans="1:131" x14ac:dyDescent="0.2">
      <c r="A4" t="s">
        <v>1286</v>
      </c>
      <c r="B4" t="s">
        <v>1292</v>
      </c>
      <c r="C4" t="s">
        <v>1293</v>
      </c>
      <c r="E4">
        <v>21</v>
      </c>
      <c r="F4">
        <v>4.0126299386955901</v>
      </c>
      <c r="G4" t="s">
        <v>1238</v>
      </c>
      <c r="M4" t="s">
        <v>1238</v>
      </c>
      <c r="N4">
        <v>0</v>
      </c>
      <c r="O4">
        <v>0</v>
      </c>
      <c r="P4">
        <v>0</v>
      </c>
      <c r="Q4">
        <v>0</v>
      </c>
      <c r="R4">
        <v>0</v>
      </c>
      <c r="S4">
        <v>0</v>
      </c>
      <c r="T4" t="s">
        <v>1238</v>
      </c>
      <c r="U4" t="s">
        <v>1238</v>
      </c>
      <c r="V4" t="s">
        <v>1238</v>
      </c>
      <c r="W4" t="s">
        <v>1238</v>
      </c>
      <c r="X4" t="s">
        <v>1238</v>
      </c>
      <c r="Y4" t="s">
        <v>1238</v>
      </c>
      <c r="Z4" t="s">
        <v>1238</v>
      </c>
      <c r="AA4" t="s">
        <v>1238</v>
      </c>
      <c r="AB4" t="s">
        <v>1238</v>
      </c>
      <c r="AC4" t="s">
        <v>1238</v>
      </c>
      <c r="AD4" t="s">
        <v>1238</v>
      </c>
      <c r="AE4" t="s">
        <v>1238</v>
      </c>
      <c r="AF4" t="s">
        <v>1238</v>
      </c>
      <c r="AG4" t="s">
        <v>1238</v>
      </c>
      <c r="AH4" t="s">
        <v>1238</v>
      </c>
      <c r="AI4" t="s">
        <v>1238</v>
      </c>
      <c r="AJ4" t="s">
        <v>1238</v>
      </c>
      <c r="AK4" t="s">
        <v>1238</v>
      </c>
      <c r="AL4" t="s">
        <v>1238</v>
      </c>
      <c r="AM4" t="s">
        <v>1238</v>
      </c>
      <c r="AN4" t="s">
        <v>1238</v>
      </c>
      <c r="AO4" t="s">
        <v>1238</v>
      </c>
      <c r="AP4" t="s">
        <v>1238</v>
      </c>
      <c r="AQ4" t="s">
        <v>1238</v>
      </c>
      <c r="AR4" t="s">
        <v>1238</v>
      </c>
      <c r="AS4" t="s">
        <v>1238</v>
      </c>
      <c r="AT4" t="s">
        <v>1238</v>
      </c>
      <c r="AU4" t="s">
        <v>1238</v>
      </c>
      <c r="AV4" t="s">
        <v>1238</v>
      </c>
      <c r="AW4" t="s">
        <v>1238</v>
      </c>
      <c r="AX4" t="s">
        <v>1238</v>
      </c>
      <c r="AY4" t="s">
        <v>1238</v>
      </c>
      <c r="AZ4" t="s">
        <v>1238</v>
      </c>
      <c r="BA4" t="s">
        <v>1238</v>
      </c>
      <c r="BB4" t="s">
        <v>1238</v>
      </c>
      <c r="BC4" t="s">
        <v>1238</v>
      </c>
      <c r="BD4" t="s">
        <v>1238</v>
      </c>
      <c r="BE4" t="s">
        <v>1238</v>
      </c>
      <c r="BF4" t="s">
        <v>1238</v>
      </c>
      <c r="BG4" t="s">
        <v>1238</v>
      </c>
      <c r="BH4" t="s">
        <v>1238</v>
      </c>
      <c r="BI4" t="s">
        <v>1238</v>
      </c>
      <c r="BJ4" t="s">
        <v>1238</v>
      </c>
      <c r="BK4" t="s">
        <v>1238</v>
      </c>
      <c r="BL4" t="s">
        <v>1238</v>
      </c>
      <c r="BM4">
        <v>10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0</v>
      </c>
      <c r="DA4">
        <v>0</v>
      </c>
      <c r="DB4">
        <v>0</v>
      </c>
      <c r="DC4">
        <v>0</v>
      </c>
      <c r="DD4">
        <v>0</v>
      </c>
      <c r="DE4">
        <v>0</v>
      </c>
      <c r="DF4">
        <v>0</v>
      </c>
      <c r="DG4">
        <v>0</v>
      </c>
      <c r="DH4">
        <v>0</v>
      </c>
      <c r="DI4">
        <v>0</v>
      </c>
      <c r="DJ4">
        <v>0</v>
      </c>
      <c r="DK4">
        <v>0</v>
      </c>
      <c r="DL4">
        <v>0</v>
      </c>
      <c r="DM4">
        <v>0</v>
      </c>
      <c r="EA4" t="s">
        <v>1286</v>
      </c>
    </row>
    <row r="5" spans="1:131" x14ac:dyDescent="0.2">
      <c r="A5" t="s">
        <v>1286</v>
      </c>
      <c r="B5" t="s">
        <v>1294</v>
      </c>
      <c r="C5" t="s">
        <v>1295</v>
      </c>
      <c r="E5">
        <v>12</v>
      </c>
      <c r="F5">
        <v>4.0126299386955901</v>
      </c>
      <c r="G5" t="s">
        <v>1238</v>
      </c>
      <c r="M5" t="s">
        <v>1238</v>
      </c>
      <c r="X5" t="s">
        <v>1238</v>
      </c>
      <c r="AO5">
        <v>20</v>
      </c>
      <c r="AP5">
        <v>20</v>
      </c>
      <c r="AQ5">
        <v>20</v>
      </c>
      <c r="AR5">
        <v>20</v>
      </c>
      <c r="AS5">
        <v>20</v>
      </c>
      <c r="AT5">
        <v>20</v>
      </c>
      <c r="AU5">
        <v>20</v>
      </c>
      <c r="AV5">
        <v>20</v>
      </c>
      <c r="AW5">
        <v>20</v>
      </c>
      <c r="AX5">
        <v>20</v>
      </c>
      <c r="AY5">
        <v>20</v>
      </c>
      <c r="AZ5">
        <v>20</v>
      </c>
      <c r="BA5">
        <v>20</v>
      </c>
      <c r="BB5">
        <v>20</v>
      </c>
      <c r="BC5">
        <v>20</v>
      </c>
      <c r="BD5">
        <v>20</v>
      </c>
      <c r="BE5">
        <v>20</v>
      </c>
      <c r="BF5">
        <v>20</v>
      </c>
      <c r="BG5">
        <v>20</v>
      </c>
      <c r="BH5">
        <v>20</v>
      </c>
      <c r="BI5">
        <v>20</v>
      </c>
      <c r="BJ5">
        <v>20</v>
      </c>
      <c r="BK5">
        <v>20</v>
      </c>
      <c r="BL5">
        <v>20</v>
      </c>
      <c r="BM5">
        <v>10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0</v>
      </c>
      <c r="DA5">
        <v>0</v>
      </c>
      <c r="DB5">
        <v>0</v>
      </c>
      <c r="DC5">
        <v>0</v>
      </c>
      <c r="DD5">
        <v>0</v>
      </c>
      <c r="DE5">
        <v>0</v>
      </c>
      <c r="DF5">
        <v>0</v>
      </c>
      <c r="DG5">
        <v>0</v>
      </c>
      <c r="DH5">
        <v>0</v>
      </c>
      <c r="DI5">
        <v>0</v>
      </c>
      <c r="DJ5">
        <v>0</v>
      </c>
      <c r="DK5">
        <v>0</v>
      </c>
      <c r="DL5">
        <v>0</v>
      </c>
      <c r="DM5">
        <v>0</v>
      </c>
      <c r="EA5" t="s">
        <v>1286</v>
      </c>
    </row>
    <row r="6" spans="1:131" x14ac:dyDescent="0.2">
      <c r="A6" t="s">
        <v>1286</v>
      </c>
      <c r="B6" t="s">
        <v>1296</v>
      </c>
      <c r="C6" t="s">
        <v>1297</v>
      </c>
      <c r="E6">
        <v>42</v>
      </c>
      <c r="F6">
        <v>5.4079254079254078</v>
      </c>
      <c r="G6" t="s">
        <v>1238</v>
      </c>
      <c r="M6" t="s">
        <v>1238</v>
      </c>
      <c r="N6" t="s">
        <v>1238</v>
      </c>
      <c r="O6" t="s">
        <v>1238</v>
      </c>
      <c r="P6" t="s">
        <v>1238</v>
      </c>
      <c r="Q6" t="s">
        <v>1238</v>
      </c>
      <c r="R6" t="s">
        <v>1238</v>
      </c>
      <c r="S6" t="s">
        <v>1238</v>
      </c>
      <c r="T6" t="s">
        <v>1238</v>
      </c>
      <c r="U6" t="s">
        <v>1238</v>
      </c>
      <c r="V6" t="s">
        <v>1238</v>
      </c>
      <c r="W6" t="s">
        <v>1238</v>
      </c>
      <c r="X6" t="s">
        <v>1238</v>
      </c>
      <c r="Y6" t="s">
        <v>1238</v>
      </c>
      <c r="Z6" t="s">
        <v>1238</v>
      </c>
      <c r="AA6" t="s">
        <v>1238</v>
      </c>
      <c r="AB6" t="s">
        <v>1238</v>
      </c>
      <c r="AC6" t="s">
        <v>1238</v>
      </c>
      <c r="AD6" t="s">
        <v>1238</v>
      </c>
      <c r="AE6" t="s">
        <v>1238</v>
      </c>
      <c r="AF6" t="s">
        <v>1238</v>
      </c>
      <c r="AG6" t="s">
        <v>1238</v>
      </c>
      <c r="AH6" t="s">
        <v>1238</v>
      </c>
      <c r="AI6" t="s">
        <v>1238</v>
      </c>
      <c r="AJ6" t="s">
        <v>1238</v>
      </c>
      <c r="AK6" t="s">
        <v>1238</v>
      </c>
      <c r="AL6" t="s">
        <v>1238</v>
      </c>
      <c r="AM6" t="s">
        <v>1238</v>
      </c>
      <c r="AN6" t="s">
        <v>1238</v>
      </c>
      <c r="AO6" t="s">
        <v>1238</v>
      </c>
      <c r="AP6" t="s">
        <v>1238</v>
      </c>
      <c r="AQ6" t="s">
        <v>1238</v>
      </c>
      <c r="AR6" t="s">
        <v>1238</v>
      </c>
      <c r="AS6">
        <v>0</v>
      </c>
      <c r="AT6">
        <v>0</v>
      </c>
      <c r="AU6">
        <v>0</v>
      </c>
      <c r="AV6">
        <v>0</v>
      </c>
      <c r="AW6">
        <v>0</v>
      </c>
      <c r="AX6">
        <v>0</v>
      </c>
      <c r="AY6">
        <v>0</v>
      </c>
      <c r="AZ6">
        <v>0</v>
      </c>
      <c r="BA6">
        <v>0</v>
      </c>
      <c r="BB6">
        <v>0</v>
      </c>
      <c r="BC6">
        <v>0</v>
      </c>
      <c r="BD6">
        <v>0</v>
      </c>
      <c r="BE6">
        <v>0</v>
      </c>
      <c r="BF6">
        <v>0</v>
      </c>
      <c r="BG6">
        <v>0</v>
      </c>
      <c r="BH6">
        <v>0</v>
      </c>
      <c r="BI6">
        <v>0</v>
      </c>
      <c r="BJ6">
        <v>0</v>
      </c>
      <c r="BK6">
        <v>0</v>
      </c>
      <c r="BL6">
        <v>0</v>
      </c>
      <c r="BM6">
        <v>10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0</v>
      </c>
      <c r="DA6">
        <v>0</v>
      </c>
      <c r="DB6">
        <v>0</v>
      </c>
      <c r="DC6">
        <v>0</v>
      </c>
      <c r="DD6">
        <v>0</v>
      </c>
      <c r="DE6">
        <v>0</v>
      </c>
      <c r="DF6">
        <v>0</v>
      </c>
      <c r="DG6">
        <v>0</v>
      </c>
      <c r="DH6">
        <v>0</v>
      </c>
      <c r="DI6">
        <v>0</v>
      </c>
      <c r="DJ6">
        <v>0</v>
      </c>
      <c r="DK6">
        <v>0</v>
      </c>
      <c r="DL6">
        <v>0</v>
      </c>
      <c r="DM6">
        <v>0</v>
      </c>
      <c r="EA6" t="s">
        <v>1286</v>
      </c>
    </row>
    <row r="7" spans="1:131" x14ac:dyDescent="0.2">
      <c r="A7" t="s">
        <v>1286</v>
      </c>
      <c r="G7" t="s">
        <v>1238</v>
      </c>
      <c r="M7" t="s">
        <v>1238</v>
      </c>
      <c r="N7">
        <v>8</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0</v>
      </c>
      <c r="CF7">
        <v>0</v>
      </c>
      <c r="CG7">
        <v>0</v>
      </c>
      <c r="CH7">
        <v>0</v>
      </c>
      <c r="CI7">
        <v>0</v>
      </c>
      <c r="CJ7">
        <v>0</v>
      </c>
      <c r="CK7">
        <v>0</v>
      </c>
      <c r="CL7">
        <v>0</v>
      </c>
      <c r="CM7">
        <v>0</v>
      </c>
      <c r="CN7">
        <v>0</v>
      </c>
      <c r="CO7">
        <v>0</v>
      </c>
      <c r="CP7">
        <v>0</v>
      </c>
      <c r="CQ7">
        <v>0</v>
      </c>
      <c r="CR7">
        <v>0</v>
      </c>
      <c r="CS7">
        <v>0</v>
      </c>
      <c r="CT7">
        <v>0</v>
      </c>
      <c r="CU7">
        <v>0</v>
      </c>
      <c r="CV7">
        <v>0</v>
      </c>
      <c r="CW7">
        <v>0</v>
      </c>
      <c r="CX7">
        <v>0</v>
      </c>
      <c r="CY7">
        <v>0</v>
      </c>
      <c r="CZ7">
        <v>0</v>
      </c>
      <c r="DA7">
        <v>0</v>
      </c>
      <c r="DB7">
        <v>0</v>
      </c>
      <c r="DC7">
        <v>0</v>
      </c>
      <c r="DD7">
        <v>0</v>
      </c>
      <c r="DE7">
        <v>0</v>
      </c>
      <c r="DF7">
        <v>0</v>
      </c>
      <c r="DG7">
        <v>0</v>
      </c>
      <c r="DH7">
        <v>0</v>
      </c>
      <c r="DI7">
        <v>0</v>
      </c>
      <c r="DJ7">
        <v>0</v>
      </c>
      <c r="DK7">
        <v>0</v>
      </c>
      <c r="DL7">
        <v>0</v>
      </c>
      <c r="DM7">
        <v>0</v>
      </c>
      <c r="EA7" t="s">
        <v>1286</v>
      </c>
    </row>
    <row r="8" spans="1:131" x14ac:dyDescent="0.2">
      <c r="A8" t="s">
        <v>1286</v>
      </c>
      <c r="G8" t="s">
        <v>1238</v>
      </c>
      <c r="M8" t="s">
        <v>1238</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v>0</v>
      </c>
      <c r="DE8">
        <v>0</v>
      </c>
      <c r="DF8">
        <v>0</v>
      </c>
      <c r="DG8">
        <v>0</v>
      </c>
      <c r="DH8">
        <v>0</v>
      </c>
      <c r="DI8">
        <v>0</v>
      </c>
      <c r="DJ8">
        <v>0</v>
      </c>
      <c r="DK8">
        <v>0</v>
      </c>
      <c r="DL8">
        <v>0</v>
      </c>
      <c r="DM8">
        <v>0</v>
      </c>
      <c r="EA8" t="s">
        <v>1286</v>
      </c>
    </row>
    <row r="9" spans="1:131" x14ac:dyDescent="0.2">
      <c r="A9" t="s">
        <v>1286</v>
      </c>
      <c r="G9" t="s">
        <v>1238</v>
      </c>
      <c r="M9" t="s">
        <v>1238</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c r="BY9">
        <v>0</v>
      </c>
      <c r="BZ9">
        <v>0</v>
      </c>
      <c r="CA9">
        <v>0</v>
      </c>
      <c r="CB9">
        <v>0</v>
      </c>
      <c r="CC9">
        <v>0</v>
      </c>
      <c r="CD9">
        <v>0</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0</v>
      </c>
      <c r="DA9">
        <v>0</v>
      </c>
      <c r="DB9">
        <v>0</v>
      </c>
      <c r="DC9">
        <v>0</v>
      </c>
      <c r="DD9">
        <v>0</v>
      </c>
      <c r="DE9">
        <v>0</v>
      </c>
      <c r="DF9">
        <v>0</v>
      </c>
      <c r="DG9">
        <v>0</v>
      </c>
      <c r="DH9">
        <v>0</v>
      </c>
      <c r="DI9">
        <v>0</v>
      </c>
      <c r="DJ9">
        <v>0</v>
      </c>
      <c r="DK9">
        <v>0</v>
      </c>
      <c r="DL9">
        <v>0</v>
      </c>
      <c r="DM9">
        <v>0</v>
      </c>
      <c r="EA9" t="s">
        <v>1286</v>
      </c>
    </row>
    <row r="10" spans="1:131" x14ac:dyDescent="0.2">
      <c r="A10" t="s">
        <v>1286</v>
      </c>
      <c r="G10" t="s">
        <v>1238</v>
      </c>
      <c r="M10" t="s">
        <v>1238</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0</v>
      </c>
      <c r="BX10">
        <v>0</v>
      </c>
      <c r="BY10">
        <v>0</v>
      </c>
      <c r="BZ10">
        <v>0</v>
      </c>
      <c r="CA10">
        <v>0</v>
      </c>
      <c r="CB10">
        <v>0</v>
      </c>
      <c r="CC10">
        <v>0</v>
      </c>
      <c r="CD10">
        <v>0</v>
      </c>
      <c r="CE10">
        <v>0</v>
      </c>
      <c r="CF10">
        <v>0</v>
      </c>
      <c r="CG10">
        <v>0</v>
      </c>
      <c r="CH10">
        <v>0</v>
      </c>
      <c r="CI10">
        <v>0</v>
      </c>
      <c r="CJ10">
        <v>0</v>
      </c>
      <c r="CK10">
        <v>0</v>
      </c>
      <c r="CL10">
        <v>0</v>
      </c>
      <c r="CM10">
        <v>0</v>
      </c>
      <c r="CN10">
        <v>0</v>
      </c>
      <c r="CO10">
        <v>0</v>
      </c>
      <c r="CP10">
        <v>0</v>
      </c>
      <c r="CQ10">
        <v>0</v>
      </c>
      <c r="CR10">
        <v>0</v>
      </c>
      <c r="CS10">
        <v>0</v>
      </c>
      <c r="CT10">
        <v>0</v>
      </c>
      <c r="CU10">
        <v>0</v>
      </c>
      <c r="CV10">
        <v>0</v>
      </c>
      <c r="CW10">
        <v>0</v>
      </c>
      <c r="CX10">
        <v>0</v>
      </c>
      <c r="CY10">
        <v>0</v>
      </c>
      <c r="CZ10">
        <v>0</v>
      </c>
      <c r="DA10">
        <v>0</v>
      </c>
      <c r="DB10">
        <v>0</v>
      </c>
      <c r="DC10">
        <v>0</v>
      </c>
      <c r="DD10">
        <v>0</v>
      </c>
      <c r="DE10">
        <v>0</v>
      </c>
      <c r="DF10">
        <v>0</v>
      </c>
      <c r="DG10">
        <v>0</v>
      </c>
      <c r="DH10">
        <v>0</v>
      </c>
      <c r="DI10">
        <v>0</v>
      </c>
      <c r="DJ10">
        <v>0</v>
      </c>
      <c r="DK10">
        <v>0</v>
      </c>
      <c r="DL10">
        <v>0</v>
      </c>
      <c r="DM10">
        <v>0</v>
      </c>
      <c r="EA10" t="s">
        <v>1286</v>
      </c>
    </row>
    <row r="11" spans="1:131" x14ac:dyDescent="0.2">
      <c r="A11" t="s">
        <v>1286</v>
      </c>
      <c r="G11" t="s">
        <v>1238</v>
      </c>
      <c r="M11" t="s">
        <v>1238</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c r="CX11">
        <v>0</v>
      </c>
      <c r="CY11">
        <v>0</v>
      </c>
      <c r="CZ11">
        <v>0</v>
      </c>
      <c r="DA11">
        <v>0</v>
      </c>
      <c r="DB11">
        <v>0</v>
      </c>
      <c r="DC11">
        <v>0</v>
      </c>
      <c r="DD11">
        <v>0</v>
      </c>
      <c r="DE11">
        <v>0</v>
      </c>
      <c r="DF11">
        <v>0</v>
      </c>
      <c r="DG11">
        <v>0</v>
      </c>
      <c r="DH11">
        <v>0</v>
      </c>
      <c r="DI11">
        <v>0</v>
      </c>
      <c r="DJ11">
        <v>0</v>
      </c>
      <c r="DK11">
        <v>0</v>
      </c>
      <c r="DL11">
        <v>0</v>
      </c>
      <c r="DM11">
        <v>0</v>
      </c>
      <c r="EA11" t="s">
        <v>1286</v>
      </c>
    </row>
    <row r="12" spans="1:131" x14ac:dyDescent="0.2">
      <c r="A12" t="s">
        <v>1286</v>
      </c>
      <c r="G12" t="s">
        <v>1238</v>
      </c>
      <c r="M12" t="s">
        <v>1238</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0</v>
      </c>
      <c r="CF12">
        <v>0</v>
      </c>
      <c r="CG12">
        <v>0</v>
      </c>
      <c r="CH12">
        <v>0</v>
      </c>
      <c r="CI12">
        <v>0</v>
      </c>
      <c r="CJ12">
        <v>0</v>
      </c>
      <c r="CK12">
        <v>0</v>
      </c>
      <c r="CL12">
        <v>0</v>
      </c>
      <c r="CM12">
        <v>0</v>
      </c>
      <c r="CN12">
        <v>0</v>
      </c>
      <c r="CO12">
        <v>0</v>
      </c>
      <c r="CP12">
        <v>0</v>
      </c>
      <c r="CQ12">
        <v>0</v>
      </c>
      <c r="CR12">
        <v>0</v>
      </c>
      <c r="CS12">
        <v>0</v>
      </c>
      <c r="CT12">
        <v>0</v>
      </c>
      <c r="CU12">
        <v>0</v>
      </c>
      <c r="CV12">
        <v>0</v>
      </c>
      <c r="CW12">
        <v>0</v>
      </c>
      <c r="CX12">
        <v>0</v>
      </c>
      <c r="CY12">
        <v>0</v>
      </c>
      <c r="CZ12">
        <v>0</v>
      </c>
      <c r="DA12">
        <v>0</v>
      </c>
      <c r="DB12">
        <v>0</v>
      </c>
      <c r="DC12">
        <v>0</v>
      </c>
      <c r="DD12">
        <v>0</v>
      </c>
      <c r="DE12">
        <v>0</v>
      </c>
      <c r="DF12">
        <v>0</v>
      </c>
      <c r="DG12">
        <v>0</v>
      </c>
      <c r="DH12">
        <v>0</v>
      </c>
      <c r="DI12">
        <v>0</v>
      </c>
      <c r="DJ12">
        <v>0</v>
      </c>
      <c r="DK12">
        <v>0</v>
      </c>
      <c r="DL12">
        <v>0</v>
      </c>
      <c r="DM12">
        <v>0</v>
      </c>
      <c r="EA12" t="s">
        <v>1286</v>
      </c>
    </row>
    <row r="13" spans="1:131" x14ac:dyDescent="0.2">
      <c r="A13" t="s">
        <v>1286</v>
      </c>
      <c r="G13" t="s">
        <v>1238</v>
      </c>
      <c r="M13" t="s">
        <v>1238</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c r="BY13">
        <v>0</v>
      </c>
      <c r="BZ13">
        <v>0</v>
      </c>
      <c r="CA13">
        <v>0</v>
      </c>
      <c r="CB13">
        <v>0</v>
      </c>
      <c r="CC13">
        <v>0</v>
      </c>
      <c r="CD13">
        <v>0</v>
      </c>
      <c r="CE13">
        <v>0</v>
      </c>
      <c r="CF13">
        <v>0</v>
      </c>
      <c r="CG13">
        <v>0</v>
      </c>
      <c r="CH13">
        <v>0</v>
      </c>
      <c r="CI13">
        <v>0</v>
      </c>
      <c r="CJ13">
        <v>0</v>
      </c>
      <c r="CK13">
        <v>0</v>
      </c>
      <c r="CL13">
        <v>0</v>
      </c>
      <c r="CM13">
        <v>0</v>
      </c>
      <c r="CN13">
        <v>0</v>
      </c>
      <c r="CO13">
        <v>0</v>
      </c>
      <c r="CP13">
        <v>0</v>
      </c>
      <c r="CQ13">
        <v>0</v>
      </c>
      <c r="CR13">
        <v>0</v>
      </c>
      <c r="CS13">
        <v>0</v>
      </c>
      <c r="CT13">
        <v>0</v>
      </c>
      <c r="CU13">
        <v>0</v>
      </c>
      <c r="CV13">
        <v>0</v>
      </c>
      <c r="CW13">
        <v>0</v>
      </c>
      <c r="CX13">
        <v>0</v>
      </c>
      <c r="CY13">
        <v>0</v>
      </c>
      <c r="CZ13">
        <v>0</v>
      </c>
      <c r="DA13">
        <v>0</v>
      </c>
      <c r="DB13">
        <v>0</v>
      </c>
      <c r="DC13">
        <v>0</v>
      </c>
      <c r="DD13">
        <v>0</v>
      </c>
      <c r="DE13">
        <v>0</v>
      </c>
      <c r="DF13">
        <v>0</v>
      </c>
      <c r="DG13">
        <v>0</v>
      </c>
      <c r="DH13">
        <v>0</v>
      </c>
      <c r="DI13">
        <v>0</v>
      </c>
      <c r="DJ13">
        <v>0</v>
      </c>
      <c r="DK13">
        <v>0</v>
      </c>
      <c r="DL13">
        <v>0</v>
      </c>
      <c r="DM13">
        <v>0</v>
      </c>
      <c r="EA13" t="s">
        <v>1286</v>
      </c>
    </row>
    <row r="14" spans="1:131" x14ac:dyDescent="0.2">
      <c r="A14" t="s">
        <v>1286</v>
      </c>
      <c r="G14" t="s">
        <v>1238</v>
      </c>
      <c r="M14" t="s">
        <v>1238</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v>0</v>
      </c>
      <c r="CA14">
        <v>0</v>
      </c>
      <c r="CB14">
        <v>0</v>
      </c>
      <c r="CC14">
        <v>0</v>
      </c>
      <c r="CD14">
        <v>0</v>
      </c>
      <c r="CE14">
        <v>0</v>
      </c>
      <c r="CF14">
        <v>0</v>
      </c>
      <c r="CG14">
        <v>0</v>
      </c>
      <c r="CH14">
        <v>0</v>
      </c>
      <c r="CI14">
        <v>0</v>
      </c>
      <c r="CJ14">
        <v>0</v>
      </c>
      <c r="CK14">
        <v>0</v>
      </c>
      <c r="CL14">
        <v>0</v>
      </c>
      <c r="CM14">
        <v>0</v>
      </c>
      <c r="CN14">
        <v>0</v>
      </c>
      <c r="CO14">
        <v>0</v>
      </c>
      <c r="CP14">
        <v>0</v>
      </c>
      <c r="CQ14">
        <v>0</v>
      </c>
      <c r="CR14">
        <v>0</v>
      </c>
      <c r="CS14">
        <v>0</v>
      </c>
      <c r="CT14">
        <v>0</v>
      </c>
      <c r="CU14">
        <v>0</v>
      </c>
      <c r="CV14">
        <v>0</v>
      </c>
      <c r="CW14">
        <v>0</v>
      </c>
      <c r="CX14">
        <v>0</v>
      </c>
      <c r="CY14">
        <v>0</v>
      </c>
      <c r="CZ14">
        <v>0</v>
      </c>
      <c r="DA14">
        <v>0</v>
      </c>
      <c r="DB14">
        <v>0</v>
      </c>
      <c r="DC14">
        <v>0</v>
      </c>
      <c r="DD14">
        <v>0</v>
      </c>
      <c r="DE14">
        <v>0</v>
      </c>
      <c r="DF14">
        <v>0</v>
      </c>
      <c r="DG14">
        <v>0</v>
      </c>
      <c r="DH14">
        <v>0</v>
      </c>
      <c r="DI14">
        <v>0</v>
      </c>
      <c r="DJ14">
        <v>0</v>
      </c>
      <c r="DK14">
        <v>0</v>
      </c>
      <c r="DL14">
        <v>0</v>
      </c>
      <c r="DM14">
        <v>0</v>
      </c>
      <c r="EA14" t="s">
        <v>1286</v>
      </c>
    </row>
    <row r="15" spans="1:131" x14ac:dyDescent="0.2">
      <c r="A15" t="s">
        <v>1286</v>
      </c>
      <c r="G15" t="s">
        <v>1238</v>
      </c>
      <c r="M15" t="s">
        <v>1238</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EA15" t="s">
        <v>1286</v>
      </c>
    </row>
    <row r="16" spans="1:131" x14ac:dyDescent="0.2">
      <c r="A16" t="s">
        <v>1286</v>
      </c>
      <c r="G16" t="s">
        <v>1238</v>
      </c>
      <c r="M16" t="s">
        <v>1238</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c r="BY16">
        <v>0</v>
      </c>
      <c r="BZ16">
        <v>0</v>
      </c>
      <c r="CA16">
        <v>0</v>
      </c>
      <c r="CB16">
        <v>0</v>
      </c>
      <c r="CC16">
        <v>0</v>
      </c>
      <c r="CD16">
        <v>0</v>
      </c>
      <c r="CE16">
        <v>0</v>
      </c>
      <c r="CF16">
        <v>0</v>
      </c>
      <c r="CG16">
        <v>0</v>
      </c>
      <c r="CH16">
        <v>0</v>
      </c>
      <c r="CI16">
        <v>0</v>
      </c>
      <c r="CJ16">
        <v>0</v>
      </c>
      <c r="CK16">
        <v>0</v>
      </c>
      <c r="CL16">
        <v>0</v>
      </c>
      <c r="CM16">
        <v>0</v>
      </c>
      <c r="CN16">
        <v>0</v>
      </c>
      <c r="CO16">
        <v>0</v>
      </c>
      <c r="CP16">
        <v>0</v>
      </c>
      <c r="CQ16">
        <v>0</v>
      </c>
      <c r="CR16">
        <v>0</v>
      </c>
      <c r="CS16">
        <v>0</v>
      </c>
      <c r="CT16">
        <v>0</v>
      </c>
      <c r="CU16">
        <v>0</v>
      </c>
      <c r="CV16">
        <v>0</v>
      </c>
      <c r="CW16">
        <v>0</v>
      </c>
      <c r="CX16">
        <v>0</v>
      </c>
      <c r="CY16">
        <v>0</v>
      </c>
      <c r="CZ16">
        <v>0</v>
      </c>
      <c r="DA16">
        <v>0</v>
      </c>
      <c r="DB16">
        <v>0</v>
      </c>
      <c r="DC16">
        <v>0</v>
      </c>
      <c r="DD16">
        <v>0</v>
      </c>
      <c r="DE16">
        <v>0</v>
      </c>
      <c r="DF16">
        <v>0</v>
      </c>
      <c r="DG16">
        <v>0</v>
      </c>
      <c r="DH16">
        <v>0</v>
      </c>
      <c r="DI16">
        <v>0</v>
      </c>
      <c r="DJ16">
        <v>0</v>
      </c>
      <c r="DK16">
        <v>0</v>
      </c>
      <c r="DL16">
        <v>0</v>
      </c>
      <c r="DM16">
        <v>0</v>
      </c>
      <c r="EA16" t="s">
        <v>1286</v>
      </c>
    </row>
    <row r="17" spans="1:131" x14ac:dyDescent="0.2">
      <c r="A17" t="s">
        <v>1286</v>
      </c>
      <c r="G17" t="s">
        <v>1238</v>
      </c>
      <c r="M17" t="s">
        <v>1238</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c r="BV17">
        <v>0</v>
      </c>
      <c r="BW17">
        <v>0</v>
      </c>
      <c r="BX17">
        <v>0</v>
      </c>
      <c r="BY17">
        <v>0</v>
      </c>
      <c r="BZ17">
        <v>0</v>
      </c>
      <c r="CA17">
        <v>0</v>
      </c>
      <c r="CB17">
        <v>0</v>
      </c>
      <c r="CC17">
        <v>0</v>
      </c>
      <c r="CD17">
        <v>0</v>
      </c>
      <c r="CE17">
        <v>0</v>
      </c>
      <c r="CF17">
        <v>0</v>
      </c>
      <c r="CG17">
        <v>0</v>
      </c>
      <c r="CH17">
        <v>0</v>
      </c>
      <c r="CI17">
        <v>0</v>
      </c>
      <c r="CJ17">
        <v>0</v>
      </c>
      <c r="CK17">
        <v>0</v>
      </c>
      <c r="CL17">
        <v>0</v>
      </c>
      <c r="CM17">
        <v>0</v>
      </c>
      <c r="CN17">
        <v>0</v>
      </c>
      <c r="CO17">
        <v>0</v>
      </c>
      <c r="CP17">
        <v>0</v>
      </c>
      <c r="CQ17">
        <v>0</v>
      </c>
      <c r="CR17">
        <v>0</v>
      </c>
      <c r="CS17">
        <v>0</v>
      </c>
      <c r="CT17">
        <v>0</v>
      </c>
      <c r="CU17">
        <v>0</v>
      </c>
      <c r="CV17">
        <v>0</v>
      </c>
      <c r="CW17">
        <v>0</v>
      </c>
      <c r="CX17">
        <v>0</v>
      </c>
      <c r="CY17">
        <v>0</v>
      </c>
      <c r="CZ17">
        <v>0</v>
      </c>
      <c r="DA17">
        <v>0</v>
      </c>
      <c r="DB17">
        <v>0</v>
      </c>
      <c r="DC17">
        <v>0</v>
      </c>
      <c r="DD17">
        <v>0</v>
      </c>
      <c r="DE17">
        <v>0</v>
      </c>
      <c r="DF17">
        <v>0</v>
      </c>
      <c r="DG17">
        <v>0</v>
      </c>
      <c r="DH17">
        <v>0</v>
      </c>
      <c r="DI17">
        <v>0</v>
      </c>
      <c r="DJ17">
        <v>0</v>
      </c>
      <c r="DK17">
        <v>0</v>
      </c>
      <c r="DL17">
        <v>0</v>
      </c>
      <c r="DM17">
        <v>0</v>
      </c>
      <c r="EA17" t="s">
        <v>1286</v>
      </c>
    </row>
    <row r="18" spans="1:131" x14ac:dyDescent="0.2">
      <c r="A18" t="s">
        <v>1286</v>
      </c>
      <c r="G18" t="s">
        <v>1238</v>
      </c>
      <c r="M18" t="s">
        <v>1238</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0</v>
      </c>
      <c r="CZ18">
        <v>0</v>
      </c>
      <c r="DA18">
        <v>0</v>
      </c>
      <c r="DB18">
        <v>0</v>
      </c>
      <c r="DC18">
        <v>0</v>
      </c>
      <c r="DD18">
        <v>0</v>
      </c>
      <c r="DE18">
        <v>0</v>
      </c>
      <c r="DF18">
        <v>0</v>
      </c>
      <c r="DG18">
        <v>0</v>
      </c>
      <c r="DH18">
        <v>0</v>
      </c>
      <c r="DI18">
        <v>0</v>
      </c>
      <c r="DJ18">
        <v>0</v>
      </c>
      <c r="DK18">
        <v>0</v>
      </c>
      <c r="DL18">
        <v>0</v>
      </c>
      <c r="DM18">
        <v>0</v>
      </c>
      <c r="EA18" t="s">
        <v>1286</v>
      </c>
    </row>
    <row r="19" spans="1:131" x14ac:dyDescent="0.2">
      <c r="A19" t="s">
        <v>1286</v>
      </c>
      <c r="G19" t="s">
        <v>1238</v>
      </c>
      <c r="M19" t="s">
        <v>1238</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0</v>
      </c>
      <c r="CF19">
        <v>0</v>
      </c>
      <c r="CG19">
        <v>0</v>
      </c>
      <c r="CH19">
        <v>0</v>
      </c>
      <c r="CI19">
        <v>0</v>
      </c>
      <c r="CJ19">
        <v>0</v>
      </c>
      <c r="CK19">
        <v>0</v>
      </c>
      <c r="CL19">
        <v>0</v>
      </c>
      <c r="CM19">
        <v>0</v>
      </c>
      <c r="CN19">
        <v>0</v>
      </c>
      <c r="CO19">
        <v>0</v>
      </c>
      <c r="CP19">
        <v>0</v>
      </c>
      <c r="CQ19">
        <v>0</v>
      </c>
      <c r="CR19">
        <v>0</v>
      </c>
      <c r="CS19">
        <v>0</v>
      </c>
      <c r="CT19">
        <v>0</v>
      </c>
      <c r="CU19">
        <v>0</v>
      </c>
      <c r="CV19">
        <v>0</v>
      </c>
      <c r="CW19">
        <v>0</v>
      </c>
      <c r="CX19">
        <v>0</v>
      </c>
      <c r="CY19">
        <v>0</v>
      </c>
      <c r="CZ19">
        <v>0</v>
      </c>
      <c r="DA19">
        <v>0</v>
      </c>
      <c r="DB19">
        <v>0</v>
      </c>
      <c r="DC19">
        <v>0</v>
      </c>
      <c r="DD19">
        <v>0</v>
      </c>
      <c r="DE19">
        <v>0</v>
      </c>
      <c r="DF19">
        <v>0</v>
      </c>
      <c r="DG19">
        <v>0</v>
      </c>
      <c r="DH19">
        <v>0</v>
      </c>
      <c r="DI19">
        <v>0</v>
      </c>
      <c r="DJ19">
        <v>0</v>
      </c>
      <c r="DK19">
        <v>0</v>
      </c>
      <c r="DL19">
        <v>0</v>
      </c>
      <c r="DM19">
        <v>0</v>
      </c>
      <c r="EA19" t="s">
        <v>1286</v>
      </c>
    </row>
    <row r="20" spans="1:131" x14ac:dyDescent="0.2">
      <c r="A20" t="s">
        <v>1286</v>
      </c>
      <c r="G20" t="s">
        <v>1238</v>
      </c>
      <c r="M20" t="s">
        <v>1238</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c r="BY20">
        <v>0</v>
      </c>
      <c r="BZ20">
        <v>0</v>
      </c>
      <c r="CA20">
        <v>0</v>
      </c>
      <c r="CB20">
        <v>0</v>
      </c>
      <c r="CC20">
        <v>0</v>
      </c>
      <c r="CD20">
        <v>0</v>
      </c>
      <c r="CE20">
        <v>0</v>
      </c>
      <c r="CF20">
        <v>0</v>
      </c>
      <c r="CG20">
        <v>0</v>
      </c>
      <c r="CH20">
        <v>0</v>
      </c>
      <c r="CI20">
        <v>0</v>
      </c>
      <c r="CJ20">
        <v>0</v>
      </c>
      <c r="CK20">
        <v>0</v>
      </c>
      <c r="CL20">
        <v>0</v>
      </c>
      <c r="CM20">
        <v>0</v>
      </c>
      <c r="CN20">
        <v>0</v>
      </c>
      <c r="CO20">
        <v>0</v>
      </c>
      <c r="CP20">
        <v>0</v>
      </c>
      <c r="CQ20">
        <v>0</v>
      </c>
      <c r="CR20">
        <v>0</v>
      </c>
      <c r="CS20">
        <v>0</v>
      </c>
      <c r="CT20">
        <v>0</v>
      </c>
      <c r="CU20">
        <v>0</v>
      </c>
      <c r="CV20">
        <v>0</v>
      </c>
      <c r="CW20">
        <v>0</v>
      </c>
      <c r="CX20">
        <v>0</v>
      </c>
      <c r="CY20">
        <v>0</v>
      </c>
      <c r="CZ20">
        <v>0</v>
      </c>
      <c r="DA20">
        <v>0</v>
      </c>
      <c r="DB20">
        <v>0</v>
      </c>
      <c r="DC20">
        <v>0</v>
      </c>
      <c r="DD20">
        <v>0</v>
      </c>
      <c r="DE20">
        <v>0</v>
      </c>
      <c r="DF20">
        <v>0</v>
      </c>
      <c r="DG20">
        <v>0</v>
      </c>
      <c r="DH20">
        <v>0</v>
      </c>
      <c r="DI20">
        <v>0</v>
      </c>
      <c r="DJ20">
        <v>0</v>
      </c>
      <c r="DK20">
        <v>0</v>
      </c>
      <c r="DL20">
        <v>0</v>
      </c>
      <c r="DM20">
        <v>0</v>
      </c>
      <c r="EA20" t="s">
        <v>1286</v>
      </c>
    </row>
    <row r="21" spans="1:131" x14ac:dyDescent="0.2">
      <c r="A21" t="s">
        <v>1286</v>
      </c>
      <c r="G21" t="s">
        <v>1238</v>
      </c>
      <c r="M21" t="s">
        <v>1238</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v>0</v>
      </c>
      <c r="CC21">
        <v>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0</v>
      </c>
      <c r="DA21">
        <v>0</v>
      </c>
      <c r="DB21">
        <v>0</v>
      </c>
      <c r="DC21">
        <v>0</v>
      </c>
      <c r="DD21">
        <v>0</v>
      </c>
      <c r="DE21">
        <v>0</v>
      </c>
      <c r="DF21">
        <v>0</v>
      </c>
      <c r="DG21">
        <v>0</v>
      </c>
      <c r="DH21">
        <v>0</v>
      </c>
      <c r="DI21">
        <v>0</v>
      </c>
      <c r="DJ21">
        <v>0</v>
      </c>
      <c r="DK21">
        <v>0</v>
      </c>
      <c r="DL21">
        <v>0</v>
      </c>
      <c r="DM21">
        <v>0</v>
      </c>
      <c r="EA21" t="s">
        <v>1286</v>
      </c>
    </row>
    <row r="22" spans="1:131" x14ac:dyDescent="0.2">
      <c r="A22" t="s">
        <v>1286</v>
      </c>
      <c r="G22" t="s">
        <v>1238</v>
      </c>
      <c r="M22" t="s">
        <v>1238</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c r="BY22">
        <v>0</v>
      </c>
      <c r="BZ22">
        <v>0</v>
      </c>
      <c r="CA22">
        <v>0</v>
      </c>
      <c r="CB22">
        <v>0</v>
      </c>
      <c r="CC22">
        <v>0</v>
      </c>
      <c r="CD22">
        <v>0</v>
      </c>
      <c r="CE22">
        <v>0</v>
      </c>
      <c r="CF22">
        <v>0</v>
      </c>
      <c r="CG22">
        <v>0</v>
      </c>
      <c r="CH22">
        <v>0</v>
      </c>
      <c r="CI22">
        <v>0</v>
      </c>
      <c r="CJ22">
        <v>0</v>
      </c>
      <c r="CK22">
        <v>0</v>
      </c>
      <c r="CL22">
        <v>0</v>
      </c>
      <c r="CM22">
        <v>0</v>
      </c>
      <c r="CN22">
        <v>0</v>
      </c>
      <c r="CO22">
        <v>0</v>
      </c>
      <c r="CP22">
        <v>0</v>
      </c>
      <c r="CQ22">
        <v>0</v>
      </c>
      <c r="CR22">
        <v>0</v>
      </c>
      <c r="CS22">
        <v>0</v>
      </c>
      <c r="CT22">
        <v>0</v>
      </c>
      <c r="CU22">
        <v>0</v>
      </c>
      <c r="CV22">
        <v>0</v>
      </c>
      <c r="CW22">
        <v>0</v>
      </c>
      <c r="CX22">
        <v>0</v>
      </c>
      <c r="CY22">
        <v>0</v>
      </c>
      <c r="CZ22">
        <v>0</v>
      </c>
      <c r="DA22">
        <v>0</v>
      </c>
      <c r="DB22">
        <v>0</v>
      </c>
      <c r="DC22">
        <v>0</v>
      </c>
      <c r="DD22">
        <v>0</v>
      </c>
      <c r="DE22">
        <v>0</v>
      </c>
      <c r="DF22">
        <v>0</v>
      </c>
      <c r="DG22">
        <v>0</v>
      </c>
      <c r="DH22">
        <v>0</v>
      </c>
      <c r="DI22">
        <v>0</v>
      </c>
      <c r="DJ22">
        <v>0</v>
      </c>
      <c r="DK22">
        <v>0</v>
      </c>
      <c r="DL22">
        <v>0</v>
      </c>
      <c r="DM22">
        <v>0</v>
      </c>
      <c r="EA22" t="s">
        <v>1286</v>
      </c>
    </row>
    <row r="23" spans="1:131" x14ac:dyDescent="0.2">
      <c r="A23" t="s">
        <v>1286</v>
      </c>
      <c r="G23" t="s">
        <v>1238</v>
      </c>
      <c r="M23" t="s">
        <v>1238</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0</v>
      </c>
      <c r="CF23">
        <v>0</v>
      </c>
      <c r="CG23">
        <v>0</v>
      </c>
      <c r="CH23">
        <v>0</v>
      </c>
      <c r="CI23">
        <v>0</v>
      </c>
      <c r="CJ23">
        <v>0</v>
      </c>
      <c r="CK23">
        <v>0</v>
      </c>
      <c r="CL23">
        <v>0</v>
      </c>
      <c r="CM23">
        <v>0</v>
      </c>
      <c r="CN23">
        <v>0</v>
      </c>
      <c r="CO23">
        <v>0</v>
      </c>
      <c r="CP23">
        <v>0</v>
      </c>
      <c r="CQ23">
        <v>0</v>
      </c>
      <c r="CR23">
        <v>0</v>
      </c>
      <c r="CS23">
        <v>0</v>
      </c>
      <c r="CT23">
        <v>0</v>
      </c>
      <c r="CU23">
        <v>0</v>
      </c>
      <c r="CV23">
        <v>0</v>
      </c>
      <c r="CW23">
        <v>0</v>
      </c>
      <c r="CX23">
        <v>0</v>
      </c>
      <c r="CY23">
        <v>0</v>
      </c>
      <c r="CZ23">
        <v>0</v>
      </c>
      <c r="DA23">
        <v>0</v>
      </c>
      <c r="DB23">
        <v>0</v>
      </c>
      <c r="DC23">
        <v>0</v>
      </c>
      <c r="DD23">
        <v>0</v>
      </c>
      <c r="DE23">
        <v>0</v>
      </c>
      <c r="DF23">
        <v>0</v>
      </c>
      <c r="DG23">
        <v>0</v>
      </c>
      <c r="DH23">
        <v>0</v>
      </c>
      <c r="DI23">
        <v>0</v>
      </c>
      <c r="DJ23">
        <v>0</v>
      </c>
      <c r="DK23">
        <v>0</v>
      </c>
      <c r="DL23">
        <v>0</v>
      </c>
      <c r="DM23">
        <v>0</v>
      </c>
      <c r="EA23" t="s">
        <v>1286</v>
      </c>
    </row>
    <row r="24" spans="1:131" x14ac:dyDescent="0.2">
      <c r="A24" t="s">
        <v>1286</v>
      </c>
      <c r="G24" t="s">
        <v>1238</v>
      </c>
      <c r="M24" t="s">
        <v>1238</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c r="BY24">
        <v>0</v>
      </c>
      <c r="BZ24">
        <v>0</v>
      </c>
      <c r="CA24">
        <v>0</v>
      </c>
      <c r="CB24">
        <v>0</v>
      </c>
      <c r="CC24">
        <v>0</v>
      </c>
      <c r="CD24">
        <v>0</v>
      </c>
      <c r="CE24">
        <v>0</v>
      </c>
      <c r="CF24">
        <v>0</v>
      </c>
      <c r="CG24">
        <v>0</v>
      </c>
      <c r="CH24">
        <v>0</v>
      </c>
      <c r="CI24">
        <v>0</v>
      </c>
      <c r="CJ24">
        <v>0</v>
      </c>
      <c r="CK24">
        <v>0</v>
      </c>
      <c r="CL24">
        <v>0</v>
      </c>
      <c r="CM24">
        <v>0</v>
      </c>
      <c r="CN24">
        <v>0</v>
      </c>
      <c r="CO24">
        <v>0</v>
      </c>
      <c r="CP24">
        <v>0</v>
      </c>
      <c r="CQ24">
        <v>0</v>
      </c>
      <c r="CR24">
        <v>0</v>
      </c>
      <c r="CS24">
        <v>0</v>
      </c>
      <c r="CT24">
        <v>0</v>
      </c>
      <c r="CU24">
        <v>0</v>
      </c>
      <c r="CV24">
        <v>0</v>
      </c>
      <c r="CW24">
        <v>0</v>
      </c>
      <c r="CX24">
        <v>0</v>
      </c>
      <c r="CY24">
        <v>0</v>
      </c>
      <c r="CZ24">
        <v>0</v>
      </c>
      <c r="DA24">
        <v>0</v>
      </c>
      <c r="DB24">
        <v>0</v>
      </c>
      <c r="DC24">
        <v>0</v>
      </c>
      <c r="DD24">
        <v>0</v>
      </c>
      <c r="DE24">
        <v>0</v>
      </c>
      <c r="DF24">
        <v>0</v>
      </c>
      <c r="DG24">
        <v>0</v>
      </c>
      <c r="DH24">
        <v>0</v>
      </c>
      <c r="DI24">
        <v>0</v>
      </c>
      <c r="DJ24">
        <v>0</v>
      </c>
      <c r="DK24">
        <v>0</v>
      </c>
      <c r="DL24">
        <v>0</v>
      </c>
      <c r="DM24">
        <v>0</v>
      </c>
      <c r="EA24" t="s">
        <v>1286</v>
      </c>
    </row>
    <row r="25" spans="1:131" x14ac:dyDescent="0.2">
      <c r="A25" t="s">
        <v>1286</v>
      </c>
      <c r="G25" t="s">
        <v>1238</v>
      </c>
      <c r="M25" t="s">
        <v>1238</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0</v>
      </c>
      <c r="DA25">
        <v>0</v>
      </c>
      <c r="DB25">
        <v>0</v>
      </c>
      <c r="DC25">
        <v>0</v>
      </c>
      <c r="DD25">
        <v>0</v>
      </c>
      <c r="DE25">
        <v>0</v>
      </c>
      <c r="DF25">
        <v>0</v>
      </c>
      <c r="DG25">
        <v>0</v>
      </c>
      <c r="DH25">
        <v>0</v>
      </c>
      <c r="DI25">
        <v>0</v>
      </c>
      <c r="DJ25">
        <v>0</v>
      </c>
      <c r="DK25">
        <v>0</v>
      </c>
      <c r="DL25">
        <v>0</v>
      </c>
      <c r="DM25">
        <v>0</v>
      </c>
      <c r="EA25" t="s">
        <v>1286</v>
      </c>
    </row>
    <row r="26" spans="1:131" x14ac:dyDescent="0.2">
      <c r="A26" t="s">
        <v>1286</v>
      </c>
      <c r="G26" t="s">
        <v>1238</v>
      </c>
      <c r="M26" t="s">
        <v>1238</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v>0</v>
      </c>
      <c r="BN26">
        <v>0</v>
      </c>
      <c r="BO26">
        <v>0</v>
      </c>
      <c r="BP26">
        <v>0</v>
      </c>
      <c r="BQ26">
        <v>0</v>
      </c>
      <c r="BR26">
        <v>0</v>
      </c>
      <c r="BS26">
        <v>0</v>
      </c>
      <c r="BT26">
        <v>0</v>
      </c>
      <c r="BU26">
        <v>0</v>
      </c>
      <c r="BV26">
        <v>0</v>
      </c>
      <c r="BW26">
        <v>0</v>
      </c>
      <c r="BX26">
        <v>0</v>
      </c>
      <c r="BY26">
        <v>0</v>
      </c>
      <c r="BZ26">
        <v>0</v>
      </c>
      <c r="CA26">
        <v>0</v>
      </c>
      <c r="CB26">
        <v>0</v>
      </c>
      <c r="CC26">
        <v>0</v>
      </c>
      <c r="CD26">
        <v>0</v>
      </c>
      <c r="CE26">
        <v>0</v>
      </c>
      <c r="CF26">
        <v>0</v>
      </c>
      <c r="CG26">
        <v>0</v>
      </c>
      <c r="CH26">
        <v>0</v>
      </c>
      <c r="CI26">
        <v>0</v>
      </c>
      <c r="CJ26">
        <v>0</v>
      </c>
      <c r="CK26">
        <v>0</v>
      </c>
      <c r="CL26">
        <v>0</v>
      </c>
      <c r="CM26">
        <v>0</v>
      </c>
      <c r="CN26">
        <v>0</v>
      </c>
      <c r="CO26">
        <v>0</v>
      </c>
      <c r="CP26">
        <v>0</v>
      </c>
      <c r="CQ26">
        <v>0</v>
      </c>
      <c r="CR26">
        <v>0</v>
      </c>
      <c r="CS26">
        <v>0</v>
      </c>
      <c r="CT26">
        <v>0</v>
      </c>
      <c r="CU26">
        <v>0</v>
      </c>
      <c r="CV26">
        <v>0</v>
      </c>
      <c r="CW26">
        <v>0</v>
      </c>
      <c r="CX26">
        <v>0</v>
      </c>
      <c r="CY26">
        <v>0</v>
      </c>
      <c r="CZ26">
        <v>0</v>
      </c>
      <c r="DA26">
        <v>0</v>
      </c>
      <c r="DB26">
        <v>0</v>
      </c>
      <c r="DC26">
        <v>0</v>
      </c>
      <c r="DD26">
        <v>0</v>
      </c>
      <c r="DE26">
        <v>0</v>
      </c>
      <c r="DF26">
        <v>0</v>
      </c>
      <c r="DG26">
        <v>0</v>
      </c>
      <c r="DH26">
        <v>0</v>
      </c>
      <c r="DI26">
        <v>0</v>
      </c>
      <c r="DJ26">
        <v>0</v>
      </c>
      <c r="DK26">
        <v>0</v>
      </c>
      <c r="DL26">
        <v>0</v>
      </c>
      <c r="DM26">
        <v>0</v>
      </c>
      <c r="EA26" t="s">
        <v>1286</v>
      </c>
    </row>
    <row r="27" spans="1:131" x14ac:dyDescent="0.2">
      <c r="A27" t="s">
        <v>1286</v>
      </c>
      <c r="G27" t="s">
        <v>1238</v>
      </c>
      <c r="M27" t="s">
        <v>1238</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0</v>
      </c>
      <c r="BN27">
        <v>0</v>
      </c>
      <c r="BO27">
        <v>0</v>
      </c>
      <c r="BP27">
        <v>0</v>
      </c>
      <c r="BQ27">
        <v>0</v>
      </c>
      <c r="BR27">
        <v>0</v>
      </c>
      <c r="BS27">
        <v>0</v>
      </c>
      <c r="BT27">
        <v>0</v>
      </c>
      <c r="BU27">
        <v>0</v>
      </c>
      <c r="BV27">
        <v>0</v>
      </c>
      <c r="BW27">
        <v>0</v>
      </c>
      <c r="BX27">
        <v>0</v>
      </c>
      <c r="BY27">
        <v>0</v>
      </c>
      <c r="BZ27">
        <v>0</v>
      </c>
      <c r="CA27">
        <v>0</v>
      </c>
      <c r="CB27">
        <v>0</v>
      </c>
      <c r="CC27">
        <v>0</v>
      </c>
      <c r="CD27">
        <v>0</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0</v>
      </c>
      <c r="CZ27">
        <v>0</v>
      </c>
      <c r="DA27">
        <v>0</v>
      </c>
      <c r="DB27">
        <v>0</v>
      </c>
      <c r="DC27">
        <v>0</v>
      </c>
      <c r="DD27">
        <v>0</v>
      </c>
      <c r="DE27">
        <v>0</v>
      </c>
      <c r="DF27">
        <v>0</v>
      </c>
      <c r="DG27">
        <v>0</v>
      </c>
      <c r="DH27">
        <v>0</v>
      </c>
      <c r="DI27">
        <v>0</v>
      </c>
      <c r="DJ27">
        <v>0</v>
      </c>
      <c r="DK27">
        <v>0</v>
      </c>
      <c r="DL27">
        <v>0</v>
      </c>
      <c r="DM27">
        <v>0</v>
      </c>
      <c r="EA27" t="s">
        <v>1286</v>
      </c>
    </row>
    <row r="28" spans="1:131" x14ac:dyDescent="0.2">
      <c r="A28" t="s">
        <v>1286</v>
      </c>
      <c r="G28" t="s">
        <v>1238</v>
      </c>
      <c r="M28" t="s">
        <v>1238</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c r="BM28">
        <v>0</v>
      </c>
      <c r="BN28">
        <v>0</v>
      </c>
      <c r="BO28">
        <v>0</v>
      </c>
      <c r="BP28">
        <v>0</v>
      </c>
      <c r="BQ28">
        <v>0</v>
      </c>
      <c r="BR28">
        <v>0</v>
      </c>
      <c r="BS28">
        <v>0</v>
      </c>
      <c r="BT28">
        <v>0</v>
      </c>
      <c r="BU28">
        <v>0</v>
      </c>
      <c r="BV28">
        <v>0</v>
      </c>
      <c r="BW28">
        <v>0</v>
      </c>
      <c r="BX28">
        <v>0</v>
      </c>
      <c r="BY28">
        <v>0</v>
      </c>
      <c r="BZ28">
        <v>0</v>
      </c>
      <c r="CA28">
        <v>0</v>
      </c>
      <c r="CB28">
        <v>0</v>
      </c>
      <c r="CC28">
        <v>0</v>
      </c>
      <c r="CD28">
        <v>0</v>
      </c>
      <c r="CE28">
        <v>0</v>
      </c>
      <c r="CF28">
        <v>0</v>
      </c>
      <c r="CG28">
        <v>0</v>
      </c>
      <c r="CH28">
        <v>0</v>
      </c>
      <c r="CI28">
        <v>0</v>
      </c>
      <c r="CJ28">
        <v>0</v>
      </c>
      <c r="CK28">
        <v>0</v>
      </c>
      <c r="CL28">
        <v>0</v>
      </c>
      <c r="CM28">
        <v>0</v>
      </c>
      <c r="CN28">
        <v>0</v>
      </c>
      <c r="CO28">
        <v>0</v>
      </c>
      <c r="CP28">
        <v>0</v>
      </c>
      <c r="CQ28">
        <v>0</v>
      </c>
      <c r="CR28">
        <v>0</v>
      </c>
      <c r="CS28">
        <v>0</v>
      </c>
      <c r="CT28">
        <v>0</v>
      </c>
      <c r="CU28">
        <v>0</v>
      </c>
      <c r="CV28">
        <v>0</v>
      </c>
      <c r="CW28">
        <v>0</v>
      </c>
      <c r="CX28">
        <v>0</v>
      </c>
      <c r="CY28">
        <v>0</v>
      </c>
      <c r="CZ28">
        <v>0</v>
      </c>
      <c r="DA28">
        <v>0</v>
      </c>
      <c r="DB28">
        <v>0</v>
      </c>
      <c r="DC28">
        <v>0</v>
      </c>
      <c r="DD28">
        <v>0</v>
      </c>
      <c r="DE28">
        <v>0</v>
      </c>
      <c r="DF28">
        <v>0</v>
      </c>
      <c r="DG28">
        <v>0</v>
      </c>
      <c r="DH28">
        <v>0</v>
      </c>
      <c r="DI28">
        <v>0</v>
      </c>
      <c r="DJ28">
        <v>0</v>
      </c>
      <c r="DK28">
        <v>0</v>
      </c>
      <c r="DL28">
        <v>0</v>
      </c>
      <c r="DM28">
        <v>0</v>
      </c>
      <c r="EA28" t="s">
        <v>1286</v>
      </c>
    </row>
    <row r="29" spans="1:131" x14ac:dyDescent="0.2">
      <c r="A29" t="s">
        <v>1286</v>
      </c>
      <c r="G29" t="s">
        <v>1238</v>
      </c>
      <c r="M29" t="s">
        <v>1238</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0</v>
      </c>
      <c r="BN29">
        <v>0</v>
      </c>
      <c r="BO29">
        <v>0</v>
      </c>
      <c r="BP29">
        <v>0</v>
      </c>
      <c r="BQ29">
        <v>0</v>
      </c>
      <c r="BR29">
        <v>0</v>
      </c>
      <c r="BS29">
        <v>0</v>
      </c>
      <c r="BT29">
        <v>0</v>
      </c>
      <c r="BU29">
        <v>0</v>
      </c>
      <c r="BV29">
        <v>0</v>
      </c>
      <c r="BW29">
        <v>0</v>
      </c>
      <c r="BX29">
        <v>0</v>
      </c>
      <c r="BY29">
        <v>0</v>
      </c>
      <c r="BZ29">
        <v>0</v>
      </c>
      <c r="CA29">
        <v>0</v>
      </c>
      <c r="CB29">
        <v>0</v>
      </c>
      <c r="CC29">
        <v>0</v>
      </c>
      <c r="CD29">
        <v>0</v>
      </c>
      <c r="CE29">
        <v>0</v>
      </c>
      <c r="CF29">
        <v>0</v>
      </c>
      <c r="CG29">
        <v>0</v>
      </c>
      <c r="CH29">
        <v>0</v>
      </c>
      <c r="CI29">
        <v>0</v>
      </c>
      <c r="CJ29">
        <v>0</v>
      </c>
      <c r="CK29">
        <v>0</v>
      </c>
      <c r="CL29">
        <v>0</v>
      </c>
      <c r="CM29">
        <v>0</v>
      </c>
      <c r="CN29">
        <v>0</v>
      </c>
      <c r="CO29">
        <v>0</v>
      </c>
      <c r="CP29">
        <v>0</v>
      </c>
      <c r="CQ29">
        <v>0</v>
      </c>
      <c r="CR29">
        <v>0</v>
      </c>
      <c r="CS29">
        <v>0</v>
      </c>
      <c r="CT29">
        <v>0</v>
      </c>
      <c r="CU29">
        <v>0</v>
      </c>
      <c r="CV29">
        <v>0</v>
      </c>
      <c r="CW29">
        <v>0</v>
      </c>
      <c r="CX29">
        <v>0</v>
      </c>
      <c r="CY29">
        <v>0</v>
      </c>
      <c r="CZ29">
        <v>0</v>
      </c>
      <c r="DA29">
        <v>0</v>
      </c>
      <c r="DB29">
        <v>0</v>
      </c>
      <c r="DC29">
        <v>0</v>
      </c>
      <c r="DD29">
        <v>0</v>
      </c>
      <c r="DE29">
        <v>0</v>
      </c>
      <c r="DF29">
        <v>0</v>
      </c>
      <c r="DG29">
        <v>0</v>
      </c>
      <c r="DH29">
        <v>0</v>
      </c>
      <c r="DI29">
        <v>0</v>
      </c>
      <c r="DJ29">
        <v>0</v>
      </c>
      <c r="DK29">
        <v>0</v>
      </c>
      <c r="DL29">
        <v>0</v>
      </c>
      <c r="DM29">
        <v>0</v>
      </c>
      <c r="EA29" t="s">
        <v>1286</v>
      </c>
    </row>
    <row r="30" spans="1:131" x14ac:dyDescent="0.2">
      <c r="A30" t="s">
        <v>1286</v>
      </c>
      <c r="G30" t="s">
        <v>1238</v>
      </c>
      <c r="M30" t="s">
        <v>1238</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c r="BM30">
        <v>0</v>
      </c>
      <c r="BN30">
        <v>0</v>
      </c>
      <c r="BO30">
        <v>0</v>
      </c>
      <c r="BP30">
        <v>0</v>
      </c>
      <c r="BQ30">
        <v>0</v>
      </c>
      <c r="BR30">
        <v>0</v>
      </c>
      <c r="BS30">
        <v>0</v>
      </c>
      <c r="BT30">
        <v>0</v>
      </c>
      <c r="BU30">
        <v>0</v>
      </c>
      <c r="BV30">
        <v>0</v>
      </c>
      <c r="BW30">
        <v>0</v>
      </c>
      <c r="BX30">
        <v>0</v>
      </c>
      <c r="BY30">
        <v>0</v>
      </c>
      <c r="BZ30">
        <v>0</v>
      </c>
      <c r="CA30">
        <v>0</v>
      </c>
      <c r="CB30">
        <v>0</v>
      </c>
      <c r="CC30">
        <v>0</v>
      </c>
      <c r="CD30">
        <v>0</v>
      </c>
      <c r="CE30">
        <v>0</v>
      </c>
      <c r="CF30">
        <v>0</v>
      </c>
      <c r="CG30">
        <v>0</v>
      </c>
      <c r="CH30">
        <v>0</v>
      </c>
      <c r="CI30">
        <v>0</v>
      </c>
      <c r="CJ30">
        <v>0</v>
      </c>
      <c r="CK30">
        <v>0</v>
      </c>
      <c r="CL30">
        <v>0</v>
      </c>
      <c r="CM30">
        <v>0</v>
      </c>
      <c r="CN30">
        <v>0</v>
      </c>
      <c r="CO30">
        <v>0</v>
      </c>
      <c r="CP30">
        <v>0</v>
      </c>
      <c r="CQ30">
        <v>0</v>
      </c>
      <c r="CR30">
        <v>0</v>
      </c>
      <c r="CS30">
        <v>0</v>
      </c>
      <c r="CT30">
        <v>0</v>
      </c>
      <c r="CU30">
        <v>0</v>
      </c>
      <c r="CV30">
        <v>0</v>
      </c>
      <c r="CW30">
        <v>0</v>
      </c>
      <c r="CX30">
        <v>0</v>
      </c>
      <c r="CY30">
        <v>0</v>
      </c>
      <c r="CZ30">
        <v>0</v>
      </c>
      <c r="DA30">
        <v>0</v>
      </c>
      <c r="DB30">
        <v>0</v>
      </c>
      <c r="DC30">
        <v>0</v>
      </c>
      <c r="DD30">
        <v>0</v>
      </c>
      <c r="DE30">
        <v>0</v>
      </c>
      <c r="DF30">
        <v>0</v>
      </c>
      <c r="DG30">
        <v>0</v>
      </c>
      <c r="DH30">
        <v>0</v>
      </c>
      <c r="DI30">
        <v>0</v>
      </c>
      <c r="DJ30">
        <v>0</v>
      </c>
      <c r="DK30">
        <v>0</v>
      </c>
      <c r="DL30">
        <v>0</v>
      </c>
      <c r="DM30">
        <v>0</v>
      </c>
      <c r="EA30" t="s">
        <v>1286</v>
      </c>
    </row>
    <row r="31" spans="1:131" x14ac:dyDescent="0.2">
      <c r="A31" t="s">
        <v>1286</v>
      </c>
      <c r="G31" t="s">
        <v>1238</v>
      </c>
      <c r="M31" t="s">
        <v>1238</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c r="BM31">
        <v>0</v>
      </c>
      <c r="BN31">
        <v>0</v>
      </c>
      <c r="BO31">
        <v>0</v>
      </c>
      <c r="BP31">
        <v>0</v>
      </c>
      <c r="BQ31">
        <v>0</v>
      </c>
      <c r="BR31">
        <v>0</v>
      </c>
      <c r="BS31">
        <v>0</v>
      </c>
      <c r="BT31">
        <v>0</v>
      </c>
      <c r="BU31">
        <v>0</v>
      </c>
      <c r="BV31">
        <v>0</v>
      </c>
      <c r="BW31">
        <v>0</v>
      </c>
      <c r="BX31">
        <v>0</v>
      </c>
      <c r="BY31">
        <v>0</v>
      </c>
      <c r="BZ31">
        <v>0</v>
      </c>
      <c r="CA31">
        <v>0</v>
      </c>
      <c r="CB31">
        <v>0</v>
      </c>
      <c r="CC31">
        <v>0</v>
      </c>
      <c r="CD31">
        <v>0</v>
      </c>
      <c r="CE31">
        <v>0</v>
      </c>
      <c r="CF31">
        <v>0</v>
      </c>
      <c r="CG31">
        <v>0</v>
      </c>
      <c r="CH31">
        <v>0</v>
      </c>
      <c r="CI31">
        <v>0</v>
      </c>
      <c r="CJ31">
        <v>0</v>
      </c>
      <c r="CK31">
        <v>0</v>
      </c>
      <c r="CL31">
        <v>0</v>
      </c>
      <c r="CM31">
        <v>0</v>
      </c>
      <c r="CN31">
        <v>0</v>
      </c>
      <c r="CO31">
        <v>0</v>
      </c>
      <c r="CP31">
        <v>0</v>
      </c>
      <c r="CQ31">
        <v>0</v>
      </c>
      <c r="CR31">
        <v>0</v>
      </c>
      <c r="CS31">
        <v>0</v>
      </c>
      <c r="CT31">
        <v>0</v>
      </c>
      <c r="CU31">
        <v>0</v>
      </c>
      <c r="CV31">
        <v>0</v>
      </c>
      <c r="CW31">
        <v>0</v>
      </c>
      <c r="CX31">
        <v>0</v>
      </c>
      <c r="CY31">
        <v>0</v>
      </c>
      <c r="CZ31">
        <v>0</v>
      </c>
      <c r="DA31">
        <v>0</v>
      </c>
      <c r="DB31">
        <v>0</v>
      </c>
      <c r="DC31">
        <v>0</v>
      </c>
      <c r="DD31">
        <v>0</v>
      </c>
      <c r="DE31">
        <v>0</v>
      </c>
      <c r="DF31">
        <v>0</v>
      </c>
      <c r="DG31">
        <v>0</v>
      </c>
      <c r="DH31">
        <v>0</v>
      </c>
      <c r="DI31">
        <v>0</v>
      </c>
      <c r="DJ31">
        <v>0</v>
      </c>
      <c r="DK31">
        <v>0</v>
      </c>
      <c r="DL31">
        <v>0</v>
      </c>
      <c r="DM31">
        <v>0</v>
      </c>
      <c r="EA31" t="s">
        <v>1286</v>
      </c>
    </row>
    <row r="32" spans="1:131" x14ac:dyDescent="0.2">
      <c r="A32" t="s">
        <v>1286</v>
      </c>
      <c r="G32" t="s">
        <v>1238</v>
      </c>
      <c r="M32" t="s">
        <v>1238</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0</v>
      </c>
      <c r="BM32">
        <v>0</v>
      </c>
      <c r="BN32">
        <v>0</v>
      </c>
      <c r="BO32">
        <v>0</v>
      </c>
      <c r="BP32">
        <v>0</v>
      </c>
      <c r="BQ32">
        <v>0</v>
      </c>
      <c r="BR32">
        <v>0</v>
      </c>
      <c r="BS32">
        <v>0</v>
      </c>
      <c r="BT32">
        <v>0</v>
      </c>
      <c r="BU32">
        <v>0</v>
      </c>
      <c r="BV32">
        <v>0</v>
      </c>
      <c r="BW32">
        <v>0</v>
      </c>
      <c r="BX32">
        <v>0</v>
      </c>
      <c r="BY32">
        <v>0</v>
      </c>
      <c r="BZ32">
        <v>0</v>
      </c>
      <c r="CA32">
        <v>0</v>
      </c>
      <c r="CB32">
        <v>0</v>
      </c>
      <c r="CC32">
        <v>0</v>
      </c>
      <c r="CD32">
        <v>0</v>
      </c>
      <c r="CE32">
        <v>0</v>
      </c>
      <c r="CF32">
        <v>0</v>
      </c>
      <c r="CG32">
        <v>0</v>
      </c>
      <c r="CH32">
        <v>0</v>
      </c>
      <c r="CI32">
        <v>0</v>
      </c>
      <c r="CJ32">
        <v>0</v>
      </c>
      <c r="CK32">
        <v>0</v>
      </c>
      <c r="CL32">
        <v>0</v>
      </c>
      <c r="CM32">
        <v>0</v>
      </c>
      <c r="CN32">
        <v>0</v>
      </c>
      <c r="CO32">
        <v>0</v>
      </c>
      <c r="CP32">
        <v>0</v>
      </c>
      <c r="CQ32">
        <v>0</v>
      </c>
      <c r="CR32">
        <v>0</v>
      </c>
      <c r="CS32">
        <v>0</v>
      </c>
      <c r="CT32">
        <v>0</v>
      </c>
      <c r="CU32">
        <v>0</v>
      </c>
      <c r="CV32">
        <v>0</v>
      </c>
      <c r="CW32">
        <v>0</v>
      </c>
      <c r="CX32">
        <v>0</v>
      </c>
      <c r="CY32">
        <v>0</v>
      </c>
      <c r="CZ32">
        <v>0</v>
      </c>
      <c r="DA32">
        <v>0</v>
      </c>
      <c r="DB32">
        <v>0</v>
      </c>
      <c r="DC32">
        <v>0</v>
      </c>
      <c r="DD32">
        <v>0</v>
      </c>
      <c r="DE32">
        <v>0</v>
      </c>
      <c r="DF32">
        <v>0</v>
      </c>
      <c r="DG32">
        <v>0</v>
      </c>
      <c r="DH32">
        <v>0</v>
      </c>
      <c r="DI32">
        <v>0</v>
      </c>
      <c r="DJ32">
        <v>0</v>
      </c>
      <c r="DK32">
        <v>0</v>
      </c>
      <c r="DL32">
        <v>0</v>
      </c>
      <c r="DM32">
        <v>0</v>
      </c>
      <c r="EA32" t="s">
        <v>1286</v>
      </c>
    </row>
    <row r="33" spans="1:131" x14ac:dyDescent="0.2">
      <c r="A33" t="s">
        <v>1286</v>
      </c>
      <c r="G33" t="s">
        <v>1238</v>
      </c>
      <c r="M33" t="s">
        <v>1238</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c r="BM33">
        <v>0</v>
      </c>
      <c r="BN33">
        <v>0</v>
      </c>
      <c r="BO33">
        <v>0</v>
      </c>
      <c r="BP33">
        <v>0</v>
      </c>
      <c r="BQ33">
        <v>0</v>
      </c>
      <c r="BR33">
        <v>0</v>
      </c>
      <c r="BS33">
        <v>0</v>
      </c>
      <c r="BT33">
        <v>0</v>
      </c>
      <c r="BU33">
        <v>0</v>
      </c>
      <c r="BV33">
        <v>0</v>
      </c>
      <c r="BW33">
        <v>0</v>
      </c>
      <c r="BX33">
        <v>0</v>
      </c>
      <c r="BY33">
        <v>0</v>
      </c>
      <c r="BZ33">
        <v>0</v>
      </c>
      <c r="CA33">
        <v>0</v>
      </c>
      <c r="CB33">
        <v>0</v>
      </c>
      <c r="CC33">
        <v>0</v>
      </c>
      <c r="CD33">
        <v>0</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0</v>
      </c>
      <c r="DA33">
        <v>0</v>
      </c>
      <c r="DB33">
        <v>0</v>
      </c>
      <c r="DC33">
        <v>0</v>
      </c>
      <c r="DD33">
        <v>0</v>
      </c>
      <c r="DE33">
        <v>0</v>
      </c>
      <c r="DF33">
        <v>0</v>
      </c>
      <c r="DG33">
        <v>0</v>
      </c>
      <c r="DH33">
        <v>0</v>
      </c>
      <c r="DI33">
        <v>0</v>
      </c>
      <c r="DJ33">
        <v>0</v>
      </c>
      <c r="DK33">
        <v>0</v>
      </c>
      <c r="DL33">
        <v>0</v>
      </c>
      <c r="DM33">
        <v>0</v>
      </c>
      <c r="EA33" t="s">
        <v>1286</v>
      </c>
    </row>
    <row r="34" spans="1:131" x14ac:dyDescent="0.2">
      <c r="A34" t="s">
        <v>1286</v>
      </c>
      <c r="G34" t="s">
        <v>1238</v>
      </c>
      <c r="M34" t="s">
        <v>1238</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0</v>
      </c>
      <c r="BQ34">
        <v>0</v>
      </c>
      <c r="BR34">
        <v>0</v>
      </c>
      <c r="BS34">
        <v>0</v>
      </c>
      <c r="BT34">
        <v>0</v>
      </c>
      <c r="BU34">
        <v>0</v>
      </c>
      <c r="BV34">
        <v>0</v>
      </c>
      <c r="BW34">
        <v>0</v>
      </c>
      <c r="BX34">
        <v>0</v>
      </c>
      <c r="BY34">
        <v>0</v>
      </c>
      <c r="BZ34">
        <v>0</v>
      </c>
      <c r="CA34">
        <v>0</v>
      </c>
      <c r="CB34">
        <v>0</v>
      </c>
      <c r="CC34">
        <v>0</v>
      </c>
      <c r="CD34">
        <v>0</v>
      </c>
      <c r="CE34">
        <v>0</v>
      </c>
      <c r="CF34">
        <v>0</v>
      </c>
      <c r="CG34">
        <v>0</v>
      </c>
      <c r="CH34">
        <v>0</v>
      </c>
      <c r="CI34">
        <v>0</v>
      </c>
      <c r="CJ34">
        <v>0</v>
      </c>
      <c r="CK34">
        <v>0</v>
      </c>
      <c r="CL34">
        <v>0</v>
      </c>
      <c r="CM34">
        <v>0</v>
      </c>
      <c r="CN34">
        <v>0</v>
      </c>
      <c r="CO34">
        <v>0</v>
      </c>
      <c r="CP34">
        <v>0</v>
      </c>
      <c r="CQ34">
        <v>0</v>
      </c>
      <c r="CR34">
        <v>0</v>
      </c>
      <c r="CS34">
        <v>0</v>
      </c>
      <c r="CT34">
        <v>0</v>
      </c>
      <c r="CU34">
        <v>0</v>
      </c>
      <c r="CV34">
        <v>0</v>
      </c>
      <c r="CW34">
        <v>0</v>
      </c>
      <c r="CX34">
        <v>0</v>
      </c>
      <c r="CY34">
        <v>0</v>
      </c>
      <c r="CZ34">
        <v>0</v>
      </c>
      <c r="DA34">
        <v>0</v>
      </c>
      <c r="DB34">
        <v>0</v>
      </c>
      <c r="DC34">
        <v>0</v>
      </c>
      <c r="DD34">
        <v>0</v>
      </c>
      <c r="DE34">
        <v>0</v>
      </c>
      <c r="DF34">
        <v>0</v>
      </c>
      <c r="DG34">
        <v>0</v>
      </c>
      <c r="DH34">
        <v>0</v>
      </c>
      <c r="DI34">
        <v>0</v>
      </c>
      <c r="DJ34">
        <v>0</v>
      </c>
      <c r="DK34">
        <v>0</v>
      </c>
      <c r="DL34">
        <v>0</v>
      </c>
      <c r="DM34">
        <v>0</v>
      </c>
      <c r="EA34" t="s">
        <v>1286</v>
      </c>
    </row>
    <row r="35" spans="1:131" x14ac:dyDescent="0.2">
      <c r="A35" t="s">
        <v>1286</v>
      </c>
      <c r="G35" t="s">
        <v>1238</v>
      </c>
      <c r="M35" t="s">
        <v>1238</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0</v>
      </c>
      <c r="BX35">
        <v>0</v>
      </c>
      <c r="BY35">
        <v>0</v>
      </c>
      <c r="BZ35">
        <v>0</v>
      </c>
      <c r="CA35">
        <v>0</v>
      </c>
      <c r="CB35">
        <v>0</v>
      </c>
      <c r="CC35">
        <v>0</v>
      </c>
      <c r="CD35">
        <v>0</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0</v>
      </c>
      <c r="DA35">
        <v>0</v>
      </c>
      <c r="DB35">
        <v>0</v>
      </c>
      <c r="DC35">
        <v>0</v>
      </c>
      <c r="DD35">
        <v>0</v>
      </c>
      <c r="DE35">
        <v>0</v>
      </c>
      <c r="DF35">
        <v>0</v>
      </c>
      <c r="DG35">
        <v>0</v>
      </c>
      <c r="DH35">
        <v>0</v>
      </c>
      <c r="DI35">
        <v>0</v>
      </c>
      <c r="DJ35">
        <v>0</v>
      </c>
      <c r="DK35">
        <v>0</v>
      </c>
      <c r="DL35">
        <v>0</v>
      </c>
      <c r="DM35">
        <v>0</v>
      </c>
      <c r="EA35" t="s">
        <v>1286</v>
      </c>
    </row>
    <row r="36" spans="1:131" x14ac:dyDescent="0.2">
      <c r="A36" t="s">
        <v>1286</v>
      </c>
      <c r="G36" t="s">
        <v>1238</v>
      </c>
      <c r="M36" t="s">
        <v>1238</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0</v>
      </c>
      <c r="BL36">
        <v>0</v>
      </c>
      <c r="BM36">
        <v>0</v>
      </c>
      <c r="BN36">
        <v>0</v>
      </c>
      <c r="BO36">
        <v>0</v>
      </c>
      <c r="BP36">
        <v>0</v>
      </c>
      <c r="BQ36">
        <v>0</v>
      </c>
      <c r="BR36">
        <v>0</v>
      </c>
      <c r="BS36">
        <v>0</v>
      </c>
      <c r="BT36">
        <v>0</v>
      </c>
      <c r="BU36">
        <v>0</v>
      </c>
      <c r="BV36">
        <v>0</v>
      </c>
      <c r="BW36">
        <v>0</v>
      </c>
      <c r="BX36">
        <v>0</v>
      </c>
      <c r="BY36">
        <v>0</v>
      </c>
      <c r="BZ36">
        <v>0</v>
      </c>
      <c r="CA36">
        <v>0</v>
      </c>
      <c r="CB36">
        <v>0</v>
      </c>
      <c r="CC36">
        <v>0</v>
      </c>
      <c r="CD36">
        <v>0</v>
      </c>
      <c r="CE36">
        <v>0</v>
      </c>
      <c r="CF36">
        <v>0</v>
      </c>
      <c r="CG36">
        <v>0</v>
      </c>
      <c r="CH36">
        <v>0</v>
      </c>
      <c r="CI36">
        <v>0</v>
      </c>
      <c r="CJ36">
        <v>0</v>
      </c>
      <c r="CK36">
        <v>0</v>
      </c>
      <c r="CL36">
        <v>0</v>
      </c>
      <c r="CM36">
        <v>0</v>
      </c>
      <c r="CN36">
        <v>0</v>
      </c>
      <c r="CO36">
        <v>0</v>
      </c>
      <c r="CP36">
        <v>0</v>
      </c>
      <c r="CQ36">
        <v>0</v>
      </c>
      <c r="CR36">
        <v>0</v>
      </c>
      <c r="CS36">
        <v>0</v>
      </c>
      <c r="CT36">
        <v>0</v>
      </c>
      <c r="CU36">
        <v>0</v>
      </c>
      <c r="CV36">
        <v>0</v>
      </c>
      <c r="CW36">
        <v>0</v>
      </c>
      <c r="CX36">
        <v>0</v>
      </c>
      <c r="CY36">
        <v>0</v>
      </c>
      <c r="CZ36">
        <v>0</v>
      </c>
      <c r="DA36">
        <v>0</v>
      </c>
      <c r="DB36">
        <v>0</v>
      </c>
      <c r="DC36">
        <v>0</v>
      </c>
      <c r="DD36">
        <v>0</v>
      </c>
      <c r="DE36">
        <v>0</v>
      </c>
      <c r="DF36">
        <v>0</v>
      </c>
      <c r="DG36">
        <v>0</v>
      </c>
      <c r="DH36">
        <v>0</v>
      </c>
      <c r="DI36">
        <v>0</v>
      </c>
      <c r="DJ36">
        <v>0</v>
      </c>
      <c r="DK36">
        <v>0</v>
      </c>
      <c r="DL36">
        <v>0</v>
      </c>
      <c r="DM36">
        <v>0</v>
      </c>
      <c r="EA36" t="s">
        <v>1286</v>
      </c>
    </row>
    <row r="37" spans="1:131" x14ac:dyDescent="0.2">
      <c r="A37" t="s">
        <v>1286</v>
      </c>
      <c r="G37" t="s">
        <v>1238</v>
      </c>
      <c r="M37" t="s">
        <v>1238</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c r="BL37">
        <v>0</v>
      </c>
      <c r="BM37">
        <v>0</v>
      </c>
      <c r="BN37">
        <v>0</v>
      </c>
      <c r="BO37">
        <v>0</v>
      </c>
      <c r="BP37">
        <v>0</v>
      </c>
      <c r="BQ37">
        <v>0</v>
      </c>
      <c r="BR37">
        <v>0</v>
      </c>
      <c r="BS37">
        <v>0</v>
      </c>
      <c r="BT37">
        <v>0</v>
      </c>
      <c r="BU37">
        <v>0</v>
      </c>
      <c r="BV37">
        <v>0</v>
      </c>
      <c r="BW37">
        <v>0</v>
      </c>
      <c r="BX37">
        <v>0</v>
      </c>
      <c r="BY37">
        <v>0</v>
      </c>
      <c r="BZ37">
        <v>0</v>
      </c>
      <c r="CA37">
        <v>0</v>
      </c>
      <c r="CB37">
        <v>0</v>
      </c>
      <c r="CC37">
        <v>0</v>
      </c>
      <c r="CD37">
        <v>0</v>
      </c>
      <c r="CE37">
        <v>0</v>
      </c>
      <c r="CF37">
        <v>0</v>
      </c>
      <c r="CG37">
        <v>0</v>
      </c>
      <c r="CH37">
        <v>0</v>
      </c>
      <c r="CI37">
        <v>0</v>
      </c>
      <c r="CJ37">
        <v>0</v>
      </c>
      <c r="CK37">
        <v>0</v>
      </c>
      <c r="CL37">
        <v>0</v>
      </c>
      <c r="CM37">
        <v>0</v>
      </c>
      <c r="CN37">
        <v>0</v>
      </c>
      <c r="CO37">
        <v>0</v>
      </c>
      <c r="CP37">
        <v>0</v>
      </c>
      <c r="CQ37">
        <v>0</v>
      </c>
      <c r="CR37">
        <v>0</v>
      </c>
      <c r="CS37">
        <v>0</v>
      </c>
      <c r="CT37">
        <v>0</v>
      </c>
      <c r="CU37">
        <v>0</v>
      </c>
      <c r="CV37">
        <v>0</v>
      </c>
      <c r="CW37">
        <v>0</v>
      </c>
      <c r="CX37">
        <v>0</v>
      </c>
      <c r="CY37">
        <v>0</v>
      </c>
      <c r="CZ37">
        <v>0</v>
      </c>
      <c r="DA37">
        <v>0</v>
      </c>
      <c r="DB37">
        <v>0</v>
      </c>
      <c r="DC37">
        <v>0</v>
      </c>
      <c r="DD37">
        <v>0</v>
      </c>
      <c r="DE37">
        <v>0</v>
      </c>
      <c r="DF37">
        <v>0</v>
      </c>
      <c r="DG37">
        <v>0</v>
      </c>
      <c r="DH37">
        <v>0</v>
      </c>
      <c r="DI37">
        <v>0</v>
      </c>
      <c r="DJ37">
        <v>0</v>
      </c>
      <c r="DK37">
        <v>0</v>
      </c>
      <c r="DL37">
        <v>0</v>
      </c>
      <c r="DM37">
        <v>0</v>
      </c>
      <c r="EA37" t="s">
        <v>1286</v>
      </c>
    </row>
    <row r="38" spans="1:131" x14ac:dyDescent="0.2">
      <c r="A38" t="s">
        <v>1286</v>
      </c>
      <c r="G38" t="s">
        <v>1238</v>
      </c>
      <c r="M38" t="s">
        <v>1238</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c r="BK38">
        <v>0</v>
      </c>
      <c r="BL38">
        <v>0</v>
      </c>
      <c r="BM38">
        <v>0</v>
      </c>
      <c r="BN38">
        <v>0</v>
      </c>
      <c r="BO38">
        <v>0</v>
      </c>
      <c r="BP38">
        <v>0</v>
      </c>
      <c r="BQ38">
        <v>0</v>
      </c>
      <c r="BR38">
        <v>0</v>
      </c>
      <c r="BS38">
        <v>0</v>
      </c>
      <c r="BT38">
        <v>0</v>
      </c>
      <c r="BU38">
        <v>0</v>
      </c>
      <c r="BV38">
        <v>0</v>
      </c>
      <c r="BW38">
        <v>0</v>
      </c>
      <c r="BX38">
        <v>0</v>
      </c>
      <c r="BY38">
        <v>0</v>
      </c>
      <c r="BZ38">
        <v>0</v>
      </c>
      <c r="CA38">
        <v>0</v>
      </c>
      <c r="CB38">
        <v>0</v>
      </c>
      <c r="CC38">
        <v>0</v>
      </c>
      <c r="CD38">
        <v>0</v>
      </c>
      <c r="CE38">
        <v>0</v>
      </c>
      <c r="CF38">
        <v>0</v>
      </c>
      <c r="CG38">
        <v>0</v>
      </c>
      <c r="CH38">
        <v>0</v>
      </c>
      <c r="CI38">
        <v>0</v>
      </c>
      <c r="CJ38">
        <v>0</v>
      </c>
      <c r="CK38">
        <v>0</v>
      </c>
      <c r="CL38">
        <v>0</v>
      </c>
      <c r="CM38">
        <v>0</v>
      </c>
      <c r="CN38">
        <v>0</v>
      </c>
      <c r="CO38">
        <v>0</v>
      </c>
      <c r="CP38">
        <v>0</v>
      </c>
      <c r="CQ38">
        <v>0</v>
      </c>
      <c r="CR38">
        <v>0</v>
      </c>
      <c r="CS38">
        <v>0</v>
      </c>
      <c r="CT38">
        <v>0</v>
      </c>
      <c r="CU38">
        <v>0</v>
      </c>
      <c r="CV38">
        <v>0</v>
      </c>
      <c r="CW38">
        <v>0</v>
      </c>
      <c r="CX38">
        <v>0</v>
      </c>
      <c r="CY38">
        <v>0</v>
      </c>
      <c r="CZ38">
        <v>0</v>
      </c>
      <c r="DA38">
        <v>0</v>
      </c>
      <c r="DB38">
        <v>0</v>
      </c>
      <c r="DC38">
        <v>0</v>
      </c>
      <c r="DD38">
        <v>0</v>
      </c>
      <c r="DE38">
        <v>0</v>
      </c>
      <c r="DF38">
        <v>0</v>
      </c>
      <c r="DG38">
        <v>0</v>
      </c>
      <c r="DH38">
        <v>0</v>
      </c>
      <c r="DI38">
        <v>0</v>
      </c>
      <c r="DJ38">
        <v>0</v>
      </c>
      <c r="DK38">
        <v>0</v>
      </c>
      <c r="DL38">
        <v>0</v>
      </c>
      <c r="DM38">
        <v>0</v>
      </c>
      <c r="EA38" t="s">
        <v>1286</v>
      </c>
    </row>
    <row r="39" spans="1:131" x14ac:dyDescent="0.2">
      <c r="A39" t="s">
        <v>1286</v>
      </c>
      <c r="G39" t="s">
        <v>1238</v>
      </c>
      <c r="M39" t="s">
        <v>1238</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v>0</v>
      </c>
      <c r="BQ39">
        <v>0</v>
      </c>
      <c r="BR39">
        <v>0</v>
      </c>
      <c r="BS39">
        <v>0</v>
      </c>
      <c r="BT39">
        <v>0</v>
      </c>
      <c r="BU39">
        <v>0</v>
      </c>
      <c r="BV39">
        <v>0</v>
      </c>
      <c r="BW39">
        <v>0</v>
      </c>
      <c r="BX39">
        <v>0</v>
      </c>
      <c r="BY39">
        <v>0</v>
      </c>
      <c r="BZ39">
        <v>0</v>
      </c>
      <c r="CA39">
        <v>0</v>
      </c>
      <c r="CB39">
        <v>0</v>
      </c>
      <c r="CC39">
        <v>0</v>
      </c>
      <c r="CD39">
        <v>0</v>
      </c>
      <c r="CE39">
        <v>0</v>
      </c>
      <c r="CF39">
        <v>0</v>
      </c>
      <c r="CG39">
        <v>0</v>
      </c>
      <c r="CH39">
        <v>0</v>
      </c>
      <c r="CI39">
        <v>0</v>
      </c>
      <c r="CJ39">
        <v>0</v>
      </c>
      <c r="CK39">
        <v>0</v>
      </c>
      <c r="CL39">
        <v>0</v>
      </c>
      <c r="CM39">
        <v>0</v>
      </c>
      <c r="CN39">
        <v>0</v>
      </c>
      <c r="CO39">
        <v>0</v>
      </c>
      <c r="CP39">
        <v>0</v>
      </c>
      <c r="CQ39">
        <v>0</v>
      </c>
      <c r="CR39">
        <v>0</v>
      </c>
      <c r="CS39">
        <v>0</v>
      </c>
      <c r="CT39">
        <v>0</v>
      </c>
      <c r="CU39">
        <v>0</v>
      </c>
      <c r="CV39">
        <v>0</v>
      </c>
      <c r="CW39">
        <v>0</v>
      </c>
      <c r="CX39">
        <v>0</v>
      </c>
      <c r="CY39">
        <v>0</v>
      </c>
      <c r="CZ39">
        <v>0</v>
      </c>
      <c r="DA39">
        <v>0</v>
      </c>
      <c r="DB39">
        <v>0</v>
      </c>
      <c r="DC39">
        <v>0</v>
      </c>
      <c r="DD39">
        <v>0</v>
      </c>
      <c r="DE39">
        <v>0</v>
      </c>
      <c r="DF39">
        <v>0</v>
      </c>
      <c r="DG39">
        <v>0</v>
      </c>
      <c r="DH39">
        <v>0</v>
      </c>
      <c r="DI39">
        <v>0</v>
      </c>
      <c r="DJ39">
        <v>0</v>
      </c>
      <c r="DK39">
        <v>0</v>
      </c>
      <c r="DL39">
        <v>0</v>
      </c>
      <c r="DM39">
        <v>0</v>
      </c>
      <c r="EA39" t="s">
        <v>1286</v>
      </c>
    </row>
    <row r="40" spans="1:131" x14ac:dyDescent="0.2">
      <c r="A40" t="s">
        <v>1286</v>
      </c>
      <c r="G40" t="s">
        <v>1238</v>
      </c>
      <c r="M40" t="s">
        <v>1238</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c r="BM40">
        <v>0</v>
      </c>
      <c r="BN40">
        <v>0</v>
      </c>
      <c r="BO40">
        <v>0</v>
      </c>
      <c r="BP40">
        <v>0</v>
      </c>
      <c r="BQ40">
        <v>0</v>
      </c>
      <c r="BR40">
        <v>0</v>
      </c>
      <c r="BS40">
        <v>0</v>
      </c>
      <c r="BT40">
        <v>0</v>
      </c>
      <c r="BU40">
        <v>0</v>
      </c>
      <c r="BV40">
        <v>0</v>
      </c>
      <c r="BW40">
        <v>0</v>
      </c>
      <c r="BX40">
        <v>0</v>
      </c>
      <c r="BY40">
        <v>0</v>
      </c>
      <c r="BZ40">
        <v>0</v>
      </c>
      <c r="CA40">
        <v>0</v>
      </c>
      <c r="CB40">
        <v>0</v>
      </c>
      <c r="CC40">
        <v>0</v>
      </c>
      <c r="CD40">
        <v>0</v>
      </c>
      <c r="CE40">
        <v>0</v>
      </c>
      <c r="CF40">
        <v>0</v>
      </c>
      <c r="CG40">
        <v>0</v>
      </c>
      <c r="CH40">
        <v>0</v>
      </c>
      <c r="CI40">
        <v>0</v>
      </c>
      <c r="CJ40">
        <v>0</v>
      </c>
      <c r="CK40">
        <v>0</v>
      </c>
      <c r="CL40">
        <v>0</v>
      </c>
      <c r="CM40">
        <v>0</v>
      </c>
      <c r="CN40">
        <v>0</v>
      </c>
      <c r="CO40">
        <v>0</v>
      </c>
      <c r="CP40">
        <v>0</v>
      </c>
      <c r="CQ40">
        <v>0</v>
      </c>
      <c r="CR40">
        <v>0</v>
      </c>
      <c r="CS40">
        <v>0</v>
      </c>
      <c r="CT40">
        <v>0</v>
      </c>
      <c r="CU40">
        <v>0</v>
      </c>
      <c r="CV40">
        <v>0</v>
      </c>
      <c r="CW40">
        <v>0</v>
      </c>
      <c r="CX40">
        <v>0</v>
      </c>
      <c r="CY40">
        <v>0</v>
      </c>
      <c r="CZ40">
        <v>0</v>
      </c>
      <c r="DA40">
        <v>0</v>
      </c>
      <c r="DB40">
        <v>0</v>
      </c>
      <c r="DC40">
        <v>0</v>
      </c>
      <c r="DD40">
        <v>0</v>
      </c>
      <c r="DE40">
        <v>0</v>
      </c>
      <c r="DF40">
        <v>0</v>
      </c>
      <c r="DG40">
        <v>0</v>
      </c>
      <c r="DH40">
        <v>0</v>
      </c>
      <c r="DI40">
        <v>0</v>
      </c>
      <c r="DJ40">
        <v>0</v>
      </c>
      <c r="DK40">
        <v>0</v>
      </c>
      <c r="DL40">
        <v>0</v>
      </c>
      <c r="DM40">
        <v>0</v>
      </c>
      <c r="EA40" t="s">
        <v>1286</v>
      </c>
    </row>
    <row r="41" spans="1:131" x14ac:dyDescent="0.2">
      <c r="A41" t="s">
        <v>1286</v>
      </c>
      <c r="G41" t="s">
        <v>1238</v>
      </c>
      <c r="M41" t="s">
        <v>1238</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c r="BL41">
        <v>0</v>
      </c>
      <c r="BM41">
        <v>0</v>
      </c>
      <c r="BN41">
        <v>0</v>
      </c>
      <c r="BO41">
        <v>0</v>
      </c>
      <c r="BP41">
        <v>0</v>
      </c>
      <c r="BQ41">
        <v>0</v>
      </c>
      <c r="BR41">
        <v>0</v>
      </c>
      <c r="BS41">
        <v>0</v>
      </c>
      <c r="BT41">
        <v>0</v>
      </c>
      <c r="BU41">
        <v>0</v>
      </c>
      <c r="BV41">
        <v>0</v>
      </c>
      <c r="BW41">
        <v>0</v>
      </c>
      <c r="BX41">
        <v>0</v>
      </c>
      <c r="BY41">
        <v>0</v>
      </c>
      <c r="BZ41">
        <v>0</v>
      </c>
      <c r="CA41">
        <v>0</v>
      </c>
      <c r="CB41">
        <v>0</v>
      </c>
      <c r="CC41">
        <v>0</v>
      </c>
      <c r="CD41">
        <v>0</v>
      </c>
      <c r="CE41">
        <v>0</v>
      </c>
      <c r="CF41">
        <v>0</v>
      </c>
      <c r="CG41">
        <v>0</v>
      </c>
      <c r="CH41">
        <v>0</v>
      </c>
      <c r="CI41">
        <v>0</v>
      </c>
      <c r="CJ41">
        <v>0</v>
      </c>
      <c r="CK41">
        <v>0</v>
      </c>
      <c r="CL41">
        <v>0</v>
      </c>
      <c r="CM41">
        <v>0</v>
      </c>
      <c r="CN41">
        <v>0</v>
      </c>
      <c r="CO41">
        <v>0</v>
      </c>
      <c r="CP41">
        <v>0</v>
      </c>
      <c r="CQ41">
        <v>0</v>
      </c>
      <c r="CR41">
        <v>0</v>
      </c>
      <c r="CS41">
        <v>0</v>
      </c>
      <c r="CT41">
        <v>0</v>
      </c>
      <c r="CU41">
        <v>0</v>
      </c>
      <c r="CV41">
        <v>0</v>
      </c>
      <c r="CW41">
        <v>0</v>
      </c>
      <c r="CX41">
        <v>0</v>
      </c>
      <c r="CY41">
        <v>0</v>
      </c>
      <c r="CZ41">
        <v>0</v>
      </c>
      <c r="DA41">
        <v>0</v>
      </c>
      <c r="DB41">
        <v>0</v>
      </c>
      <c r="DC41">
        <v>0</v>
      </c>
      <c r="DD41">
        <v>0</v>
      </c>
      <c r="DE41">
        <v>0</v>
      </c>
      <c r="DF41">
        <v>0</v>
      </c>
      <c r="DG41">
        <v>0</v>
      </c>
      <c r="DH41">
        <v>0</v>
      </c>
      <c r="DI41">
        <v>0</v>
      </c>
      <c r="DJ41">
        <v>0</v>
      </c>
      <c r="DK41">
        <v>0</v>
      </c>
      <c r="DL41">
        <v>0</v>
      </c>
      <c r="DM41">
        <v>0</v>
      </c>
      <c r="EA41" t="s">
        <v>1286</v>
      </c>
    </row>
    <row r="42" spans="1:131" x14ac:dyDescent="0.2">
      <c r="A42" t="s">
        <v>1286</v>
      </c>
      <c r="G42" t="s">
        <v>1238</v>
      </c>
      <c r="M42" t="s">
        <v>1238</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c r="BL42">
        <v>0</v>
      </c>
      <c r="BM42">
        <v>0</v>
      </c>
      <c r="BN42">
        <v>0</v>
      </c>
      <c r="BO42">
        <v>0</v>
      </c>
      <c r="BP42">
        <v>0</v>
      </c>
      <c r="BQ42">
        <v>0</v>
      </c>
      <c r="BR42">
        <v>0</v>
      </c>
      <c r="BS42">
        <v>0</v>
      </c>
      <c r="BT42">
        <v>0</v>
      </c>
      <c r="BU42">
        <v>0</v>
      </c>
      <c r="BV42">
        <v>0</v>
      </c>
      <c r="BW42">
        <v>0</v>
      </c>
      <c r="BX42">
        <v>0</v>
      </c>
      <c r="BY42">
        <v>0</v>
      </c>
      <c r="BZ42">
        <v>0</v>
      </c>
      <c r="CA42">
        <v>0</v>
      </c>
      <c r="CB42">
        <v>0</v>
      </c>
      <c r="CC42">
        <v>0</v>
      </c>
      <c r="CD42">
        <v>0</v>
      </c>
      <c r="CE42">
        <v>0</v>
      </c>
      <c r="CF42">
        <v>0</v>
      </c>
      <c r="CG42">
        <v>0</v>
      </c>
      <c r="CH42">
        <v>0</v>
      </c>
      <c r="CI42">
        <v>0</v>
      </c>
      <c r="CJ42">
        <v>0</v>
      </c>
      <c r="CK42">
        <v>0</v>
      </c>
      <c r="CL42">
        <v>0</v>
      </c>
      <c r="CM42">
        <v>0</v>
      </c>
      <c r="CN42">
        <v>0</v>
      </c>
      <c r="CO42">
        <v>0</v>
      </c>
      <c r="CP42">
        <v>0</v>
      </c>
      <c r="CQ42">
        <v>0</v>
      </c>
      <c r="CR42">
        <v>0</v>
      </c>
      <c r="CS42">
        <v>0</v>
      </c>
      <c r="CT42">
        <v>0</v>
      </c>
      <c r="CU42">
        <v>0</v>
      </c>
      <c r="CV42">
        <v>0</v>
      </c>
      <c r="CW42">
        <v>0</v>
      </c>
      <c r="CX42">
        <v>0</v>
      </c>
      <c r="CY42">
        <v>0</v>
      </c>
      <c r="CZ42">
        <v>0</v>
      </c>
      <c r="DA42">
        <v>0</v>
      </c>
      <c r="DB42">
        <v>0</v>
      </c>
      <c r="DC42">
        <v>0</v>
      </c>
      <c r="DD42">
        <v>0</v>
      </c>
      <c r="DE42">
        <v>0</v>
      </c>
      <c r="DF42">
        <v>0</v>
      </c>
      <c r="DG42">
        <v>0</v>
      </c>
      <c r="DH42">
        <v>0</v>
      </c>
      <c r="DI42">
        <v>0</v>
      </c>
      <c r="DJ42">
        <v>0</v>
      </c>
      <c r="DK42">
        <v>0</v>
      </c>
      <c r="DL42">
        <v>0</v>
      </c>
      <c r="DM42">
        <v>0</v>
      </c>
      <c r="EA42" t="s">
        <v>1286</v>
      </c>
    </row>
    <row r="43" spans="1:131" x14ac:dyDescent="0.2">
      <c r="A43" t="s">
        <v>1286</v>
      </c>
      <c r="G43" t="s">
        <v>1238</v>
      </c>
      <c r="M43" t="s">
        <v>1238</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c r="BM43">
        <v>0</v>
      </c>
      <c r="BN43">
        <v>0</v>
      </c>
      <c r="BO43">
        <v>0</v>
      </c>
      <c r="BP43">
        <v>0</v>
      </c>
      <c r="BQ43">
        <v>0</v>
      </c>
      <c r="BR43">
        <v>0</v>
      </c>
      <c r="BS43">
        <v>0</v>
      </c>
      <c r="BT43">
        <v>0</v>
      </c>
      <c r="BU43">
        <v>0</v>
      </c>
      <c r="BV43">
        <v>0</v>
      </c>
      <c r="BW43">
        <v>0</v>
      </c>
      <c r="BX43">
        <v>0</v>
      </c>
      <c r="BY43">
        <v>0</v>
      </c>
      <c r="BZ43">
        <v>0</v>
      </c>
      <c r="CA43">
        <v>0</v>
      </c>
      <c r="CB43">
        <v>0</v>
      </c>
      <c r="CC43">
        <v>0</v>
      </c>
      <c r="CD43">
        <v>0</v>
      </c>
      <c r="CE43">
        <v>0</v>
      </c>
      <c r="CF43">
        <v>0</v>
      </c>
      <c r="CG43">
        <v>0</v>
      </c>
      <c r="CH43">
        <v>0</v>
      </c>
      <c r="CI43">
        <v>0</v>
      </c>
      <c r="CJ43">
        <v>0</v>
      </c>
      <c r="CK43">
        <v>0</v>
      </c>
      <c r="CL43">
        <v>0</v>
      </c>
      <c r="CM43">
        <v>0</v>
      </c>
      <c r="CN43">
        <v>0</v>
      </c>
      <c r="CO43">
        <v>0</v>
      </c>
      <c r="CP43">
        <v>0</v>
      </c>
      <c r="CQ43">
        <v>0</v>
      </c>
      <c r="CR43">
        <v>0</v>
      </c>
      <c r="CS43">
        <v>0</v>
      </c>
      <c r="CT43">
        <v>0</v>
      </c>
      <c r="CU43">
        <v>0</v>
      </c>
      <c r="CV43">
        <v>0</v>
      </c>
      <c r="CW43">
        <v>0</v>
      </c>
      <c r="CX43">
        <v>0</v>
      </c>
      <c r="CY43">
        <v>0</v>
      </c>
      <c r="CZ43">
        <v>0</v>
      </c>
      <c r="DA43">
        <v>0</v>
      </c>
      <c r="DB43">
        <v>0</v>
      </c>
      <c r="DC43">
        <v>0</v>
      </c>
      <c r="DD43">
        <v>0</v>
      </c>
      <c r="DE43">
        <v>0</v>
      </c>
      <c r="DF43">
        <v>0</v>
      </c>
      <c r="DG43">
        <v>0</v>
      </c>
      <c r="DH43">
        <v>0</v>
      </c>
      <c r="DI43">
        <v>0</v>
      </c>
      <c r="DJ43">
        <v>0</v>
      </c>
      <c r="DK43">
        <v>0</v>
      </c>
      <c r="DL43">
        <v>0</v>
      </c>
      <c r="DM43">
        <v>0</v>
      </c>
      <c r="EA43" t="s">
        <v>1286</v>
      </c>
    </row>
    <row r="44" spans="1:131" x14ac:dyDescent="0.2">
      <c r="A44" t="s">
        <v>1286</v>
      </c>
      <c r="G44" t="s">
        <v>1238</v>
      </c>
      <c r="M44" t="s">
        <v>1238</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c r="BL44">
        <v>0</v>
      </c>
      <c r="BM44">
        <v>0</v>
      </c>
      <c r="BN44">
        <v>0</v>
      </c>
      <c r="BO44">
        <v>0</v>
      </c>
      <c r="BP44">
        <v>0</v>
      </c>
      <c r="BQ44">
        <v>0</v>
      </c>
      <c r="BR44">
        <v>0</v>
      </c>
      <c r="BS44">
        <v>0</v>
      </c>
      <c r="BT44">
        <v>0</v>
      </c>
      <c r="BU44">
        <v>0</v>
      </c>
      <c r="BV44">
        <v>0</v>
      </c>
      <c r="BW44">
        <v>0</v>
      </c>
      <c r="BX44">
        <v>0</v>
      </c>
      <c r="BY44">
        <v>0</v>
      </c>
      <c r="BZ44">
        <v>0</v>
      </c>
      <c r="CA44">
        <v>0</v>
      </c>
      <c r="CB44">
        <v>0</v>
      </c>
      <c r="CC44">
        <v>0</v>
      </c>
      <c r="CD44">
        <v>0</v>
      </c>
      <c r="CE44">
        <v>0</v>
      </c>
      <c r="CF44">
        <v>0</v>
      </c>
      <c r="CG44">
        <v>0</v>
      </c>
      <c r="CH44">
        <v>0</v>
      </c>
      <c r="CI44">
        <v>0</v>
      </c>
      <c r="CJ44">
        <v>0</v>
      </c>
      <c r="CK44">
        <v>0</v>
      </c>
      <c r="CL44">
        <v>0</v>
      </c>
      <c r="CM44">
        <v>0</v>
      </c>
      <c r="CN44">
        <v>0</v>
      </c>
      <c r="CO44">
        <v>0</v>
      </c>
      <c r="CP44">
        <v>0</v>
      </c>
      <c r="CQ44">
        <v>0</v>
      </c>
      <c r="CR44">
        <v>0</v>
      </c>
      <c r="CS44">
        <v>0</v>
      </c>
      <c r="CT44">
        <v>0</v>
      </c>
      <c r="CU44">
        <v>0</v>
      </c>
      <c r="CV44">
        <v>0</v>
      </c>
      <c r="CW44">
        <v>0</v>
      </c>
      <c r="CX44">
        <v>0</v>
      </c>
      <c r="CY44">
        <v>0</v>
      </c>
      <c r="CZ44">
        <v>0</v>
      </c>
      <c r="DA44">
        <v>0</v>
      </c>
      <c r="DB44">
        <v>0</v>
      </c>
      <c r="DC44">
        <v>0</v>
      </c>
      <c r="DD44">
        <v>0</v>
      </c>
      <c r="DE44">
        <v>0</v>
      </c>
      <c r="DF44">
        <v>0</v>
      </c>
      <c r="DG44">
        <v>0</v>
      </c>
      <c r="DH44">
        <v>0</v>
      </c>
      <c r="DI44">
        <v>0</v>
      </c>
      <c r="DJ44">
        <v>0</v>
      </c>
      <c r="DK44">
        <v>0</v>
      </c>
      <c r="DL44">
        <v>0</v>
      </c>
      <c r="DM44">
        <v>0</v>
      </c>
      <c r="EA44" t="s">
        <v>1286</v>
      </c>
    </row>
    <row r="45" spans="1:131" x14ac:dyDescent="0.2">
      <c r="A45" t="s">
        <v>1286</v>
      </c>
      <c r="G45" t="s">
        <v>1238</v>
      </c>
      <c r="M45" t="s">
        <v>1238</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c r="BK45">
        <v>0</v>
      </c>
      <c r="BL45">
        <v>0</v>
      </c>
      <c r="BM45">
        <v>0</v>
      </c>
      <c r="BN45">
        <v>0</v>
      </c>
      <c r="BO45">
        <v>0</v>
      </c>
      <c r="BP45">
        <v>0</v>
      </c>
      <c r="BQ45">
        <v>0</v>
      </c>
      <c r="BR45">
        <v>0</v>
      </c>
      <c r="BS45">
        <v>0</v>
      </c>
      <c r="BT45">
        <v>0</v>
      </c>
      <c r="BU45">
        <v>0</v>
      </c>
      <c r="BV45">
        <v>0</v>
      </c>
      <c r="BW45">
        <v>0</v>
      </c>
      <c r="BX45">
        <v>0</v>
      </c>
      <c r="BY45">
        <v>0</v>
      </c>
      <c r="BZ45">
        <v>0</v>
      </c>
      <c r="CA45">
        <v>0</v>
      </c>
      <c r="CB45">
        <v>0</v>
      </c>
      <c r="CC45">
        <v>0</v>
      </c>
      <c r="CD45">
        <v>0</v>
      </c>
      <c r="CE45">
        <v>0</v>
      </c>
      <c r="CF45">
        <v>0</v>
      </c>
      <c r="CG45">
        <v>0</v>
      </c>
      <c r="CH45">
        <v>0</v>
      </c>
      <c r="CI45">
        <v>0</v>
      </c>
      <c r="CJ45">
        <v>0</v>
      </c>
      <c r="CK45">
        <v>0</v>
      </c>
      <c r="CL45">
        <v>0</v>
      </c>
      <c r="CM45">
        <v>0</v>
      </c>
      <c r="CN45">
        <v>0</v>
      </c>
      <c r="CO45">
        <v>0</v>
      </c>
      <c r="CP45">
        <v>0</v>
      </c>
      <c r="CQ45">
        <v>0</v>
      </c>
      <c r="CR45">
        <v>0</v>
      </c>
      <c r="CS45">
        <v>0</v>
      </c>
      <c r="CT45">
        <v>0</v>
      </c>
      <c r="CU45">
        <v>0</v>
      </c>
      <c r="CV45">
        <v>0</v>
      </c>
      <c r="CW45">
        <v>0</v>
      </c>
      <c r="CX45">
        <v>0</v>
      </c>
      <c r="CY45">
        <v>0</v>
      </c>
      <c r="CZ45">
        <v>0</v>
      </c>
      <c r="DA45">
        <v>0</v>
      </c>
      <c r="DB45">
        <v>0</v>
      </c>
      <c r="DC45">
        <v>0</v>
      </c>
      <c r="DD45">
        <v>0</v>
      </c>
      <c r="DE45">
        <v>0</v>
      </c>
      <c r="DF45">
        <v>0</v>
      </c>
      <c r="DG45">
        <v>0</v>
      </c>
      <c r="DH45">
        <v>0</v>
      </c>
      <c r="DI45">
        <v>0</v>
      </c>
      <c r="DJ45">
        <v>0</v>
      </c>
      <c r="DK45">
        <v>0</v>
      </c>
      <c r="DL45">
        <v>0</v>
      </c>
      <c r="DM45">
        <v>0</v>
      </c>
      <c r="EA45" t="s">
        <v>1286</v>
      </c>
    </row>
    <row r="46" spans="1:131" x14ac:dyDescent="0.2">
      <c r="A46" t="s">
        <v>1286</v>
      </c>
      <c r="G46" t="s">
        <v>1238</v>
      </c>
      <c r="M46" t="s">
        <v>1238</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c r="BL46">
        <v>0</v>
      </c>
      <c r="BM46">
        <v>0</v>
      </c>
      <c r="BN46">
        <v>0</v>
      </c>
      <c r="BO46">
        <v>0</v>
      </c>
      <c r="BP46">
        <v>0</v>
      </c>
      <c r="BQ46">
        <v>0</v>
      </c>
      <c r="BR46">
        <v>0</v>
      </c>
      <c r="BS46">
        <v>0</v>
      </c>
      <c r="BT46">
        <v>0</v>
      </c>
      <c r="BU46">
        <v>0</v>
      </c>
      <c r="BV46">
        <v>0</v>
      </c>
      <c r="BW46">
        <v>0</v>
      </c>
      <c r="BX46">
        <v>0</v>
      </c>
      <c r="BY46">
        <v>0</v>
      </c>
      <c r="BZ46">
        <v>0</v>
      </c>
      <c r="CA46">
        <v>0</v>
      </c>
      <c r="CB46">
        <v>0</v>
      </c>
      <c r="CC46">
        <v>0</v>
      </c>
      <c r="CD46">
        <v>0</v>
      </c>
      <c r="CE46">
        <v>0</v>
      </c>
      <c r="CF46">
        <v>0</v>
      </c>
      <c r="CG46">
        <v>0</v>
      </c>
      <c r="CH46">
        <v>0</v>
      </c>
      <c r="CI46">
        <v>0</v>
      </c>
      <c r="CJ46">
        <v>0</v>
      </c>
      <c r="CK46">
        <v>0</v>
      </c>
      <c r="CL46">
        <v>0</v>
      </c>
      <c r="CM46">
        <v>0</v>
      </c>
      <c r="CN46">
        <v>0</v>
      </c>
      <c r="CO46">
        <v>0</v>
      </c>
      <c r="CP46">
        <v>0</v>
      </c>
      <c r="CQ46">
        <v>0</v>
      </c>
      <c r="CR46">
        <v>0</v>
      </c>
      <c r="CS46">
        <v>0</v>
      </c>
      <c r="CT46">
        <v>0</v>
      </c>
      <c r="CU46">
        <v>0</v>
      </c>
      <c r="CV46">
        <v>0</v>
      </c>
      <c r="CW46">
        <v>0</v>
      </c>
      <c r="CX46">
        <v>0</v>
      </c>
      <c r="CY46">
        <v>0</v>
      </c>
      <c r="CZ46">
        <v>0</v>
      </c>
      <c r="DA46">
        <v>0</v>
      </c>
      <c r="DB46">
        <v>0</v>
      </c>
      <c r="DC46">
        <v>0</v>
      </c>
      <c r="DD46">
        <v>0</v>
      </c>
      <c r="DE46">
        <v>0</v>
      </c>
      <c r="DF46">
        <v>0</v>
      </c>
      <c r="DG46">
        <v>0</v>
      </c>
      <c r="DH46">
        <v>0</v>
      </c>
      <c r="DI46">
        <v>0</v>
      </c>
      <c r="DJ46">
        <v>0</v>
      </c>
      <c r="DK46">
        <v>0</v>
      </c>
      <c r="DL46">
        <v>0</v>
      </c>
      <c r="DM46">
        <v>0</v>
      </c>
      <c r="EA46" t="s">
        <v>1286</v>
      </c>
    </row>
    <row r="47" spans="1:131" x14ac:dyDescent="0.2">
      <c r="A47" t="s">
        <v>1286</v>
      </c>
      <c r="G47" t="s">
        <v>1238</v>
      </c>
      <c r="M47" t="s">
        <v>1238</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c r="BM47">
        <v>0</v>
      </c>
      <c r="BN47">
        <v>0</v>
      </c>
      <c r="BO47">
        <v>0</v>
      </c>
      <c r="BP47">
        <v>0</v>
      </c>
      <c r="BQ47">
        <v>0</v>
      </c>
      <c r="BR47">
        <v>0</v>
      </c>
      <c r="BS47">
        <v>0</v>
      </c>
      <c r="BT47">
        <v>0</v>
      </c>
      <c r="BU47">
        <v>0</v>
      </c>
      <c r="BV47">
        <v>0</v>
      </c>
      <c r="BW47">
        <v>0</v>
      </c>
      <c r="BX47">
        <v>0</v>
      </c>
      <c r="BY47">
        <v>0</v>
      </c>
      <c r="BZ47">
        <v>0</v>
      </c>
      <c r="CA47">
        <v>0</v>
      </c>
      <c r="CB47">
        <v>0</v>
      </c>
      <c r="CC47">
        <v>0</v>
      </c>
      <c r="CD47">
        <v>0</v>
      </c>
      <c r="CE47">
        <v>0</v>
      </c>
      <c r="CF47">
        <v>0</v>
      </c>
      <c r="CG47">
        <v>0</v>
      </c>
      <c r="CH47">
        <v>0</v>
      </c>
      <c r="CI47">
        <v>0</v>
      </c>
      <c r="CJ47">
        <v>0</v>
      </c>
      <c r="CK47">
        <v>0</v>
      </c>
      <c r="CL47">
        <v>0</v>
      </c>
      <c r="CM47">
        <v>0</v>
      </c>
      <c r="CN47">
        <v>0</v>
      </c>
      <c r="CO47">
        <v>0</v>
      </c>
      <c r="CP47">
        <v>0</v>
      </c>
      <c r="CQ47">
        <v>0</v>
      </c>
      <c r="CR47">
        <v>0</v>
      </c>
      <c r="CS47">
        <v>0</v>
      </c>
      <c r="CT47">
        <v>0</v>
      </c>
      <c r="CU47">
        <v>0</v>
      </c>
      <c r="CV47">
        <v>0</v>
      </c>
      <c r="CW47">
        <v>0</v>
      </c>
      <c r="CX47">
        <v>0</v>
      </c>
      <c r="CY47">
        <v>0</v>
      </c>
      <c r="CZ47">
        <v>0</v>
      </c>
      <c r="DA47">
        <v>0</v>
      </c>
      <c r="DB47">
        <v>0</v>
      </c>
      <c r="DC47">
        <v>0</v>
      </c>
      <c r="DD47">
        <v>0</v>
      </c>
      <c r="DE47">
        <v>0</v>
      </c>
      <c r="DF47">
        <v>0</v>
      </c>
      <c r="DG47">
        <v>0</v>
      </c>
      <c r="DH47">
        <v>0</v>
      </c>
      <c r="DI47">
        <v>0</v>
      </c>
      <c r="DJ47">
        <v>0</v>
      </c>
      <c r="DK47">
        <v>0</v>
      </c>
      <c r="DL47">
        <v>0</v>
      </c>
      <c r="DM47">
        <v>0</v>
      </c>
      <c r="EA47" t="s">
        <v>1286</v>
      </c>
    </row>
    <row r="48" spans="1:131" x14ac:dyDescent="0.2">
      <c r="A48" t="s">
        <v>1286</v>
      </c>
      <c r="G48" t="s">
        <v>1238</v>
      </c>
      <c r="M48" t="s">
        <v>1238</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c r="BM48">
        <v>0</v>
      </c>
      <c r="BN48">
        <v>0</v>
      </c>
      <c r="BO48">
        <v>0</v>
      </c>
      <c r="BP48">
        <v>0</v>
      </c>
      <c r="BQ48">
        <v>0</v>
      </c>
      <c r="BR48">
        <v>0</v>
      </c>
      <c r="BS48">
        <v>0</v>
      </c>
      <c r="BT48">
        <v>0</v>
      </c>
      <c r="BU48">
        <v>0</v>
      </c>
      <c r="BV48">
        <v>0</v>
      </c>
      <c r="BW48">
        <v>0</v>
      </c>
      <c r="BX48">
        <v>0</v>
      </c>
      <c r="BY48">
        <v>0</v>
      </c>
      <c r="BZ48">
        <v>0</v>
      </c>
      <c r="CA48">
        <v>0</v>
      </c>
      <c r="CB48">
        <v>0</v>
      </c>
      <c r="CC48">
        <v>0</v>
      </c>
      <c r="CD48">
        <v>0</v>
      </c>
      <c r="CE48">
        <v>0</v>
      </c>
      <c r="CF48">
        <v>0</v>
      </c>
      <c r="CG48">
        <v>0</v>
      </c>
      <c r="CH48">
        <v>0</v>
      </c>
      <c r="CI48">
        <v>0</v>
      </c>
      <c r="CJ48">
        <v>0</v>
      </c>
      <c r="CK48">
        <v>0</v>
      </c>
      <c r="CL48">
        <v>0</v>
      </c>
      <c r="CM48">
        <v>0</v>
      </c>
      <c r="CN48">
        <v>0</v>
      </c>
      <c r="CO48">
        <v>0</v>
      </c>
      <c r="CP48">
        <v>0</v>
      </c>
      <c r="CQ48">
        <v>0</v>
      </c>
      <c r="CR48">
        <v>0</v>
      </c>
      <c r="CS48">
        <v>0</v>
      </c>
      <c r="CT48">
        <v>0</v>
      </c>
      <c r="CU48">
        <v>0</v>
      </c>
      <c r="CV48">
        <v>0</v>
      </c>
      <c r="CW48">
        <v>0</v>
      </c>
      <c r="CX48">
        <v>0</v>
      </c>
      <c r="CY48">
        <v>0</v>
      </c>
      <c r="CZ48">
        <v>0</v>
      </c>
      <c r="DA48">
        <v>0</v>
      </c>
      <c r="DB48">
        <v>0</v>
      </c>
      <c r="DC48">
        <v>0</v>
      </c>
      <c r="DD48">
        <v>0</v>
      </c>
      <c r="DE48">
        <v>0</v>
      </c>
      <c r="DF48">
        <v>0</v>
      </c>
      <c r="DG48">
        <v>0</v>
      </c>
      <c r="DH48">
        <v>0</v>
      </c>
      <c r="DI48">
        <v>0</v>
      </c>
      <c r="DJ48">
        <v>0</v>
      </c>
      <c r="DK48">
        <v>0</v>
      </c>
      <c r="DL48">
        <v>0</v>
      </c>
      <c r="DM48">
        <v>0</v>
      </c>
      <c r="EA48" t="s">
        <v>1286</v>
      </c>
    </row>
    <row r="49" spans="1:131" x14ac:dyDescent="0.2">
      <c r="A49" t="s">
        <v>1286</v>
      </c>
      <c r="G49" t="s">
        <v>1238</v>
      </c>
      <c r="M49" t="s">
        <v>1238</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0</v>
      </c>
      <c r="BM49">
        <v>0</v>
      </c>
      <c r="BN49">
        <v>0</v>
      </c>
      <c r="BO49">
        <v>0</v>
      </c>
      <c r="BP49">
        <v>0</v>
      </c>
      <c r="BQ49">
        <v>0</v>
      </c>
      <c r="BR49">
        <v>0</v>
      </c>
      <c r="BS49">
        <v>0</v>
      </c>
      <c r="BT49">
        <v>0</v>
      </c>
      <c r="BU49">
        <v>0</v>
      </c>
      <c r="BV49">
        <v>0</v>
      </c>
      <c r="BW49">
        <v>0</v>
      </c>
      <c r="BX49">
        <v>0</v>
      </c>
      <c r="BY49">
        <v>0</v>
      </c>
      <c r="BZ49">
        <v>0</v>
      </c>
      <c r="CA49">
        <v>0</v>
      </c>
      <c r="CB49">
        <v>0</v>
      </c>
      <c r="CC49">
        <v>0</v>
      </c>
      <c r="CD49">
        <v>0</v>
      </c>
      <c r="CE49">
        <v>0</v>
      </c>
      <c r="CF49">
        <v>0</v>
      </c>
      <c r="CG49">
        <v>0</v>
      </c>
      <c r="CH49">
        <v>0</v>
      </c>
      <c r="CI49">
        <v>0</v>
      </c>
      <c r="CJ49">
        <v>0</v>
      </c>
      <c r="CK49">
        <v>0</v>
      </c>
      <c r="CL49">
        <v>0</v>
      </c>
      <c r="CM49">
        <v>0</v>
      </c>
      <c r="CN49">
        <v>0</v>
      </c>
      <c r="CO49">
        <v>0</v>
      </c>
      <c r="CP49">
        <v>0</v>
      </c>
      <c r="CQ49">
        <v>0</v>
      </c>
      <c r="CR49">
        <v>0</v>
      </c>
      <c r="CS49">
        <v>0</v>
      </c>
      <c r="CT49">
        <v>0</v>
      </c>
      <c r="CU49">
        <v>0</v>
      </c>
      <c r="CV49">
        <v>0</v>
      </c>
      <c r="CW49">
        <v>0</v>
      </c>
      <c r="CX49">
        <v>0</v>
      </c>
      <c r="CY49">
        <v>0</v>
      </c>
      <c r="CZ49">
        <v>0</v>
      </c>
      <c r="DA49">
        <v>0</v>
      </c>
      <c r="DB49">
        <v>0</v>
      </c>
      <c r="DC49">
        <v>0</v>
      </c>
      <c r="DD49">
        <v>0</v>
      </c>
      <c r="DE49">
        <v>0</v>
      </c>
      <c r="DF49">
        <v>0</v>
      </c>
      <c r="DG49">
        <v>0</v>
      </c>
      <c r="DH49">
        <v>0</v>
      </c>
      <c r="DI49">
        <v>0</v>
      </c>
      <c r="DJ49">
        <v>0</v>
      </c>
      <c r="DK49">
        <v>0</v>
      </c>
      <c r="DL49">
        <v>0</v>
      </c>
      <c r="DM49">
        <v>0</v>
      </c>
      <c r="EA49" t="s">
        <v>1286</v>
      </c>
    </row>
    <row r="50" spans="1:131" x14ac:dyDescent="0.2">
      <c r="A50" t="s">
        <v>1286</v>
      </c>
      <c r="G50" t="s">
        <v>1238</v>
      </c>
      <c r="M50" t="s">
        <v>1238</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c r="BM50">
        <v>0</v>
      </c>
      <c r="BN50">
        <v>0</v>
      </c>
      <c r="BO50">
        <v>0</v>
      </c>
      <c r="BP50">
        <v>0</v>
      </c>
      <c r="BQ50">
        <v>0</v>
      </c>
      <c r="BR50">
        <v>0</v>
      </c>
      <c r="BS50">
        <v>0</v>
      </c>
      <c r="BT50">
        <v>0</v>
      </c>
      <c r="BU50">
        <v>0</v>
      </c>
      <c r="BV50">
        <v>0</v>
      </c>
      <c r="BW50">
        <v>0</v>
      </c>
      <c r="BX50">
        <v>0</v>
      </c>
      <c r="BY50">
        <v>0</v>
      </c>
      <c r="BZ50">
        <v>0</v>
      </c>
      <c r="CA50">
        <v>0</v>
      </c>
      <c r="CB50">
        <v>0</v>
      </c>
      <c r="CC50">
        <v>0</v>
      </c>
      <c r="CD50">
        <v>0</v>
      </c>
      <c r="CE50">
        <v>0</v>
      </c>
      <c r="CF50">
        <v>0</v>
      </c>
      <c r="CG50">
        <v>0</v>
      </c>
      <c r="CH50">
        <v>0</v>
      </c>
      <c r="CI50">
        <v>0</v>
      </c>
      <c r="CJ50">
        <v>0</v>
      </c>
      <c r="CK50">
        <v>0</v>
      </c>
      <c r="CL50">
        <v>0</v>
      </c>
      <c r="CM50">
        <v>0</v>
      </c>
      <c r="CN50">
        <v>0</v>
      </c>
      <c r="CO50">
        <v>0</v>
      </c>
      <c r="CP50">
        <v>0</v>
      </c>
      <c r="CQ50">
        <v>0</v>
      </c>
      <c r="CR50">
        <v>0</v>
      </c>
      <c r="CS50">
        <v>0</v>
      </c>
      <c r="CT50">
        <v>0</v>
      </c>
      <c r="CU50">
        <v>0</v>
      </c>
      <c r="CV50">
        <v>0</v>
      </c>
      <c r="CW50">
        <v>0</v>
      </c>
      <c r="CX50">
        <v>0</v>
      </c>
      <c r="CY50">
        <v>0</v>
      </c>
      <c r="CZ50">
        <v>0</v>
      </c>
      <c r="DA50">
        <v>0</v>
      </c>
      <c r="DB50">
        <v>0</v>
      </c>
      <c r="DC50">
        <v>0</v>
      </c>
      <c r="DD50">
        <v>0</v>
      </c>
      <c r="DE50">
        <v>0</v>
      </c>
      <c r="DF50">
        <v>0</v>
      </c>
      <c r="DG50">
        <v>0</v>
      </c>
      <c r="DH50">
        <v>0</v>
      </c>
      <c r="DI50">
        <v>0</v>
      </c>
      <c r="DJ50">
        <v>0</v>
      </c>
      <c r="DK50">
        <v>0</v>
      </c>
      <c r="DL50">
        <v>0</v>
      </c>
      <c r="DM50">
        <v>0</v>
      </c>
      <c r="EA50" t="s">
        <v>1286</v>
      </c>
    </row>
    <row r="51" spans="1:131" x14ac:dyDescent="0.2">
      <c r="A51" t="s">
        <v>1286</v>
      </c>
      <c r="G51" t="s">
        <v>1238</v>
      </c>
      <c r="M51" t="s">
        <v>1238</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0</v>
      </c>
      <c r="BP51">
        <v>0</v>
      </c>
      <c r="BQ51">
        <v>0</v>
      </c>
      <c r="BR51">
        <v>0</v>
      </c>
      <c r="BS51">
        <v>0</v>
      </c>
      <c r="BT51">
        <v>0</v>
      </c>
      <c r="BU51">
        <v>0</v>
      </c>
      <c r="BV51">
        <v>0</v>
      </c>
      <c r="BW51">
        <v>0</v>
      </c>
      <c r="BX51">
        <v>0</v>
      </c>
      <c r="BY51">
        <v>0</v>
      </c>
      <c r="BZ51">
        <v>0</v>
      </c>
      <c r="CA51">
        <v>0</v>
      </c>
      <c r="CB51">
        <v>0</v>
      </c>
      <c r="CC51">
        <v>0</v>
      </c>
      <c r="CD51">
        <v>0</v>
      </c>
      <c r="CE51">
        <v>0</v>
      </c>
      <c r="CF51">
        <v>0</v>
      </c>
      <c r="CG51">
        <v>0</v>
      </c>
      <c r="CH51">
        <v>0</v>
      </c>
      <c r="CI51">
        <v>0</v>
      </c>
      <c r="CJ51">
        <v>0</v>
      </c>
      <c r="CK51">
        <v>0</v>
      </c>
      <c r="CL51">
        <v>0</v>
      </c>
      <c r="CM51">
        <v>0</v>
      </c>
      <c r="CN51">
        <v>0</v>
      </c>
      <c r="CO51">
        <v>0</v>
      </c>
      <c r="CP51">
        <v>0</v>
      </c>
      <c r="CQ51">
        <v>0</v>
      </c>
      <c r="CR51">
        <v>0</v>
      </c>
      <c r="CS51">
        <v>0</v>
      </c>
      <c r="CT51">
        <v>0</v>
      </c>
      <c r="CU51">
        <v>0</v>
      </c>
      <c r="CV51">
        <v>0</v>
      </c>
      <c r="CW51">
        <v>0</v>
      </c>
      <c r="CX51">
        <v>0</v>
      </c>
      <c r="CY51">
        <v>0</v>
      </c>
      <c r="CZ51">
        <v>0</v>
      </c>
      <c r="DA51">
        <v>0</v>
      </c>
      <c r="DB51">
        <v>0</v>
      </c>
      <c r="DC51">
        <v>0</v>
      </c>
      <c r="DD51">
        <v>0</v>
      </c>
      <c r="DE51">
        <v>0</v>
      </c>
      <c r="DF51">
        <v>0</v>
      </c>
      <c r="DG51">
        <v>0</v>
      </c>
      <c r="DH51">
        <v>0</v>
      </c>
      <c r="DI51">
        <v>0</v>
      </c>
      <c r="DJ51">
        <v>0</v>
      </c>
      <c r="DK51">
        <v>0</v>
      </c>
      <c r="DL51">
        <v>0</v>
      </c>
      <c r="DM51">
        <v>0</v>
      </c>
      <c r="EA51" t="s">
        <v>1286</v>
      </c>
    </row>
    <row r="52" spans="1:131" x14ac:dyDescent="0.2">
      <c r="A52" t="s">
        <v>1286</v>
      </c>
      <c r="G52" t="s">
        <v>1238</v>
      </c>
      <c r="M52" t="s">
        <v>1238</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c r="BM52">
        <v>0</v>
      </c>
      <c r="BN52">
        <v>0</v>
      </c>
      <c r="BO52">
        <v>0</v>
      </c>
      <c r="BP52">
        <v>0</v>
      </c>
      <c r="BQ52">
        <v>0</v>
      </c>
      <c r="BR52">
        <v>0</v>
      </c>
      <c r="BS52">
        <v>0</v>
      </c>
      <c r="BT52">
        <v>0</v>
      </c>
      <c r="BU52">
        <v>0</v>
      </c>
      <c r="BV52">
        <v>0</v>
      </c>
      <c r="BW52">
        <v>0</v>
      </c>
      <c r="BX52">
        <v>0</v>
      </c>
      <c r="BY52">
        <v>0</v>
      </c>
      <c r="BZ52">
        <v>0</v>
      </c>
      <c r="CA52">
        <v>0</v>
      </c>
      <c r="CB52">
        <v>0</v>
      </c>
      <c r="CC52">
        <v>0</v>
      </c>
      <c r="CD52">
        <v>0</v>
      </c>
      <c r="CE52">
        <v>0</v>
      </c>
      <c r="CF52">
        <v>0</v>
      </c>
      <c r="CG52">
        <v>0</v>
      </c>
      <c r="CH52">
        <v>0</v>
      </c>
      <c r="CI52">
        <v>0</v>
      </c>
      <c r="CJ52">
        <v>0</v>
      </c>
      <c r="CK52">
        <v>0</v>
      </c>
      <c r="CL52">
        <v>0</v>
      </c>
      <c r="CM52">
        <v>0</v>
      </c>
      <c r="CN52">
        <v>0</v>
      </c>
      <c r="CO52">
        <v>0</v>
      </c>
      <c r="CP52">
        <v>0</v>
      </c>
      <c r="CQ52">
        <v>0</v>
      </c>
      <c r="CR52">
        <v>0</v>
      </c>
      <c r="CS52">
        <v>0</v>
      </c>
      <c r="CT52">
        <v>0</v>
      </c>
      <c r="CU52">
        <v>0</v>
      </c>
      <c r="CV52">
        <v>0</v>
      </c>
      <c r="CW52">
        <v>0</v>
      </c>
      <c r="CX52">
        <v>0</v>
      </c>
      <c r="CY52">
        <v>0</v>
      </c>
      <c r="CZ52">
        <v>0</v>
      </c>
      <c r="DA52">
        <v>0</v>
      </c>
      <c r="DB52">
        <v>0</v>
      </c>
      <c r="DC52">
        <v>0</v>
      </c>
      <c r="DD52">
        <v>0</v>
      </c>
      <c r="DE52">
        <v>0</v>
      </c>
      <c r="DF52">
        <v>0</v>
      </c>
      <c r="DG52">
        <v>0</v>
      </c>
      <c r="DH52">
        <v>0</v>
      </c>
      <c r="DI52">
        <v>0</v>
      </c>
      <c r="DJ52">
        <v>0</v>
      </c>
      <c r="DK52">
        <v>0</v>
      </c>
      <c r="DL52">
        <v>0</v>
      </c>
      <c r="DM52">
        <v>0</v>
      </c>
      <c r="EA52" t="s">
        <v>1286</v>
      </c>
    </row>
    <row r="53" spans="1:131" x14ac:dyDescent="0.2">
      <c r="A53" t="s">
        <v>1286</v>
      </c>
      <c r="G53" t="s">
        <v>1238</v>
      </c>
      <c r="M53" t="s">
        <v>1238</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c r="BL53">
        <v>0</v>
      </c>
      <c r="BM53">
        <v>0</v>
      </c>
      <c r="BN53">
        <v>0</v>
      </c>
      <c r="BO53">
        <v>0</v>
      </c>
      <c r="BP53">
        <v>0</v>
      </c>
      <c r="BQ53">
        <v>0</v>
      </c>
      <c r="BR53">
        <v>0</v>
      </c>
      <c r="BS53">
        <v>0</v>
      </c>
      <c r="BT53">
        <v>0</v>
      </c>
      <c r="BU53">
        <v>0</v>
      </c>
      <c r="BV53">
        <v>0</v>
      </c>
      <c r="BW53">
        <v>0</v>
      </c>
      <c r="BX53">
        <v>0</v>
      </c>
      <c r="BY53">
        <v>0</v>
      </c>
      <c r="BZ53">
        <v>0</v>
      </c>
      <c r="CA53">
        <v>0</v>
      </c>
      <c r="CB53">
        <v>0</v>
      </c>
      <c r="CC53">
        <v>0</v>
      </c>
      <c r="CD53">
        <v>0</v>
      </c>
      <c r="CE53">
        <v>0</v>
      </c>
      <c r="CF53">
        <v>0</v>
      </c>
      <c r="CG53">
        <v>0</v>
      </c>
      <c r="CH53">
        <v>0</v>
      </c>
      <c r="CI53">
        <v>0</v>
      </c>
      <c r="CJ53">
        <v>0</v>
      </c>
      <c r="CK53">
        <v>0</v>
      </c>
      <c r="CL53">
        <v>0</v>
      </c>
      <c r="CM53">
        <v>0</v>
      </c>
      <c r="CN53">
        <v>0</v>
      </c>
      <c r="CO53">
        <v>0</v>
      </c>
      <c r="CP53">
        <v>0</v>
      </c>
      <c r="CQ53">
        <v>0</v>
      </c>
      <c r="CR53">
        <v>0</v>
      </c>
      <c r="CS53">
        <v>0</v>
      </c>
      <c r="CT53">
        <v>0</v>
      </c>
      <c r="CU53">
        <v>0</v>
      </c>
      <c r="CV53">
        <v>0</v>
      </c>
      <c r="CW53">
        <v>0</v>
      </c>
      <c r="CX53">
        <v>0</v>
      </c>
      <c r="CY53">
        <v>0</v>
      </c>
      <c r="CZ53">
        <v>0</v>
      </c>
      <c r="DA53">
        <v>0</v>
      </c>
      <c r="DB53">
        <v>0</v>
      </c>
      <c r="DC53">
        <v>0</v>
      </c>
      <c r="DD53">
        <v>0</v>
      </c>
      <c r="DE53">
        <v>0</v>
      </c>
      <c r="DF53">
        <v>0</v>
      </c>
      <c r="DG53">
        <v>0</v>
      </c>
      <c r="DH53">
        <v>0</v>
      </c>
      <c r="DI53">
        <v>0</v>
      </c>
      <c r="DJ53">
        <v>0</v>
      </c>
      <c r="DK53">
        <v>0</v>
      </c>
      <c r="DL53">
        <v>0</v>
      </c>
      <c r="DM53">
        <v>0</v>
      </c>
      <c r="EA53" t="s">
        <v>1286</v>
      </c>
    </row>
    <row r="54" spans="1:131" x14ac:dyDescent="0.2">
      <c r="A54" t="s">
        <v>1286</v>
      </c>
      <c r="G54" t="s">
        <v>1238</v>
      </c>
      <c r="M54" t="s">
        <v>1238</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c r="BL54">
        <v>0</v>
      </c>
      <c r="BM54">
        <v>0</v>
      </c>
      <c r="BN54">
        <v>0</v>
      </c>
      <c r="BO54">
        <v>0</v>
      </c>
      <c r="BP54">
        <v>0</v>
      </c>
      <c r="BQ54">
        <v>0</v>
      </c>
      <c r="BR54">
        <v>0</v>
      </c>
      <c r="BS54">
        <v>0</v>
      </c>
      <c r="BT54">
        <v>0</v>
      </c>
      <c r="BU54">
        <v>0</v>
      </c>
      <c r="BV54">
        <v>0</v>
      </c>
      <c r="BW54">
        <v>0</v>
      </c>
      <c r="BX54">
        <v>0</v>
      </c>
      <c r="BY54">
        <v>0</v>
      </c>
      <c r="BZ54">
        <v>0</v>
      </c>
      <c r="CA54">
        <v>0</v>
      </c>
      <c r="CB54">
        <v>0</v>
      </c>
      <c r="CC54">
        <v>0</v>
      </c>
      <c r="CD54">
        <v>0</v>
      </c>
      <c r="CE54">
        <v>0</v>
      </c>
      <c r="CF54">
        <v>0</v>
      </c>
      <c r="CG54">
        <v>0</v>
      </c>
      <c r="CH54">
        <v>0</v>
      </c>
      <c r="CI54">
        <v>0</v>
      </c>
      <c r="CJ54">
        <v>0</v>
      </c>
      <c r="CK54">
        <v>0</v>
      </c>
      <c r="CL54">
        <v>0</v>
      </c>
      <c r="CM54">
        <v>0</v>
      </c>
      <c r="CN54">
        <v>0</v>
      </c>
      <c r="CO54">
        <v>0</v>
      </c>
      <c r="CP54">
        <v>0</v>
      </c>
      <c r="CQ54">
        <v>0</v>
      </c>
      <c r="CR54">
        <v>0</v>
      </c>
      <c r="CS54">
        <v>0</v>
      </c>
      <c r="CT54">
        <v>0</v>
      </c>
      <c r="CU54">
        <v>0</v>
      </c>
      <c r="CV54">
        <v>0</v>
      </c>
      <c r="CW54">
        <v>0</v>
      </c>
      <c r="CX54">
        <v>0</v>
      </c>
      <c r="CY54">
        <v>0</v>
      </c>
      <c r="CZ54">
        <v>0</v>
      </c>
      <c r="DA54">
        <v>0</v>
      </c>
      <c r="DB54">
        <v>0</v>
      </c>
      <c r="DC54">
        <v>0</v>
      </c>
      <c r="DD54">
        <v>0</v>
      </c>
      <c r="DE54">
        <v>0</v>
      </c>
      <c r="DF54">
        <v>0</v>
      </c>
      <c r="DG54">
        <v>0</v>
      </c>
      <c r="DH54">
        <v>0</v>
      </c>
      <c r="DI54">
        <v>0</v>
      </c>
      <c r="DJ54">
        <v>0</v>
      </c>
      <c r="DK54">
        <v>0</v>
      </c>
      <c r="DL54">
        <v>0</v>
      </c>
      <c r="DM54">
        <v>0</v>
      </c>
      <c r="EA54" t="s">
        <v>1286</v>
      </c>
    </row>
    <row r="55" spans="1:131" x14ac:dyDescent="0.2">
      <c r="A55" t="s">
        <v>1286</v>
      </c>
      <c r="G55" t="s">
        <v>1238</v>
      </c>
      <c r="M55" t="s">
        <v>1238</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c r="BM55">
        <v>0</v>
      </c>
      <c r="BN55">
        <v>0</v>
      </c>
      <c r="BO55">
        <v>0</v>
      </c>
      <c r="BP55">
        <v>0</v>
      </c>
      <c r="BQ55">
        <v>0</v>
      </c>
      <c r="BR55">
        <v>0</v>
      </c>
      <c r="BS55">
        <v>0</v>
      </c>
      <c r="BT55">
        <v>0</v>
      </c>
      <c r="BU55">
        <v>0</v>
      </c>
      <c r="BV55">
        <v>0</v>
      </c>
      <c r="BW55">
        <v>0</v>
      </c>
      <c r="BX55">
        <v>0</v>
      </c>
      <c r="BY55">
        <v>0</v>
      </c>
      <c r="BZ55">
        <v>0</v>
      </c>
      <c r="CA55">
        <v>0</v>
      </c>
      <c r="CB55">
        <v>0</v>
      </c>
      <c r="CC55">
        <v>0</v>
      </c>
      <c r="CD55">
        <v>0</v>
      </c>
      <c r="CE55">
        <v>0</v>
      </c>
      <c r="CF55">
        <v>0</v>
      </c>
      <c r="CG55">
        <v>0</v>
      </c>
      <c r="CH55">
        <v>0</v>
      </c>
      <c r="CI55">
        <v>0</v>
      </c>
      <c r="CJ55">
        <v>0</v>
      </c>
      <c r="CK55">
        <v>0</v>
      </c>
      <c r="CL55">
        <v>0</v>
      </c>
      <c r="CM55">
        <v>0</v>
      </c>
      <c r="CN55">
        <v>0</v>
      </c>
      <c r="CO55">
        <v>0</v>
      </c>
      <c r="CP55">
        <v>0</v>
      </c>
      <c r="CQ55">
        <v>0</v>
      </c>
      <c r="CR55">
        <v>0</v>
      </c>
      <c r="CS55">
        <v>0</v>
      </c>
      <c r="CT55">
        <v>0</v>
      </c>
      <c r="CU55">
        <v>0</v>
      </c>
      <c r="CV55">
        <v>0</v>
      </c>
      <c r="CW55">
        <v>0</v>
      </c>
      <c r="CX55">
        <v>0</v>
      </c>
      <c r="CY55">
        <v>0</v>
      </c>
      <c r="CZ55">
        <v>0</v>
      </c>
      <c r="DA55">
        <v>0</v>
      </c>
      <c r="DB55">
        <v>0</v>
      </c>
      <c r="DC55">
        <v>0</v>
      </c>
      <c r="DD55">
        <v>0</v>
      </c>
      <c r="DE55">
        <v>0</v>
      </c>
      <c r="DF55">
        <v>0</v>
      </c>
      <c r="DG55">
        <v>0</v>
      </c>
      <c r="DH55">
        <v>0</v>
      </c>
      <c r="DI55">
        <v>0</v>
      </c>
      <c r="DJ55">
        <v>0</v>
      </c>
      <c r="DK55">
        <v>0</v>
      </c>
      <c r="DL55">
        <v>0</v>
      </c>
      <c r="DM55">
        <v>0</v>
      </c>
      <c r="EA55" t="s">
        <v>1286</v>
      </c>
    </row>
    <row r="56" spans="1:131" x14ac:dyDescent="0.2">
      <c r="A56" t="s">
        <v>1286</v>
      </c>
      <c r="G56" t="s">
        <v>1238</v>
      </c>
      <c r="M56" t="s">
        <v>1238</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v>0</v>
      </c>
      <c r="BN56">
        <v>0</v>
      </c>
      <c r="BO56">
        <v>0</v>
      </c>
      <c r="BP56">
        <v>0</v>
      </c>
      <c r="BQ56">
        <v>0</v>
      </c>
      <c r="BR56">
        <v>0</v>
      </c>
      <c r="BS56">
        <v>0</v>
      </c>
      <c r="BT56">
        <v>0</v>
      </c>
      <c r="BU56">
        <v>0</v>
      </c>
      <c r="BV56">
        <v>0</v>
      </c>
      <c r="BW56">
        <v>0</v>
      </c>
      <c r="BX56">
        <v>0</v>
      </c>
      <c r="BY56">
        <v>0</v>
      </c>
      <c r="BZ56">
        <v>0</v>
      </c>
      <c r="CA56">
        <v>0</v>
      </c>
      <c r="CB56">
        <v>0</v>
      </c>
      <c r="CC56">
        <v>0</v>
      </c>
      <c r="CD56">
        <v>0</v>
      </c>
      <c r="CE56">
        <v>0</v>
      </c>
      <c r="CF56">
        <v>0</v>
      </c>
      <c r="CG56">
        <v>0</v>
      </c>
      <c r="CH56">
        <v>0</v>
      </c>
      <c r="CI56">
        <v>0</v>
      </c>
      <c r="CJ56">
        <v>0</v>
      </c>
      <c r="CK56">
        <v>0</v>
      </c>
      <c r="CL56">
        <v>0</v>
      </c>
      <c r="CM56">
        <v>0</v>
      </c>
      <c r="CN56">
        <v>0</v>
      </c>
      <c r="CO56">
        <v>0</v>
      </c>
      <c r="CP56">
        <v>0</v>
      </c>
      <c r="CQ56">
        <v>0</v>
      </c>
      <c r="CR56">
        <v>0</v>
      </c>
      <c r="CS56">
        <v>0</v>
      </c>
      <c r="CT56">
        <v>0</v>
      </c>
      <c r="CU56">
        <v>0</v>
      </c>
      <c r="CV56">
        <v>0</v>
      </c>
      <c r="CW56">
        <v>0</v>
      </c>
      <c r="CX56">
        <v>0</v>
      </c>
      <c r="CY56">
        <v>0</v>
      </c>
      <c r="CZ56">
        <v>0</v>
      </c>
      <c r="DA56">
        <v>0</v>
      </c>
      <c r="DB56">
        <v>0</v>
      </c>
      <c r="DC56">
        <v>0</v>
      </c>
      <c r="DD56">
        <v>0</v>
      </c>
      <c r="DE56">
        <v>0</v>
      </c>
      <c r="DF56">
        <v>0</v>
      </c>
      <c r="DG56">
        <v>0</v>
      </c>
      <c r="DH56">
        <v>0</v>
      </c>
      <c r="DI56">
        <v>0</v>
      </c>
      <c r="DJ56">
        <v>0</v>
      </c>
      <c r="DK56">
        <v>0</v>
      </c>
      <c r="DL56">
        <v>0</v>
      </c>
      <c r="DM56">
        <v>0</v>
      </c>
      <c r="EA56" t="s">
        <v>1286</v>
      </c>
    </row>
    <row r="57" spans="1:131" x14ac:dyDescent="0.2">
      <c r="A57" t="s">
        <v>1286</v>
      </c>
      <c r="G57" t="s">
        <v>1238</v>
      </c>
      <c r="M57" t="s">
        <v>1238</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c r="BM57">
        <v>0</v>
      </c>
      <c r="BN57">
        <v>0</v>
      </c>
      <c r="BO57">
        <v>0</v>
      </c>
      <c r="BP57">
        <v>0</v>
      </c>
      <c r="BQ57">
        <v>0</v>
      </c>
      <c r="BR57">
        <v>0</v>
      </c>
      <c r="BS57">
        <v>0</v>
      </c>
      <c r="BT57">
        <v>0</v>
      </c>
      <c r="BU57">
        <v>0</v>
      </c>
      <c r="BV57">
        <v>0</v>
      </c>
      <c r="BW57">
        <v>0</v>
      </c>
      <c r="BX57">
        <v>0</v>
      </c>
      <c r="BY57">
        <v>0</v>
      </c>
      <c r="BZ57">
        <v>0</v>
      </c>
      <c r="CA57">
        <v>0</v>
      </c>
      <c r="CB57">
        <v>0</v>
      </c>
      <c r="CC57">
        <v>0</v>
      </c>
      <c r="CD57">
        <v>0</v>
      </c>
      <c r="CE57">
        <v>0</v>
      </c>
      <c r="CF57">
        <v>0</v>
      </c>
      <c r="CG57">
        <v>0</v>
      </c>
      <c r="CH57">
        <v>0</v>
      </c>
      <c r="CI57">
        <v>0</v>
      </c>
      <c r="CJ57">
        <v>0</v>
      </c>
      <c r="CK57">
        <v>0</v>
      </c>
      <c r="CL57">
        <v>0</v>
      </c>
      <c r="CM57">
        <v>0</v>
      </c>
      <c r="CN57">
        <v>0</v>
      </c>
      <c r="CO57">
        <v>0</v>
      </c>
      <c r="CP57">
        <v>0</v>
      </c>
      <c r="CQ57">
        <v>0</v>
      </c>
      <c r="CR57">
        <v>0</v>
      </c>
      <c r="CS57">
        <v>0</v>
      </c>
      <c r="CT57">
        <v>0</v>
      </c>
      <c r="CU57">
        <v>0</v>
      </c>
      <c r="CV57">
        <v>0</v>
      </c>
      <c r="CW57">
        <v>0</v>
      </c>
      <c r="CX57">
        <v>0</v>
      </c>
      <c r="CY57">
        <v>0</v>
      </c>
      <c r="CZ57">
        <v>0</v>
      </c>
      <c r="DA57">
        <v>0</v>
      </c>
      <c r="DB57">
        <v>0</v>
      </c>
      <c r="DC57">
        <v>0</v>
      </c>
      <c r="DD57">
        <v>0</v>
      </c>
      <c r="DE57">
        <v>0</v>
      </c>
      <c r="DF57">
        <v>0</v>
      </c>
      <c r="DG57">
        <v>0</v>
      </c>
      <c r="DH57">
        <v>0</v>
      </c>
      <c r="DI57">
        <v>0</v>
      </c>
      <c r="DJ57">
        <v>0</v>
      </c>
      <c r="DK57">
        <v>0</v>
      </c>
      <c r="DL57">
        <v>0</v>
      </c>
      <c r="DM57">
        <v>0</v>
      </c>
      <c r="EA57" t="s">
        <v>1286</v>
      </c>
    </row>
    <row r="58" spans="1:131" x14ac:dyDescent="0.2">
      <c r="A58" t="s">
        <v>1286</v>
      </c>
      <c r="G58" t="s">
        <v>1238</v>
      </c>
      <c r="M58" t="s">
        <v>1238</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c r="BL58">
        <v>0</v>
      </c>
      <c r="BM58">
        <v>0</v>
      </c>
      <c r="BN58">
        <v>0</v>
      </c>
      <c r="BO58">
        <v>0</v>
      </c>
      <c r="BP58">
        <v>0</v>
      </c>
      <c r="BQ58">
        <v>0</v>
      </c>
      <c r="BR58">
        <v>0</v>
      </c>
      <c r="BS58">
        <v>0</v>
      </c>
      <c r="BT58">
        <v>0</v>
      </c>
      <c r="BU58">
        <v>0</v>
      </c>
      <c r="BV58">
        <v>0</v>
      </c>
      <c r="BW58">
        <v>0</v>
      </c>
      <c r="BX58">
        <v>0</v>
      </c>
      <c r="BY58">
        <v>0</v>
      </c>
      <c r="BZ58">
        <v>0</v>
      </c>
      <c r="CA58">
        <v>0</v>
      </c>
      <c r="CB58">
        <v>0</v>
      </c>
      <c r="CC58">
        <v>0</v>
      </c>
      <c r="CD58">
        <v>0</v>
      </c>
      <c r="CE58">
        <v>0</v>
      </c>
      <c r="CF58">
        <v>0</v>
      </c>
      <c r="CG58">
        <v>0</v>
      </c>
      <c r="CH58">
        <v>0</v>
      </c>
      <c r="CI58">
        <v>0</v>
      </c>
      <c r="CJ58">
        <v>0</v>
      </c>
      <c r="CK58">
        <v>0</v>
      </c>
      <c r="CL58">
        <v>0</v>
      </c>
      <c r="CM58">
        <v>0</v>
      </c>
      <c r="CN58">
        <v>0</v>
      </c>
      <c r="CO58">
        <v>0</v>
      </c>
      <c r="CP58">
        <v>0</v>
      </c>
      <c r="CQ58">
        <v>0</v>
      </c>
      <c r="CR58">
        <v>0</v>
      </c>
      <c r="CS58">
        <v>0</v>
      </c>
      <c r="CT58">
        <v>0</v>
      </c>
      <c r="CU58">
        <v>0</v>
      </c>
      <c r="CV58">
        <v>0</v>
      </c>
      <c r="CW58">
        <v>0</v>
      </c>
      <c r="CX58">
        <v>0</v>
      </c>
      <c r="CY58">
        <v>0</v>
      </c>
      <c r="CZ58">
        <v>0</v>
      </c>
      <c r="DA58">
        <v>0</v>
      </c>
      <c r="DB58">
        <v>0</v>
      </c>
      <c r="DC58">
        <v>0</v>
      </c>
      <c r="DD58">
        <v>0</v>
      </c>
      <c r="DE58">
        <v>0</v>
      </c>
      <c r="DF58">
        <v>0</v>
      </c>
      <c r="DG58">
        <v>0</v>
      </c>
      <c r="DH58">
        <v>0</v>
      </c>
      <c r="DI58">
        <v>0</v>
      </c>
      <c r="DJ58">
        <v>0</v>
      </c>
      <c r="DK58">
        <v>0</v>
      </c>
      <c r="DL58">
        <v>0</v>
      </c>
      <c r="DM58">
        <v>0</v>
      </c>
      <c r="EA58" t="s">
        <v>1286</v>
      </c>
    </row>
    <row r="59" spans="1:131" x14ac:dyDescent="0.2">
      <c r="A59" t="s">
        <v>1286</v>
      </c>
      <c r="G59" t="s">
        <v>1238</v>
      </c>
      <c r="M59" t="s">
        <v>1238</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0</v>
      </c>
      <c r="BJ59">
        <v>0</v>
      </c>
      <c r="BK59">
        <v>0</v>
      </c>
      <c r="BL59">
        <v>0</v>
      </c>
      <c r="BM59">
        <v>0</v>
      </c>
      <c r="BN59">
        <v>0</v>
      </c>
      <c r="BO59">
        <v>0</v>
      </c>
      <c r="BP59">
        <v>0</v>
      </c>
      <c r="BQ59">
        <v>0</v>
      </c>
      <c r="BR59">
        <v>0</v>
      </c>
      <c r="BS59">
        <v>0</v>
      </c>
      <c r="BT59">
        <v>0</v>
      </c>
      <c r="BU59">
        <v>0</v>
      </c>
      <c r="BV59">
        <v>0</v>
      </c>
      <c r="BW59">
        <v>0</v>
      </c>
      <c r="BX59">
        <v>0</v>
      </c>
      <c r="BY59">
        <v>0</v>
      </c>
      <c r="BZ59">
        <v>0</v>
      </c>
      <c r="CA59">
        <v>0</v>
      </c>
      <c r="CB59">
        <v>0</v>
      </c>
      <c r="CC59">
        <v>0</v>
      </c>
      <c r="CD59">
        <v>0</v>
      </c>
      <c r="CE59">
        <v>0</v>
      </c>
      <c r="CF59">
        <v>0</v>
      </c>
      <c r="CG59">
        <v>0</v>
      </c>
      <c r="CH59">
        <v>0</v>
      </c>
      <c r="CI59">
        <v>0</v>
      </c>
      <c r="CJ59">
        <v>0</v>
      </c>
      <c r="CK59">
        <v>0</v>
      </c>
      <c r="CL59">
        <v>0</v>
      </c>
      <c r="CM59">
        <v>0</v>
      </c>
      <c r="CN59">
        <v>0</v>
      </c>
      <c r="CO59">
        <v>0</v>
      </c>
      <c r="CP59">
        <v>0</v>
      </c>
      <c r="CQ59">
        <v>0</v>
      </c>
      <c r="CR59">
        <v>0</v>
      </c>
      <c r="CS59">
        <v>0</v>
      </c>
      <c r="CT59">
        <v>0</v>
      </c>
      <c r="CU59">
        <v>0</v>
      </c>
      <c r="CV59">
        <v>0</v>
      </c>
      <c r="CW59">
        <v>0</v>
      </c>
      <c r="CX59">
        <v>0</v>
      </c>
      <c r="CY59">
        <v>0</v>
      </c>
      <c r="CZ59">
        <v>0</v>
      </c>
      <c r="DA59">
        <v>0</v>
      </c>
      <c r="DB59">
        <v>0</v>
      </c>
      <c r="DC59">
        <v>0</v>
      </c>
      <c r="DD59">
        <v>0</v>
      </c>
      <c r="DE59">
        <v>0</v>
      </c>
      <c r="DF59">
        <v>0</v>
      </c>
      <c r="DG59">
        <v>0</v>
      </c>
      <c r="DH59">
        <v>0</v>
      </c>
      <c r="DI59">
        <v>0</v>
      </c>
      <c r="DJ59">
        <v>0</v>
      </c>
      <c r="DK59">
        <v>0</v>
      </c>
      <c r="DL59">
        <v>0</v>
      </c>
      <c r="DM59">
        <v>0</v>
      </c>
      <c r="EA59" t="s">
        <v>1286</v>
      </c>
    </row>
    <row r="60" spans="1:131" x14ac:dyDescent="0.2">
      <c r="A60" t="s">
        <v>1286</v>
      </c>
      <c r="G60" t="s">
        <v>1238</v>
      </c>
      <c r="M60" t="s">
        <v>1238</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c r="BK60">
        <v>0</v>
      </c>
      <c r="BL60">
        <v>0</v>
      </c>
      <c r="BM60">
        <v>0</v>
      </c>
      <c r="BN60">
        <v>0</v>
      </c>
      <c r="BO60">
        <v>0</v>
      </c>
      <c r="BP60">
        <v>0</v>
      </c>
      <c r="BQ60">
        <v>0</v>
      </c>
      <c r="BR60">
        <v>0</v>
      </c>
      <c r="BS60">
        <v>0</v>
      </c>
      <c r="BT60">
        <v>0</v>
      </c>
      <c r="BU60">
        <v>0</v>
      </c>
      <c r="BV60">
        <v>0</v>
      </c>
      <c r="BW60">
        <v>0</v>
      </c>
      <c r="BX60">
        <v>0</v>
      </c>
      <c r="BY60">
        <v>0</v>
      </c>
      <c r="BZ60">
        <v>0</v>
      </c>
      <c r="CA60">
        <v>0</v>
      </c>
      <c r="CB60">
        <v>0</v>
      </c>
      <c r="CC60">
        <v>0</v>
      </c>
      <c r="CD60">
        <v>0</v>
      </c>
      <c r="CE60">
        <v>0</v>
      </c>
      <c r="CF60">
        <v>0</v>
      </c>
      <c r="CG60">
        <v>0</v>
      </c>
      <c r="CH60">
        <v>0</v>
      </c>
      <c r="CI60">
        <v>0</v>
      </c>
      <c r="CJ60">
        <v>0</v>
      </c>
      <c r="CK60">
        <v>0</v>
      </c>
      <c r="CL60">
        <v>0</v>
      </c>
      <c r="CM60">
        <v>0</v>
      </c>
      <c r="CN60">
        <v>0</v>
      </c>
      <c r="CO60">
        <v>0</v>
      </c>
      <c r="CP60">
        <v>0</v>
      </c>
      <c r="CQ60">
        <v>0</v>
      </c>
      <c r="CR60">
        <v>0</v>
      </c>
      <c r="CS60">
        <v>0</v>
      </c>
      <c r="CT60">
        <v>0</v>
      </c>
      <c r="CU60">
        <v>0</v>
      </c>
      <c r="CV60">
        <v>0</v>
      </c>
      <c r="CW60">
        <v>0</v>
      </c>
      <c r="CX60">
        <v>0</v>
      </c>
      <c r="CY60">
        <v>0</v>
      </c>
      <c r="CZ60">
        <v>0</v>
      </c>
      <c r="DA60">
        <v>0</v>
      </c>
      <c r="DB60">
        <v>0</v>
      </c>
      <c r="DC60">
        <v>0</v>
      </c>
      <c r="DD60">
        <v>0</v>
      </c>
      <c r="DE60">
        <v>0</v>
      </c>
      <c r="DF60">
        <v>0</v>
      </c>
      <c r="DG60">
        <v>0</v>
      </c>
      <c r="DH60">
        <v>0</v>
      </c>
      <c r="DI60">
        <v>0</v>
      </c>
      <c r="DJ60">
        <v>0</v>
      </c>
      <c r="DK60">
        <v>0</v>
      </c>
      <c r="DL60">
        <v>0</v>
      </c>
      <c r="DM60">
        <v>0</v>
      </c>
      <c r="EA60" t="s">
        <v>1286</v>
      </c>
    </row>
    <row r="61" spans="1:131" x14ac:dyDescent="0.2">
      <c r="A61" t="s">
        <v>1286</v>
      </c>
      <c r="G61" t="s">
        <v>1238</v>
      </c>
      <c r="M61" t="s">
        <v>1238</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c r="BJ61">
        <v>0</v>
      </c>
      <c r="BK61">
        <v>0</v>
      </c>
      <c r="BL61">
        <v>0</v>
      </c>
      <c r="BM61">
        <v>0</v>
      </c>
      <c r="BN61">
        <v>0</v>
      </c>
      <c r="BO61">
        <v>0</v>
      </c>
      <c r="BP61">
        <v>0</v>
      </c>
      <c r="BQ61">
        <v>0</v>
      </c>
      <c r="BR61">
        <v>0</v>
      </c>
      <c r="BS61">
        <v>0</v>
      </c>
      <c r="BT61">
        <v>0</v>
      </c>
      <c r="BU61">
        <v>0</v>
      </c>
      <c r="BV61">
        <v>0</v>
      </c>
      <c r="BW61">
        <v>0</v>
      </c>
      <c r="BX61">
        <v>0</v>
      </c>
      <c r="BY61">
        <v>0</v>
      </c>
      <c r="BZ61">
        <v>0</v>
      </c>
      <c r="CA61">
        <v>0</v>
      </c>
      <c r="CB61">
        <v>0</v>
      </c>
      <c r="CC61">
        <v>0</v>
      </c>
      <c r="CD61">
        <v>0</v>
      </c>
      <c r="CE61">
        <v>0</v>
      </c>
      <c r="CF61">
        <v>0</v>
      </c>
      <c r="CG61">
        <v>0</v>
      </c>
      <c r="CH61">
        <v>0</v>
      </c>
      <c r="CI61">
        <v>0</v>
      </c>
      <c r="CJ61">
        <v>0</v>
      </c>
      <c r="CK61">
        <v>0</v>
      </c>
      <c r="CL61">
        <v>0</v>
      </c>
      <c r="CM61">
        <v>0</v>
      </c>
      <c r="CN61">
        <v>0</v>
      </c>
      <c r="CO61">
        <v>0</v>
      </c>
      <c r="CP61">
        <v>0</v>
      </c>
      <c r="CQ61">
        <v>0</v>
      </c>
      <c r="CR61">
        <v>0</v>
      </c>
      <c r="CS61">
        <v>0</v>
      </c>
      <c r="CT61">
        <v>0</v>
      </c>
      <c r="CU61">
        <v>0</v>
      </c>
      <c r="CV61">
        <v>0</v>
      </c>
      <c r="CW61">
        <v>0</v>
      </c>
      <c r="CX61">
        <v>0</v>
      </c>
      <c r="CY61">
        <v>0</v>
      </c>
      <c r="CZ61">
        <v>0</v>
      </c>
      <c r="DA61">
        <v>0</v>
      </c>
      <c r="DB61">
        <v>0</v>
      </c>
      <c r="DC61">
        <v>0</v>
      </c>
      <c r="DD61">
        <v>0</v>
      </c>
      <c r="DE61">
        <v>0</v>
      </c>
      <c r="DF61">
        <v>0</v>
      </c>
      <c r="DG61">
        <v>0</v>
      </c>
      <c r="DH61">
        <v>0</v>
      </c>
      <c r="DI61">
        <v>0</v>
      </c>
      <c r="DJ61">
        <v>0</v>
      </c>
      <c r="DK61">
        <v>0</v>
      </c>
      <c r="DL61">
        <v>0</v>
      </c>
      <c r="DM61">
        <v>0</v>
      </c>
      <c r="EA61" t="s">
        <v>1286</v>
      </c>
    </row>
    <row r="62" spans="1:131" x14ac:dyDescent="0.2">
      <c r="A62" t="s">
        <v>1286</v>
      </c>
      <c r="G62" t="s">
        <v>1238</v>
      </c>
      <c r="M62" t="s">
        <v>1238</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0</v>
      </c>
      <c r="BL62">
        <v>0</v>
      </c>
      <c r="BM62">
        <v>0</v>
      </c>
      <c r="BN62">
        <v>0</v>
      </c>
      <c r="BO62">
        <v>0</v>
      </c>
      <c r="BP62">
        <v>0</v>
      </c>
      <c r="BQ62">
        <v>0</v>
      </c>
      <c r="BR62">
        <v>0</v>
      </c>
      <c r="BS62">
        <v>0</v>
      </c>
      <c r="BT62">
        <v>0</v>
      </c>
      <c r="BU62">
        <v>0</v>
      </c>
      <c r="BV62">
        <v>0</v>
      </c>
      <c r="BW62">
        <v>0</v>
      </c>
      <c r="BX62">
        <v>0</v>
      </c>
      <c r="BY62">
        <v>0</v>
      </c>
      <c r="BZ62">
        <v>0</v>
      </c>
      <c r="CA62">
        <v>0</v>
      </c>
      <c r="CB62">
        <v>0</v>
      </c>
      <c r="CC62">
        <v>0</v>
      </c>
      <c r="CD62">
        <v>0</v>
      </c>
      <c r="CE62">
        <v>0</v>
      </c>
      <c r="CF62">
        <v>0</v>
      </c>
      <c r="CG62">
        <v>0</v>
      </c>
      <c r="CH62">
        <v>0</v>
      </c>
      <c r="CI62">
        <v>0</v>
      </c>
      <c r="CJ62">
        <v>0</v>
      </c>
      <c r="CK62">
        <v>0</v>
      </c>
      <c r="CL62">
        <v>0</v>
      </c>
      <c r="CM62">
        <v>0</v>
      </c>
      <c r="CN62">
        <v>0</v>
      </c>
      <c r="CO62">
        <v>0</v>
      </c>
      <c r="CP62">
        <v>0</v>
      </c>
      <c r="CQ62">
        <v>0</v>
      </c>
      <c r="CR62">
        <v>0</v>
      </c>
      <c r="CS62">
        <v>0</v>
      </c>
      <c r="CT62">
        <v>0</v>
      </c>
      <c r="CU62">
        <v>0</v>
      </c>
      <c r="CV62">
        <v>0</v>
      </c>
      <c r="CW62">
        <v>0</v>
      </c>
      <c r="CX62">
        <v>0</v>
      </c>
      <c r="CY62">
        <v>0</v>
      </c>
      <c r="CZ62">
        <v>0</v>
      </c>
      <c r="DA62">
        <v>0</v>
      </c>
      <c r="DB62">
        <v>0</v>
      </c>
      <c r="DC62">
        <v>0</v>
      </c>
      <c r="DD62">
        <v>0</v>
      </c>
      <c r="DE62">
        <v>0</v>
      </c>
      <c r="DF62">
        <v>0</v>
      </c>
      <c r="DG62">
        <v>0</v>
      </c>
      <c r="DH62">
        <v>0</v>
      </c>
      <c r="DI62">
        <v>0</v>
      </c>
      <c r="DJ62">
        <v>0</v>
      </c>
      <c r="DK62">
        <v>0</v>
      </c>
      <c r="DL62">
        <v>0</v>
      </c>
      <c r="DM62">
        <v>0</v>
      </c>
      <c r="EA62" t="s">
        <v>1286</v>
      </c>
    </row>
    <row r="63" spans="1:131" x14ac:dyDescent="0.2">
      <c r="A63" t="s">
        <v>1286</v>
      </c>
      <c r="G63" t="s">
        <v>1238</v>
      </c>
      <c r="M63" t="s">
        <v>1238</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0</v>
      </c>
      <c r="BM63">
        <v>0</v>
      </c>
      <c r="BN63">
        <v>0</v>
      </c>
      <c r="BO63">
        <v>0</v>
      </c>
      <c r="BP63">
        <v>0</v>
      </c>
      <c r="BQ63">
        <v>0</v>
      </c>
      <c r="BR63">
        <v>0</v>
      </c>
      <c r="BS63">
        <v>0</v>
      </c>
      <c r="BT63">
        <v>0</v>
      </c>
      <c r="BU63">
        <v>0</v>
      </c>
      <c r="BV63">
        <v>0</v>
      </c>
      <c r="BW63">
        <v>0</v>
      </c>
      <c r="BX63">
        <v>0</v>
      </c>
      <c r="BY63">
        <v>0</v>
      </c>
      <c r="BZ63">
        <v>0</v>
      </c>
      <c r="CA63">
        <v>0</v>
      </c>
      <c r="CB63">
        <v>0</v>
      </c>
      <c r="CC63">
        <v>0</v>
      </c>
      <c r="CD63">
        <v>0</v>
      </c>
      <c r="CE63">
        <v>0</v>
      </c>
      <c r="CF63">
        <v>0</v>
      </c>
      <c r="CG63">
        <v>0</v>
      </c>
      <c r="CH63">
        <v>0</v>
      </c>
      <c r="CI63">
        <v>0</v>
      </c>
      <c r="CJ63">
        <v>0</v>
      </c>
      <c r="CK63">
        <v>0</v>
      </c>
      <c r="CL63">
        <v>0</v>
      </c>
      <c r="CM63">
        <v>0</v>
      </c>
      <c r="CN63">
        <v>0</v>
      </c>
      <c r="CO63">
        <v>0</v>
      </c>
      <c r="CP63">
        <v>0</v>
      </c>
      <c r="CQ63">
        <v>0</v>
      </c>
      <c r="CR63">
        <v>0</v>
      </c>
      <c r="CS63">
        <v>0</v>
      </c>
      <c r="CT63">
        <v>0</v>
      </c>
      <c r="CU63">
        <v>0</v>
      </c>
      <c r="CV63">
        <v>0</v>
      </c>
      <c r="CW63">
        <v>0</v>
      </c>
      <c r="CX63">
        <v>0</v>
      </c>
      <c r="CY63">
        <v>0</v>
      </c>
      <c r="CZ63">
        <v>0</v>
      </c>
      <c r="DA63">
        <v>0</v>
      </c>
      <c r="DB63">
        <v>0</v>
      </c>
      <c r="DC63">
        <v>0</v>
      </c>
      <c r="DD63">
        <v>0</v>
      </c>
      <c r="DE63">
        <v>0</v>
      </c>
      <c r="DF63">
        <v>0</v>
      </c>
      <c r="DG63">
        <v>0</v>
      </c>
      <c r="DH63">
        <v>0</v>
      </c>
      <c r="DI63">
        <v>0</v>
      </c>
      <c r="DJ63">
        <v>0</v>
      </c>
      <c r="DK63">
        <v>0</v>
      </c>
      <c r="DL63">
        <v>0</v>
      </c>
      <c r="DM63">
        <v>0</v>
      </c>
      <c r="EA63" t="s">
        <v>1286</v>
      </c>
    </row>
    <row r="64" spans="1:131" x14ac:dyDescent="0.2">
      <c r="A64" t="s">
        <v>1286</v>
      </c>
      <c r="G64" t="s">
        <v>1238</v>
      </c>
      <c r="M64" t="s">
        <v>1238</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c r="BJ64">
        <v>0</v>
      </c>
      <c r="BK64">
        <v>0</v>
      </c>
      <c r="BL64">
        <v>0</v>
      </c>
      <c r="BM64">
        <v>0</v>
      </c>
      <c r="BN64">
        <v>0</v>
      </c>
      <c r="BO64">
        <v>0</v>
      </c>
      <c r="BP64">
        <v>0</v>
      </c>
      <c r="BQ64">
        <v>0</v>
      </c>
      <c r="BR64">
        <v>0</v>
      </c>
      <c r="BS64">
        <v>0</v>
      </c>
      <c r="BT64">
        <v>0</v>
      </c>
      <c r="BU64">
        <v>0</v>
      </c>
      <c r="BV64">
        <v>0</v>
      </c>
      <c r="BW64">
        <v>0</v>
      </c>
      <c r="BX64">
        <v>0</v>
      </c>
      <c r="BY64">
        <v>0</v>
      </c>
      <c r="BZ64">
        <v>0</v>
      </c>
      <c r="CA64">
        <v>0</v>
      </c>
      <c r="CB64">
        <v>0</v>
      </c>
      <c r="CC64">
        <v>0</v>
      </c>
      <c r="CD64">
        <v>0</v>
      </c>
      <c r="CE64">
        <v>0</v>
      </c>
      <c r="CF64">
        <v>0</v>
      </c>
      <c r="CG64">
        <v>0</v>
      </c>
      <c r="CH64">
        <v>0</v>
      </c>
      <c r="CI64">
        <v>0</v>
      </c>
      <c r="CJ64">
        <v>0</v>
      </c>
      <c r="CK64">
        <v>0</v>
      </c>
      <c r="CL64">
        <v>0</v>
      </c>
      <c r="CM64">
        <v>0</v>
      </c>
      <c r="CN64">
        <v>0</v>
      </c>
      <c r="CO64">
        <v>0</v>
      </c>
      <c r="CP64">
        <v>0</v>
      </c>
      <c r="CQ64">
        <v>0</v>
      </c>
      <c r="CR64">
        <v>0</v>
      </c>
      <c r="CS64">
        <v>0</v>
      </c>
      <c r="CT64">
        <v>0</v>
      </c>
      <c r="CU64">
        <v>0</v>
      </c>
      <c r="CV64">
        <v>0</v>
      </c>
      <c r="CW64">
        <v>0</v>
      </c>
      <c r="CX64">
        <v>0</v>
      </c>
      <c r="CY64">
        <v>0</v>
      </c>
      <c r="CZ64">
        <v>0</v>
      </c>
      <c r="DA64">
        <v>0</v>
      </c>
      <c r="DB64">
        <v>0</v>
      </c>
      <c r="DC64">
        <v>0</v>
      </c>
      <c r="DD64">
        <v>0</v>
      </c>
      <c r="DE64">
        <v>0</v>
      </c>
      <c r="DF64">
        <v>0</v>
      </c>
      <c r="DG64">
        <v>0</v>
      </c>
      <c r="DH64">
        <v>0</v>
      </c>
      <c r="DI64">
        <v>0</v>
      </c>
      <c r="DJ64">
        <v>0</v>
      </c>
      <c r="DK64">
        <v>0</v>
      </c>
      <c r="DL64">
        <v>0</v>
      </c>
      <c r="DM64">
        <v>0</v>
      </c>
      <c r="EA64" t="s">
        <v>1286</v>
      </c>
    </row>
    <row r="65" spans="1:131" x14ac:dyDescent="0.2">
      <c r="A65" t="s">
        <v>1286</v>
      </c>
      <c r="G65" t="s">
        <v>1238</v>
      </c>
      <c r="M65" t="s">
        <v>1238</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c r="BK65">
        <v>0</v>
      </c>
      <c r="BL65">
        <v>0</v>
      </c>
      <c r="BM65">
        <v>0</v>
      </c>
      <c r="BN65">
        <v>0</v>
      </c>
      <c r="BO65">
        <v>0</v>
      </c>
      <c r="BP65">
        <v>0</v>
      </c>
      <c r="BQ65">
        <v>0</v>
      </c>
      <c r="BR65">
        <v>0</v>
      </c>
      <c r="BS65">
        <v>0</v>
      </c>
      <c r="BT65">
        <v>0</v>
      </c>
      <c r="BU65">
        <v>0</v>
      </c>
      <c r="BV65">
        <v>0</v>
      </c>
      <c r="BW65">
        <v>0</v>
      </c>
      <c r="BX65">
        <v>0</v>
      </c>
      <c r="BY65">
        <v>0</v>
      </c>
      <c r="BZ65">
        <v>0</v>
      </c>
      <c r="CA65">
        <v>0</v>
      </c>
      <c r="CB65">
        <v>0</v>
      </c>
      <c r="CC65">
        <v>0</v>
      </c>
      <c r="CD65">
        <v>0</v>
      </c>
      <c r="CE65">
        <v>0</v>
      </c>
      <c r="CF65">
        <v>0</v>
      </c>
      <c r="CG65">
        <v>0</v>
      </c>
      <c r="CH65">
        <v>0</v>
      </c>
      <c r="CI65">
        <v>0</v>
      </c>
      <c r="CJ65">
        <v>0</v>
      </c>
      <c r="CK65">
        <v>0</v>
      </c>
      <c r="CL65">
        <v>0</v>
      </c>
      <c r="CM65">
        <v>0</v>
      </c>
      <c r="CN65">
        <v>0</v>
      </c>
      <c r="CO65">
        <v>0</v>
      </c>
      <c r="CP65">
        <v>0</v>
      </c>
      <c r="CQ65">
        <v>0</v>
      </c>
      <c r="CR65">
        <v>0</v>
      </c>
      <c r="CS65">
        <v>0</v>
      </c>
      <c r="CT65">
        <v>0</v>
      </c>
      <c r="CU65">
        <v>0</v>
      </c>
      <c r="CV65">
        <v>0</v>
      </c>
      <c r="CW65">
        <v>0</v>
      </c>
      <c r="CX65">
        <v>0</v>
      </c>
      <c r="CY65">
        <v>0</v>
      </c>
      <c r="CZ65">
        <v>0</v>
      </c>
      <c r="DA65">
        <v>0</v>
      </c>
      <c r="DB65">
        <v>0</v>
      </c>
      <c r="DC65">
        <v>0</v>
      </c>
      <c r="DD65">
        <v>0</v>
      </c>
      <c r="DE65">
        <v>0</v>
      </c>
      <c r="DF65">
        <v>0</v>
      </c>
      <c r="DG65">
        <v>0</v>
      </c>
      <c r="DH65">
        <v>0</v>
      </c>
      <c r="DI65">
        <v>0</v>
      </c>
      <c r="DJ65">
        <v>0</v>
      </c>
      <c r="DK65">
        <v>0</v>
      </c>
      <c r="DL65">
        <v>0</v>
      </c>
      <c r="DM65">
        <v>0</v>
      </c>
      <c r="EA65" t="s">
        <v>1286</v>
      </c>
    </row>
    <row r="66" spans="1:131" x14ac:dyDescent="0.2">
      <c r="A66" t="s">
        <v>1286</v>
      </c>
      <c r="G66" t="s">
        <v>1238</v>
      </c>
      <c r="M66" t="s">
        <v>1238</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c r="BL66">
        <v>0</v>
      </c>
      <c r="BM66">
        <v>0</v>
      </c>
      <c r="BN66">
        <v>0</v>
      </c>
      <c r="BO66">
        <v>0</v>
      </c>
      <c r="BP66">
        <v>0</v>
      </c>
      <c r="BQ66">
        <v>0</v>
      </c>
      <c r="BR66">
        <v>0</v>
      </c>
      <c r="BS66">
        <v>0</v>
      </c>
      <c r="BT66">
        <v>0</v>
      </c>
      <c r="BU66">
        <v>0</v>
      </c>
      <c r="BV66">
        <v>0</v>
      </c>
      <c r="BW66">
        <v>0</v>
      </c>
      <c r="BX66">
        <v>0</v>
      </c>
      <c r="BY66">
        <v>0</v>
      </c>
      <c r="BZ66">
        <v>0</v>
      </c>
      <c r="CA66">
        <v>0</v>
      </c>
      <c r="CB66">
        <v>0</v>
      </c>
      <c r="CC66">
        <v>0</v>
      </c>
      <c r="CD66">
        <v>0</v>
      </c>
      <c r="CE66">
        <v>0</v>
      </c>
      <c r="CF66">
        <v>0</v>
      </c>
      <c r="CG66">
        <v>0</v>
      </c>
      <c r="CH66">
        <v>0</v>
      </c>
      <c r="CI66">
        <v>0</v>
      </c>
      <c r="CJ66">
        <v>0</v>
      </c>
      <c r="CK66">
        <v>0</v>
      </c>
      <c r="CL66">
        <v>0</v>
      </c>
      <c r="CM66">
        <v>0</v>
      </c>
      <c r="CN66">
        <v>0</v>
      </c>
      <c r="CO66">
        <v>0</v>
      </c>
      <c r="CP66">
        <v>0</v>
      </c>
      <c r="CQ66">
        <v>0</v>
      </c>
      <c r="CR66">
        <v>0</v>
      </c>
      <c r="CS66">
        <v>0</v>
      </c>
      <c r="CT66">
        <v>0</v>
      </c>
      <c r="CU66">
        <v>0</v>
      </c>
      <c r="CV66">
        <v>0</v>
      </c>
      <c r="CW66">
        <v>0</v>
      </c>
      <c r="CX66">
        <v>0</v>
      </c>
      <c r="CY66">
        <v>0</v>
      </c>
      <c r="CZ66">
        <v>0</v>
      </c>
      <c r="DA66">
        <v>0</v>
      </c>
      <c r="DB66">
        <v>0</v>
      </c>
      <c r="DC66">
        <v>0</v>
      </c>
      <c r="DD66">
        <v>0</v>
      </c>
      <c r="DE66">
        <v>0</v>
      </c>
      <c r="DF66">
        <v>0</v>
      </c>
      <c r="DG66">
        <v>0</v>
      </c>
      <c r="DH66">
        <v>0</v>
      </c>
      <c r="DI66">
        <v>0</v>
      </c>
      <c r="DJ66">
        <v>0</v>
      </c>
      <c r="DK66">
        <v>0</v>
      </c>
      <c r="DL66">
        <v>0</v>
      </c>
      <c r="DM66">
        <v>0</v>
      </c>
      <c r="EA66" t="s">
        <v>1286</v>
      </c>
    </row>
    <row r="67" spans="1:131" x14ac:dyDescent="0.2">
      <c r="A67" t="s">
        <v>1286</v>
      </c>
      <c r="G67" t="s">
        <v>1238</v>
      </c>
      <c r="M67" t="s">
        <v>1238</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c r="BM67">
        <v>0</v>
      </c>
      <c r="BN67">
        <v>0</v>
      </c>
      <c r="BO67">
        <v>0</v>
      </c>
      <c r="BP67">
        <v>0</v>
      </c>
      <c r="BQ67">
        <v>0</v>
      </c>
      <c r="BR67">
        <v>0</v>
      </c>
      <c r="BS67">
        <v>0</v>
      </c>
      <c r="BT67">
        <v>0</v>
      </c>
      <c r="BU67">
        <v>0</v>
      </c>
      <c r="BV67">
        <v>0</v>
      </c>
      <c r="BW67">
        <v>0</v>
      </c>
      <c r="BX67">
        <v>0</v>
      </c>
      <c r="BY67">
        <v>0</v>
      </c>
      <c r="BZ67">
        <v>0</v>
      </c>
      <c r="CA67">
        <v>0</v>
      </c>
      <c r="CB67">
        <v>0</v>
      </c>
      <c r="CC67">
        <v>0</v>
      </c>
      <c r="CD67">
        <v>0</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0</v>
      </c>
      <c r="DA67">
        <v>0</v>
      </c>
      <c r="DB67">
        <v>0</v>
      </c>
      <c r="DC67">
        <v>0</v>
      </c>
      <c r="DD67">
        <v>0</v>
      </c>
      <c r="DE67">
        <v>0</v>
      </c>
      <c r="DF67">
        <v>0</v>
      </c>
      <c r="DG67">
        <v>0</v>
      </c>
      <c r="DH67">
        <v>0</v>
      </c>
      <c r="DI67">
        <v>0</v>
      </c>
      <c r="DJ67">
        <v>0</v>
      </c>
      <c r="DK67">
        <v>0</v>
      </c>
      <c r="DL67">
        <v>0</v>
      </c>
      <c r="DM67">
        <v>0</v>
      </c>
      <c r="EA67" t="s">
        <v>1286</v>
      </c>
    </row>
    <row r="68" spans="1:131" x14ac:dyDescent="0.2">
      <c r="A68" t="s">
        <v>1286</v>
      </c>
      <c r="G68" t="s">
        <v>1238</v>
      </c>
      <c r="M68" t="s">
        <v>1238</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c r="BJ68">
        <v>0</v>
      </c>
      <c r="BK68">
        <v>0</v>
      </c>
      <c r="BL68">
        <v>0</v>
      </c>
      <c r="BM68">
        <v>0</v>
      </c>
      <c r="BN68">
        <v>0</v>
      </c>
      <c r="BO68">
        <v>0</v>
      </c>
      <c r="BP68">
        <v>0</v>
      </c>
      <c r="BQ68">
        <v>0</v>
      </c>
      <c r="BR68">
        <v>0</v>
      </c>
      <c r="BS68">
        <v>0</v>
      </c>
      <c r="BT68">
        <v>0</v>
      </c>
      <c r="BU68">
        <v>0</v>
      </c>
      <c r="BV68">
        <v>0</v>
      </c>
      <c r="BW68">
        <v>0</v>
      </c>
      <c r="BX68">
        <v>0</v>
      </c>
      <c r="BY68">
        <v>0</v>
      </c>
      <c r="BZ68">
        <v>0</v>
      </c>
      <c r="CA68">
        <v>0</v>
      </c>
      <c r="CB68">
        <v>0</v>
      </c>
      <c r="CC68">
        <v>0</v>
      </c>
      <c r="CD68">
        <v>0</v>
      </c>
      <c r="CE68">
        <v>0</v>
      </c>
      <c r="CF68">
        <v>0</v>
      </c>
      <c r="CG68">
        <v>0</v>
      </c>
      <c r="CH68">
        <v>0</v>
      </c>
      <c r="CI68">
        <v>0</v>
      </c>
      <c r="CJ68">
        <v>0</v>
      </c>
      <c r="CK68">
        <v>0</v>
      </c>
      <c r="CL68">
        <v>0</v>
      </c>
      <c r="CM68">
        <v>0</v>
      </c>
      <c r="CN68">
        <v>0</v>
      </c>
      <c r="CO68">
        <v>0</v>
      </c>
      <c r="CP68">
        <v>0</v>
      </c>
      <c r="CQ68">
        <v>0</v>
      </c>
      <c r="CR68">
        <v>0</v>
      </c>
      <c r="CS68">
        <v>0</v>
      </c>
      <c r="CT68">
        <v>0</v>
      </c>
      <c r="CU68">
        <v>0</v>
      </c>
      <c r="CV68">
        <v>0</v>
      </c>
      <c r="CW68">
        <v>0</v>
      </c>
      <c r="CX68">
        <v>0</v>
      </c>
      <c r="CY68">
        <v>0</v>
      </c>
      <c r="CZ68">
        <v>0</v>
      </c>
      <c r="DA68">
        <v>0</v>
      </c>
      <c r="DB68">
        <v>0</v>
      </c>
      <c r="DC68">
        <v>0</v>
      </c>
      <c r="DD68">
        <v>0</v>
      </c>
      <c r="DE68">
        <v>0</v>
      </c>
      <c r="DF68">
        <v>0</v>
      </c>
      <c r="DG68">
        <v>0</v>
      </c>
      <c r="DH68">
        <v>0</v>
      </c>
      <c r="DI68">
        <v>0</v>
      </c>
      <c r="DJ68">
        <v>0</v>
      </c>
      <c r="DK68">
        <v>0</v>
      </c>
      <c r="DL68">
        <v>0</v>
      </c>
      <c r="DM68">
        <v>0</v>
      </c>
      <c r="EA68" t="s">
        <v>1286</v>
      </c>
    </row>
    <row r="69" spans="1:131" x14ac:dyDescent="0.2">
      <c r="A69" t="s">
        <v>1286</v>
      </c>
      <c r="G69" t="s">
        <v>1238</v>
      </c>
      <c r="M69" t="s">
        <v>1238</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0</v>
      </c>
      <c r="BJ69">
        <v>0</v>
      </c>
      <c r="BK69">
        <v>0</v>
      </c>
      <c r="BL69">
        <v>0</v>
      </c>
      <c r="BM69">
        <v>0</v>
      </c>
      <c r="BN69">
        <v>0</v>
      </c>
      <c r="BO69">
        <v>0</v>
      </c>
      <c r="BP69">
        <v>0</v>
      </c>
      <c r="BQ69">
        <v>0</v>
      </c>
      <c r="BR69">
        <v>0</v>
      </c>
      <c r="BS69">
        <v>0</v>
      </c>
      <c r="BT69">
        <v>0</v>
      </c>
      <c r="BU69">
        <v>0</v>
      </c>
      <c r="BV69">
        <v>0</v>
      </c>
      <c r="BW69">
        <v>0</v>
      </c>
      <c r="BX69">
        <v>0</v>
      </c>
      <c r="BY69">
        <v>0</v>
      </c>
      <c r="BZ69">
        <v>0</v>
      </c>
      <c r="CA69">
        <v>0</v>
      </c>
      <c r="CB69">
        <v>0</v>
      </c>
      <c r="CC69">
        <v>0</v>
      </c>
      <c r="CD69">
        <v>0</v>
      </c>
      <c r="CE69">
        <v>0</v>
      </c>
      <c r="CF69">
        <v>0</v>
      </c>
      <c r="CG69">
        <v>0</v>
      </c>
      <c r="CH69">
        <v>0</v>
      </c>
      <c r="CI69">
        <v>0</v>
      </c>
      <c r="CJ69">
        <v>0</v>
      </c>
      <c r="CK69">
        <v>0</v>
      </c>
      <c r="CL69">
        <v>0</v>
      </c>
      <c r="CM69">
        <v>0</v>
      </c>
      <c r="CN69">
        <v>0</v>
      </c>
      <c r="CO69">
        <v>0</v>
      </c>
      <c r="CP69">
        <v>0</v>
      </c>
      <c r="CQ69">
        <v>0</v>
      </c>
      <c r="CR69">
        <v>0</v>
      </c>
      <c r="CS69">
        <v>0</v>
      </c>
      <c r="CT69">
        <v>0</v>
      </c>
      <c r="CU69">
        <v>0</v>
      </c>
      <c r="CV69">
        <v>0</v>
      </c>
      <c r="CW69">
        <v>0</v>
      </c>
      <c r="CX69">
        <v>0</v>
      </c>
      <c r="CY69">
        <v>0</v>
      </c>
      <c r="CZ69">
        <v>0</v>
      </c>
      <c r="DA69">
        <v>0</v>
      </c>
      <c r="DB69">
        <v>0</v>
      </c>
      <c r="DC69">
        <v>0</v>
      </c>
      <c r="DD69">
        <v>0</v>
      </c>
      <c r="DE69">
        <v>0</v>
      </c>
      <c r="DF69">
        <v>0</v>
      </c>
      <c r="DG69">
        <v>0</v>
      </c>
      <c r="DH69">
        <v>0</v>
      </c>
      <c r="DI69">
        <v>0</v>
      </c>
      <c r="DJ69">
        <v>0</v>
      </c>
      <c r="DK69">
        <v>0</v>
      </c>
      <c r="DL69">
        <v>0</v>
      </c>
      <c r="DM69">
        <v>0</v>
      </c>
      <c r="EA69" t="s">
        <v>1286</v>
      </c>
    </row>
    <row r="70" spans="1:131" x14ac:dyDescent="0.2">
      <c r="A70" t="s">
        <v>1286</v>
      </c>
      <c r="G70" t="s">
        <v>1238</v>
      </c>
      <c r="M70" t="s">
        <v>1238</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0</v>
      </c>
      <c r="BL70">
        <v>0</v>
      </c>
      <c r="BM70">
        <v>0</v>
      </c>
      <c r="BN70">
        <v>0</v>
      </c>
      <c r="BO70">
        <v>0</v>
      </c>
      <c r="BP70">
        <v>0</v>
      </c>
      <c r="BQ70">
        <v>0</v>
      </c>
      <c r="BR70">
        <v>0</v>
      </c>
      <c r="BS70">
        <v>0</v>
      </c>
      <c r="BT70">
        <v>0</v>
      </c>
      <c r="BU70">
        <v>0</v>
      </c>
      <c r="BV70">
        <v>0</v>
      </c>
      <c r="BW70">
        <v>0</v>
      </c>
      <c r="BX70">
        <v>0</v>
      </c>
      <c r="BY70">
        <v>0</v>
      </c>
      <c r="BZ70">
        <v>0</v>
      </c>
      <c r="CA70">
        <v>0</v>
      </c>
      <c r="CB70">
        <v>0</v>
      </c>
      <c r="CC70">
        <v>0</v>
      </c>
      <c r="CD70">
        <v>0</v>
      </c>
      <c r="CE70">
        <v>0</v>
      </c>
      <c r="CF70">
        <v>0</v>
      </c>
      <c r="CG70">
        <v>0</v>
      </c>
      <c r="CH70">
        <v>0</v>
      </c>
      <c r="CI70">
        <v>0</v>
      </c>
      <c r="CJ70">
        <v>0</v>
      </c>
      <c r="CK70">
        <v>0</v>
      </c>
      <c r="CL70">
        <v>0</v>
      </c>
      <c r="CM70">
        <v>0</v>
      </c>
      <c r="CN70">
        <v>0</v>
      </c>
      <c r="CO70">
        <v>0</v>
      </c>
      <c r="CP70">
        <v>0</v>
      </c>
      <c r="CQ70">
        <v>0</v>
      </c>
      <c r="CR70">
        <v>0</v>
      </c>
      <c r="CS70">
        <v>0</v>
      </c>
      <c r="CT70">
        <v>0</v>
      </c>
      <c r="CU70">
        <v>0</v>
      </c>
      <c r="CV70">
        <v>0</v>
      </c>
      <c r="CW70">
        <v>0</v>
      </c>
      <c r="CX70">
        <v>0</v>
      </c>
      <c r="CY70">
        <v>0</v>
      </c>
      <c r="CZ70">
        <v>0</v>
      </c>
      <c r="DA70">
        <v>0</v>
      </c>
      <c r="DB70">
        <v>0</v>
      </c>
      <c r="DC70">
        <v>0</v>
      </c>
      <c r="DD70">
        <v>0</v>
      </c>
      <c r="DE70">
        <v>0</v>
      </c>
      <c r="DF70">
        <v>0</v>
      </c>
      <c r="DG70">
        <v>0</v>
      </c>
      <c r="DH70">
        <v>0</v>
      </c>
      <c r="DI70">
        <v>0</v>
      </c>
      <c r="DJ70">
        <v>0</v>
      </c>
      <c r="DK70">
        <v>0</v>
      </c>
      <c r="DL70">
        <v>0</v>
      </c>
      <c r="DM70">
        <v>0</v>
      </c>
      <c r="EA70" t="s">
        <v>1286</v>
      </c>
    </row>
    <row r="71" spans="1:131" x14ac:dyDescent="0.2">
      <c r="A71" t="s">
        <v>1286</v>
      </c>
      <c r="G71" t="s">
        <v>1238</v>
      </c>
      <c r="M71" t="s">
        <v>1238</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c r="BL71">
        <v>0</v>
      </c>
      <c r="BM71">
        <v>0</v>
      </c>
      <c r="BN71">
        <v>0</v>
      </c>
      <c r="BO71">
        <v>0</v>
      </c>
      <c r="BP71">
        <v>0</v>
      </c>
      <c r="BQ71">
        <v>0</v>
      </c>
      <c r="BR71">
        <v>0</v>
      </c>
      <c r="BS71">
        <v>0</v>
      </c>
      <c r="BT71">
        <v>0</v>
      </c>
      <c r="BU71">
        <v>0</v>
      </c>
      <c r="BV71">
        <v>0</v>
      </c>
      <c r="BW71">
        <v>0</v>
      </c>
      <c r="BX71">
        <v>0</v>
      </c>
      <c r="BY71">
        <v>0</v>
      </c>
      <c r="BZ71">
        <v>0</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0</v>
      </c>
      <c r="DA71">
        <v>0</v>
      </c>
      <c r="DB71">
        <v>0</v>
      </c>
      <c r="DC71">
        <v>0</v>
      </c>
      <c r="DD71">
        <v>0</v>
      </c>
      <c r="DE71">
        <v>0</v>
      </c>
      <c r="DF71">
        <v>0</v>
      </c>
      <c r="DG71">
        <v>0</v>
      </c>
      <c r="DH71">
        <v>0</v>
      </c>
      <c r="DI71">
        <v>0</v>
      </c>
      <c r="DJ71">
        <v>0</v>
      </c>
      <c r="DK71">
        <v>0</v>
      </c>
      <c r="DL71">
        <v>0</v>
      </c>
      <c r="DM71">
        <v>0</v>
      </c>
      <c r="EA71" t="s">
        <v>1286</v>
      </c>
    </row>
    <row r="72" spans="1:131" x14ac:dyDescent="0.2">
      <c r="A72" t="s">
        <v>1286</v>
      </c>
      <c r="G72" t="s">
        <v>1238</v>
      </c>
      <c r="M72" t="s">
        <v>1238</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c r="BL72">
        <v>0</v>
      </c>
      <c r="BM72">
        <v>0</v>
      </c>
      <c r="BN72">
        <v>0</v>
      </c>
      <c r="BO72">
        <v>0</v>
      </c>
      <c r="BP72">
        <v>0</v>
      </c>
      <c r="BQ72">
        <v>0</v>
      </c>
      <c r="BR72">
        <v>0</v>
      </c>
      <c r="BS72">
        <v>0</v>
      </c>
      <c r="BT72">
        <v>0</v>
      </c>
      <c r="BU72">
        <v>0</v>
      </c>
      <c r="BV72">
        <v>0</v>
      </c>
      <c r="BW72">
        <v>0</v>
      </c>
      <c r="BX72">
        <v>0</v>
      </c>
      <c r="BY72">
        <v>0</v>
      </c>
      <c r="BZ72">
        <v>0</v>
      </c>
      <c r="CA72">
        <v>0</v>
      </c>
      <c r="CB72">
        <v>0</v>
      </c>
      <c r="CC72">
        <v>0</v>
      </c>
      <c r="CD72">
        <v>0</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0</v>
      </c>
      <c r="CZ72">
        <v>0</v>
      </c>
      <c r="DA72">
        <v>0</v>
      </c>
      <c r="DB72">
        <v>0</v>
      </c>
      <c r="DC72">
        <v>0</v>
      </c>
      <c r="DD72">
        <v>0</v>
      </c>
      <c r="DE72">
        <v>0</v>
      </c>
      <c r="DF72">
        <v>0</v>
      </c>
      <c r="DG72">
        <v>0</v>
      </c>
      <c r="DH72">
        <v>0</v>
      </c>
      <c r="DI72">
        <v>0</v>
      </c>
      <c r="DJ72">
        <v>0</v>
      </c>
      <c r="DK72">
        <v>0</v>
      </c>
      <c r="DL72">
        <v>0</v>
      </c>
      <c r="DM72">
        <v>0</v>
      </c>
      <c r="EA72" t="s">
        <v>1286</v>
      </c>
    </row>
    <row r="73" spans="1:131" x14ac:dyDescent="0.2">
      <c r="A73" t="s">
        <v>1286</v>
      </c>
      <c r="G73" t="s">
        <v>1238</v>
      </c>
      <c r="M73" t="s">
        <v>1238</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v>0</v>
      </c>
      <c r="BJ73">
        <v>0</v>
      </c>
      <c r="BK73">
        <v>0</v>
      </c>
      <c r="BL73">
        <v>0</v>
      </c>
      <c r="BM73">
        <v>0</v>
      </c>
      <c r="BN73">
        <v>0</v>
      </c>
      <c r="BO73">
        <v>0</v>
      </c>
      <c r="BP73">
        <v>0</v>
      </c>
      <c r="BQ73">
        <v>0</v>
      </c>
      <c r="BR73">
        <v>0</v>
      </c>
      <c r="BS73">
        <v>0</v>
      </c>
      <c r="BT73">
        <v>0</v>
      </c>
      <c r="BU73">
        <v>0</v>
      </c>
      <c r="BV73">
        <v>0</v>
      </c>
      <c r="BW73">
        <v>0</v>
      </c>
      <c r="BX73">
        <v>0</v>
      </c>
      <c r="BY73">
        <v>0</v>
      </c>
      <c r="BZ73">
        <v>0</v>
      </c>
      <c r="CA73">
        <v>0</v>
      </c>
      <c r="CB73">
        <v>0</v>
      </c>
      <c r="CC73">
        <v>0</v>
      </c>
      <c r="CD73">
        <v>0</v>
      </c>
      <c r="CE73">
        <v>0</v>
      </c>
      <c r="CF73">
        <v>0</v>
      </c>
      <c r="CG73">
        <v>0</v>
      </c>
      <c r="CH73">
        <v>0</v>
      </c>
      <c r="CI73">
        <v>0</v>
      </c>
      <c r="CJ73">
        <v>0</v>
      </c>
      <c r="CK73">
        <v>0</v>
      </c>
      <c r="CL73">
        <v>0</v>
      </c>
      <c r="CM73">
        <v>0</v>
      </c>
      <c r="CN73">
        <v>0</v>
      </c>
      <c r="CO73">
        <v>0</v>
      </c>
      <c r="CP73">
        <v>0</v>
      </c>
      <c r="CQ73">
        <v>0</v>
      </c>
      <c r="CR73">
        <v>0</v>
      </c>
      <c r="CS73">
        <v>0</v>
      </c>
      <c r="CT73">
        <v>0</v>
      </c>
      <c r="CU73">
        <v>0</v>
      </c>
      <c r="CV73">
        <v>0</v>
      </c>
      <c r="CW73">
        <v>0</v>
      </c>
      <c r="CX73">
        <v>0</v>
      </c>
      <c r="CY73">
        <v>0</v>
      </c>
      <c r="CZ73">
        <v>0</v>
      </c>
      <c r="DA73">
        <v>0</v>
      </c>
      <c r="DB73">
        <v>0</v>
      </c>
      <c r="DC73">
        <v>0</v>
      </c>
      <c r="DD73">
        <v>0</v>
      </c>
      <c r="DE73">
        <v>0</v>
      </c>
      <c r="DF73">
        <v>0</v>
      </c>
      <c r="DG73">
        <v>0</v>
      </c>
      <c r="DH73">
        <v>0</v>
      </c>
      <c r="DI73">
        <v>0</v>
      </c>
      <c r="DJ73">
        <v>0</v>
      </c>
      <c r="DK73">
        <v>0</v>
      </c>
      <c r="DL73">
        <v>0</v>
      </c>
      <c r="DM73">
        <v>0</v>
      </c>
      <c r="EA73" t="s">
        <v>1286</v>
      </c>
    </row>
    <row r="74" spans="1:131" x14ac:dyDescent="0.2">
      <c r="A74" t="s">
        <v>1286</v>
      </c>
      <c r="G74" t="s">
        <v>1238</v>
      </c>
      <c r="M74" t="s">
        <v>1238</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c r="BH74">
        <v>0</v>
      </c>
      <c r="BI74">
        <v>0</v>
      </c>
      <c r="BJ74">
        <v>0</v>
      </c>
      <c r="BK74">
        <v>0</v>
      </c>
      <c r="BL74">
        <v>0</v>
      </c>
      <c r="BM74">
        <v>0</v>
      </c>
      <c r="BN74">
        <v>0</v>
      </c>
      <c r="BO74">
        <v>0</v>
      </c>
      <c r="BP74">
        <v>0</v>
      </c>
      <c r="BQ74">
        <v>0</v>
      </c>
      <c r="BR74">
        <v>0</v>
      </c>
      <c r="BS74">
        <v>0</v>
      </c>
      <c r="BT74">
        <v>0</v>
      </c>
      <c r="BU74">
        <v>0</v>
      </c>
      <c r="BV74">
        <v>0</v>
      </c>
      <c r="BW74">
        <v>0</v>
      </c>
      <c r="BX74">
        <v>0</v>
      </c>
      <c r="BY74">
        <v>0</v>
      </c>
      <c r="BZ74">
        <v>0</v>
      </c>
      <c r="CA74">
        <v>0</v>
      </c>
      <c r="CB74">
        <v>0</v>
      </c>
      <c r="CC74">
        <v>0</v>
      </c>
      <c r="CD74">
        <v>0</v>
      </c>
      <c r="CE74">
        <v>0</v>
      </c>
      <c r="CF74">
        <v>0</v>
      </c>
      <c r="CG74">
        <v>0</v>
      </c>
      <c r="CH74">
        <v>0</v>
      </c>
      <c r="CI74">
        <v>0</v>
      </c>
      <c r="CJ74">
        <v>0</v>
      </c>
      <c r="CK74">
        <v>0</v>
      </c>
      <c r="CL74">
        <v>0</v>
      </c>
      <c r="CM74">
        <v>0</v>
      </c>
      <c r="CN74">
        <v>0</v>
      </c>
      <c r="CO74">
        <v>0</v>
      </c>
      <c r="CP74">
        <v>0</v>
      </c>
      <c r="CQ74">
        <v>0</v>
      </c>
      <c r="CR74">
        <v>0</v>
      </c>
      <c r="CS74">
        <v>0</v>
      </c>
      <c r="CT74">
        <v>0</v>
      </c>
      <c r="CU74">
        <v>0</v>
      </c>
      <c r="CV74">
        <v>0</v>
      </c>
      <c r="CW74">
        <v>0</v>
      </c>
      <c r="CX74">
        <v>0</v>
      </c>
      <c r="CY74">
        <v>0</v>
      </c>
      <c r="CZ74">
        <v>0</v>
      </c>
      <c r="DA74">
        <v>0</v>
      </c>
      <c r="DB74">
        <v>0</v>
      </c>
      <c r="DC74">
        <v>0</v>
      </c>
      <c r="DD74">
        <v>0</v>
      </c>
      <c r="DE74">
        <v>0</v>
      </c>
      <c r="DF74">
        <v>0</v>
      </c>
      <c r="DG74">
        <v>0</v>
      </c>
      <c r="DH74">
        <v>0</v>
      </c>
      <c r="DI74">
        <v>0</v>
      </c>
      <c r="DJ74">
        <v>0</v>
      </c>
      <c r="DK74">
        <v>0</v>
      </c>
      <c r="DL74">
        <v>0</v>
      </c>
      <c r="DM74">
        <v>0</v>
      </c>
      <c r="EA74" t="s">
        <v>1286</v>
      </c>
    </row>
    <row r="75" spans="1:131" x14ac:dyDescent="0.2">
      <c r="A75" t="s">
        <v>1286</v>
      </c>
      <c r="G75" t="s">
        <v>1238</v>
      </c>
      <c r="M75" t="s">
        <v>1238</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c r="BH75">
        <v>0</v>
      </c>
      <c r="BI75">
        <v>0</v>
      </c>
      <c r="BJ75">
        <v>0</v>
      </c>
      <c r="BK75">
        <v>0</v>
      </c>
      <c r="BL75">
        <v>0</v>
      </c>
      <c r="BM75">
        <v>0</v>
      </c>
      <c r="BN75">
        <v>0</v>
      </c>
      <c r="BO75">
        <v>0</v>
      </c>
      <c r="BP75">
        <v>0</v>
      </c>
      <c r="BQ75">
        <v>0</v>
      </c>
      <c r="BR75">
        <v>0</v>
      </c>
      <c r="BS75">
        <v>0</v>
      </c>
      <c r="BT75">
        <v>0</v>
      </c>
      <c r="BU75">
        <v>0</v>
      </c>
      <c r="BV75">
        <v>0</v>
      </c>
      <c r="BW75">
        <v>0</v>
      </c>
      <c r="BX75">
        <v>0</v>
      </c>
      <c r="BY75">
        <v>0</v>
      </c>
      <c r="BZ75">
        <v>0</v>
      </c>
      <c r="CA75">
        <v>0</v>
      </c>
      <c r="CB75">
        <v>0</v>
      </c>
      <c r="CC75">
        <v>0</v>
      </c>
      <c r="CD75">
        <v>0</v>
      </c>
      <c r="CE75">
        <v>0</v>
      </c>
      <c r="CF75">
        <v>0</v>
      </c>
      <c r="CG75">
        <v>0</v>
      </c>
      <c r="CH75">
        <v>0</v>
      </c>
      <c r="CI75">
        <v>0</v>
      </c>
      <c r="CJ75">
        <v>0</v>
      </c>
      <c r="CK75">
        <v>0</v>
      </c>
      <c r="CL75">
        <v>0</v>
      </c>
      <c r="CM75">
        <v>0</v>
      </c>
      <c r="CN75">
        <v>0</v>
      </c>
      <c r="CO75">
        <v>0</v>
      </c>
      <c r="CP75">
        <v>0</v>
      </c>
      <c r="CQ75">
        <v>0</v>
      </c>
      <c r="CR75">
        <v>0</v>
      </c>
      <c r="CS75">
        <v>0</v>
      </c>
      <c r="CT75">
        <v>0</v>
      </c>
      <c r="CU75">
        <v>0</v>
      </c>
      <c r="CV75">
        <v>0</v>
      </c>
      <c r="CW75">
        <v>0</v>
      </c>
      <c r="CX75">
        <v>0</v>
      </c>
      <c r="CY75">
        <v>0</v>
      </c>
      <c r="CZ75">
        <v>0</v>
      </c>
      <c r="DA75">
        <v>0</v>
      </c>
      <c r="DB75">
        <v>0</v>
      </c>
      <c r="DC75">
        <v>0</v>
      </c>
      <c r="DD75">
        <v>0</v>
      </c>
      <c r="DE75">
        <v>0</v>
      </c>
      <c r="DF75">
        <v>0</v>
      </c>
      <c r="DG75">
        <v>0</v>
      </c>
      <c r="DH75">
        <v>0</v>
      </c>
      <c r="DI75">
        <v>0</v>
      </c>
      <c r="DJ75">
        <v>0</v>
      </c>
      <c r="DK75">
        <v>0</v>
      </c>
      <c r="DL75">
        <v>0</v>
      </c>
      <c r="DM75">
        <v>0</v>
      </c>
      <c r="EA75" t="s">
        <v>1286</v>
      </c>
    </row>
    <row r="76" spans="1:131" x14ac:dyDescent="0.2">
      <c r="A76" t="s">
        <v>1286</v>
      </c>
      <c r="G76" t="s">
        <v>1238</v>
      </c>
      <c r="M76" t="s">
        <v>1238</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0</v>
      </c>
      <c r="BJ76">
        <v>0</v>
      </c>
      <c r="BK76">
        <v>0</v>
      </c>
      <c r="BL76">
        <v>0</v>
      </c>
      <c r="BM76">
        <v>0</v>
      </c>
      <c r="BN76">
        <v>0</v>
      </c>
      <c r="BO76">
        <v>0</v>
      </c>
      <c r="BP76">
        <v>0</v>
      </c>
      <c r="BQ76">
        <v>0</v>
      </c>
      <c r="BR76">
        <v>0</v>
      </c>
      <c r="BS76">
        <v>0</v>
      </c>
      <c r="BT76">
        <v>0</v>
      </c>
      <c r="BU76">
        <v>0</v>
      </c>
      <c r="BV76">
        <v>0</v>
      </c>
      <c r="BW76">
        <v>0</v>
      </c>
      <c r="BX76">
        <v>0</v>
      </c>
      <c r="BY76">
        <v>0</v>
      </c>
      <c r="BZ76">
        <v>0</v>
      </c>
      <c r="CA76">
        <v>0</v>
      </c>
      <c r="CB76">
        <v>0</v>
      </c>
      <c r="CC76">
        <v>0</v>
      </c>
      <c r="CD76">
        <v>0</v>
      </c>
      <c r="CE76">
        <v>0</v>
      </c>
      <c r="CF76">
        <v>0</v>
      </c>
      <c r="CG76">
        <v>0</v>
      </c>
      <c r="CH76">
        <v>0</v>
      </c>
      <c r="CI76">
        <v>0</v>
      </c>
      <c r="CJ76">
        <v>0</v>
      </c>
      <c r="CK76">
        <v>0</v>
      </c>
      <c r="CL76">
        <v>0</v>
      </c>
      <c r="CM76">
        <v>0</v>
      </c>
      <c r="CN76">
        <v>0</v>
      </c>
      <c r="CO76">
        <v>0</v>
      </c>
      <c r="CP76">
        <v>0</v>
      </c>
      <c r="CQ76">
        <v>0</v>
      </c>
      <c r="CR76">
        <v>0</v>
      </c>
      <c r="CS76">
        <v>0</v>
      </c>
      <c r="CT76">
        <v>0</v>
      </c>
      <c r="CU76">
        <v>0</v>
      </c>
      <c r="CV76">
        <v>0</v>
      </c>
      <c r="CW76">
        <v>0</v>
      </c>
      <c r="CX76">
        <v>0</v>
      </c>
      <c r="CY76">
        <v>0</v>
      </c>
      <c r="CZ76">
        <v>0</v>
      </c>
      <c r="DA76">
        <v>0</v>
      </c>
      <c r="DB76">
        <v>0</v>
      </c>
      <c r="DC76">
        <v>0</v>
      </c>
      <c r="DD76">
        <v>0</v>
      </c>
      <c r="DE76">
        <v>0</v>
      </c>
      <c r="DF76">
        <v>0</v>
      </c>
      <c r="DG76">
        <v>0</v>
      </c>
      <c r="DH76">
        <v>0</v>
      </c>
      <c r="DI76">
        <v>0</v>
      </c>
      <c r="DJ76">
        <v>0</v>
      </c>
      <c r="DK76">
        <v>0</v>
      </c>
      <c r="DL76">
        <v>0</v>
      </c>
      <c r="DM76">
        <v>0</v>
      </c>
      <c r="EA76" t="s">
        <v>1286</v>
      </c>
    </row>
    <row r="77" spans="1:131" x14ac:dyDescent="0.2">
      <c r="A77" t="s">
        <v>1286</v>
      </c>
      <c r="G77" t="s">
        <v>1238</v>
      </c>
      <c r="M77" t="s">
        <v>1238</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c r="BM77">
        <v>0</v>
      </c>
      <c r="BN77">
        <v>0</v>
      </c>
      <c r="BO77">
        <v>0</v>
      </c>
      <c r="BP77">
        <v>0</v>
      </c>
      <c r="BQ77">
        <v>0</v>
      </c>
      <c r="BR77">
        <v>0</v>
      </c>
      <c r="BS77">
        <v>0</v>
      </c>
      <c r="BT77">
        <v>0</v>
      </c>
      <c r="BU77">
        <v>0</v>
      </c>
      <c r="BV77">
        <v>0</v>
      </c>
      <c r="BW77">
        <v>0</v>
      </c>
      <c r="BX77">
        <v>0</v>
      </c>
      <c r="BY77">
        <v>0</v>
      </c>
      <c r="BZ77">
        <v>0</v>
      </c>
      <c r="CA77">
        <v>0</v>
      </c>
      <c r="CB77">
        <v>0</v>
      </c>
      <c r="CC77">
        <v>0</v>
      </c>
      <c r="CD77">
        <v>0</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0</v>
      </c>
      <c r="DA77">
        <v>0</v>
      </c>
      <c r="DB77">
        <v>0</v>
      </c>
      <c r="DC77">
        <v>0</v>
      </c>
      <c r="DD77">
        <v>0</v>
      </c>
      <c r="DE77">
        <v>0</v>
      </c>
      <c r="DF77">
        <v>0</v>
      </c>
      <c r="DG77">
        <v>0</v>
      </c>
      <c r="DH77">
        <v>0</v>
      </c>
      <c r="DI77">
        <v>0</v>
      </c>
      <c r="DJ77">
        <v>0</v>
      </c>
      <c r="DK77">
        <v>0</v>
      </c>
      <c r="DL77">
        <v>0</v>
      </c>
      <c r="DM77">
        <v>0</v>
      </c>
      <c r="EA77" t="s">
        <v>1286</v>
      </c>
    </row>
    <row r="78" spans="1:131" x14ac:dyDescent="0.2">
      <c r="A78" t="s">
        <v>1286</v>
      </c>
      <c r="G78" t="s">
        <v>1238</v>
      </c>
      <c r="M78" t="s">
        <v>1238</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0</v>
      </c>
      <c r="BI78">
        <v>0</v>
      </c>
      <c r="BJ78">
        <v>0</v>
      </c>
      <c r="BK78">
        <v>0</v>
      </c>
      <c r="BL78">
        <v>0</v>
      </c>
      <c r="BM78">
        <v>0</v>
      </c>
      <c r="BN78">
        <v>0</v>
      </c>
      <c r="BO78">
        <v>0</v>
      </c>
      <c r="BP78">
        <v>0</v>
      </c>
      <c r="BQ78">
        <v>0</v>
      </c>
      <c r="BR78">
        <v>0</v>
      </c>
      <c r="BS78">
        <v>0</v>
      </c>
      <c r="BT78">
        <v>0</v>
      </c>
      <c r="BU78">
        <v>0</v>
      </c>
      <c r="BV78">
        <v>0</v>
      </c>
      <c r="BW78">
        <v>0</v>
      </c>
      <c r="BX78">
        <v>0</v>
      </c>
      <c r="BY78">
        <v>0</v>
      </c>
      <c r="BZ78">
        <v>0</v>
      </c>
      <c r="CA78">
        <v>0</v>
      </c>
      <c r="CB78">
        <v>0</v>
      </c>
      <c r="CC78">
        <v>0</v>
      </c>
      <c r="CD78">
        <v>0</v>
      </c>
      <c r="CE78">
        <v>0</v>
      </c>
      <c r="CF78">
        <v>0</v>
      </c>
      <c r="CG78">
        <v>0</v>
      </c>
      <c r="CH78">
        <v>0</v>
      </c>
      <c r="CI78">
        <v>0</v>
      </c>
      <c r="CJ78">
        <v>0</v>
      </c>
      <c r="CK78">
        <v>0</v>
      </c>
      <c r="CL78">
        <v>0</v>
      </c>
      <c r="CM78">
        <v>0</v>
      </c>
      <c r="CN78">
        <v>0</v>
      </c>
      <c r="CO78">
        <v>0</v>
      </c>
      <c r="CP78">
        <v>0</v>
      </c>
      <c r="CQ78">
        <v>0</v>
      </c>
      <c r="CR78">
        <v>0</v>
      </c>
      <c r="CS78">
        <v>0</v>
      </c>
      <c r="CT78">
        <v>0</v>
      </c>
      <c r="CU78">
        <v>0</v>
      </c>
      <c r="CV78">
        <v>0</v>
      </c>
      <c r="CW78">
        <v>0</v>
      </c>
      <c r="CX78">
        <v>0</v>
      </c>
      <c r="CY78">
        <v>0</v>
      </c>
      <c r="CZ78">
        <v>0</v>
      </c>
      <c r="DA78">
        <v>0</v>
      </c>
      <c r="DB78">
        <v>0</v>
      </c>
      <c r="DC78">
        <v>0</v>
      </c>
      <c r="DD78">
        <v>0</v>
      </c>
      <c r="DE78">
        <v>0</v>
      </c>
      <c r="DF78">
        <v>0</v>
      </c>
      <c r="DG78">
        <v>0</v>
      </c>
      <c r="DH78">
        <v>0</v>
      </c>
      <c r="DI78">
        <v>0</v>
      </c>
      <c r="DJ78">
        <v>0</v>
      </c>
      <c r="DK78">
        <v>0</v>
      </c>
      <c r="DL78">
        <v>0</v>
      </c>
      <c r="DM78">
        <v>0</v>
      </c>
      <c r="EA78" t="s">
        <v>1286</v>
      </c>
    </row>
    <row r="79" spans="1:131" x14ac:dyDescent="0.2">
      <c r="A79" t="s">
        <v>1286</v>
      </c>
      <c r="G79" t="s">
        <v>1238</v>
      </c>
      <c r="M79" t="s">
        <v>1238</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0</v>
      </c>
      <c r="BJ79">
        <v>0</v>
      </c>
      <c r="BK79">
        <v>0</v>
      </c>
      <c r="BL79">
        <v>0</v>
      </c>
      <c r="BM79">
        <v>0</v>
      </c>
      <c r="BN79">
        <v>0</v>
      </c>
      <c r="BO79">
        <v>0</v>
      </c>
      <c r="BP79">
        <v>0</v>
      </c>
      <c r="BQ79">
        <v>0</v>
      </c>
      <c r="BR79">
        <v>0</v>
      </c>
      <c r="BS79">
        <v>0</v>
      </c>
      <c r="BT79">
        <v>0</v>
      </c>
      <c r="BU79">
        <v>0</v>
      </c>
      <c r="BV79">
        <v>0</v>
      </c>
      <c r="BW79">
        <v>0</v>
      </c>
      <c r="BX79">
        <v>0</v>
      </c>
      <c r="BY79">
        <v>0</v>
      </c>
      <c r="BZ79">
        <v>0</v>
      </c>
      <c r="CA79">
        <v>0</v>
      </c>
      <c r="CB79">
        <v>0</v>
      </c>
      <c r="CC79">
        <v>0</v>
      </c>
      <c r="CD79">
        <v>0</v>
      </c>
      <c r="CE79">
        <v>0</v>
      </c>
      <c r="CF79">
        <v>0</v>
      </c>
      <c r="CG79">
        <v>0</v>
      </c>
      <c r="CH79">
        <v>0</v>
      </c>
      <c r="CI79">
        <v>0</v>
      </c>
      <c r="CJ79">
        <v>0</v>
      </c>
      <c r="CK79">
        <v>0</v>
      </c>
      <c r="CL79">
        <v>0</v>
      </c>
      <c r="CM79">
        <v>0</v>
      </c>
      <c r="CN79">
        <v>0</v>
      </c>
      <c r="CO79">
        <v>0</v>
      </c>
      <c r="CP79">
        <v>0</v>
      </c>
      <c r="CQ79">
        <v>0</v>
      </c>
      <c r="CR79">
        <v>0</v>
      </c>
      <c r="CS79">
        <v>0</v>
      </c>
      <c r="CT79">
        <v>0</v>
      </c>
      <c r="CU79">
        <v>0</v>
      </c>
      <c r="CV79">
        <v>0</v>
      </c>
      <c r="CW79">
        <v>0</v>
      </c>
      <c r="CX79">
        <v>0</v>
      </c>
      <c r="CY79">
        <v>0</v>
      </c>
      <c r="CZ79">
        <v>0</v>
      </c>
      <c r="DA79">
        <v>0</v>
      </c>
      <c r="DB79">
        <v>0</v>
      </c>
      <c r="DC79">
        <v>0</v>
      </c>
      <c r="DD79">
        <v>0</v>
      </c>
      <c r="DE79">
        <v>0</v>
      </c>
      <c r="DF79">
        <v>0</v>
      </c>
      <c r="DG79">
        <v>0</v>
      </c>
      <c r="DH79">
        <v>0</v>
      </c>
      <c r="DI79">
        <v>0</v>
      </c>
      <c r="DJ79">
        <v>0</v>
      </c>
      <c r="DK79">
        <v>0</v>
      </c>
      <c r="DL79">
        <v>0</v>
      </c>
      <c r="DM79">
        <v>0</v>
      </c>
      <c r="EA79" t="s">
        <v>1286</v>
      </c>
    </row>
    <row r="80" spans="1:131" x14ac:dyDescent="0.2">
      <c r="A80" t="s">
        <v>1286</v>
      </c>
      <c r="G80" t="s">
        <v>1238</v>
      </c>
      <c r="M80" t="s">
        <v>1238</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c r="BM80">
        <v>0</v>
      </c>
      <c r="BN80">
        <v>0</v>
      </c>
      <c r="BO80">
        <v>0</v>
      </c>
      <c r="BP80">
        <v>0</v>
      </c>
      <c r="BQ80">
        <v>0</v>
      </c>
      <c r="BR80">
        <v>0</v>
      </c>
      <c r="BS80">
        <v>0</v>
      </c>
      <c r="BT80">
        <v>0</v>
      </c>
      <c r="BU80">
        <v>0</v>
      </c>
      <c r="BV80">
        <v>0</v>
      </c>
      <c r="BW80">
        <v>0</v>
      </c>
      <c r="BX80">
        <v>0</v>
      </c>
      <c r="BY80">
        <v>0</v>
      </c>
      <c r="BZ80">
        <v>0</v>
      </c>
      <c r="CA80">
        <v>0</v>
      </c>
      <c r="CB80">
        <v>0</v>
      </c>
      <c r="CC80">
        <v>0</v>
      </c>
      <c r="CD80">
        <v>0</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0</v>
      </c>
      <c r="CZ80">
        <v>0</v>
      </c>
      <c r="DA80">
        <v>0</v>
      </c>
      <c r="DB80">
        <v>0</v>
      </c>
      <c r="DC80">
        <v>0</v>
      </c>
      <c r="DD80">
        <v>0</v>
      </c>
      <c r="DE80">
        <v>0</v>
      </c>
      <c r="DF80">
        <v>0</v>
      </c>
      <c r="DG80">
        <v>0</v>
      </c>
      <c r="DH80">
        <v>0</v>
      </c>
      <c r="DI80">
        <v>0</v>
      </c>
      <c r="DJ80">
        <v>0</v>
      </c>
      <c r="DK80">
        <v>0</v>
      </c>
      <c r="DL80">
        <v>0</v>
      </c>
      <c r="DM80">
        <v>0</v>
      </c>
      <c r="EA80" t="s">
        <v>1286</v>
      </c>
    </row>
    <row r="81" spans="1:131" x14ac:dyDescent="0.2">
      <c r="A81" t="s">
        <v>1286</v>
      </c>
      <c r="G81" t="s">
        <v>1238</v>
      </c>
      <c r="M81" t="s">
        <v>1238</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v>0</v>
      </c>
      <c r="BL81">
        <v>0</v>
      </c>
      <c r="BM81">
        <v>0</v>
      </c>
      <c r="BN81">
        <v>0</v>
      </c>
      <c r="BO81">
        <v>0</v>
      </c>
      <c r="BP81">
        <v>0</v>
      </c>
      <c r="BQ81">
        <v>0</v>
      </c>
      <c r="BR81">
        <v>0</v>
      </c>
      <c r="BS81">
        <v>0</v>
      </c>
      <c r="BT81">
        <v>0</v>
      </c>
      <c r="BU81">
        <v>0</v>
      </c>
      <c r="BV81">
        <v>0</v>
      </c>
      <c r="BW81">
        <v>0</v>
      </c>
      <c r="BX81">
        <v>0</v>
      </c>
      <c r="BY81">
        <v>0</v>
      </c>
      <c r="BZ81">
        <v>0</v>
      </c>
      <c r="CA81">
        <v>0</v>
      </c>
      <c r="CB81">
        <v>0</v>
      </c>
      <c r="CC81">
        <v>0</v>
      </c>
      <c r="CD81">
        <v>0</v>
      </c>
      <c r="CE81">
        <v>0</v>
      </c>
      <c r="CF81">
        <v>0</v>
      </c>
      <c r="CG81">
        <v>0</v>
      </c>
      <c r="CH81">
        <v>0</v>
      </c>
      <c r="CI81">
        <v>0</v>
      </c>
      <c r="CJ81">
        <v>0</v>
      </c>
      <c r="CK81">
        <v>0</v>
      </c>
      <c r="CL81">
        <v>0</v>
      </c>
      <c r="CM81">
        <v>0</v>
      </c>
      <c r="CN81">
        <v>0</v>
      </c>
      <c r="CO81">
        <v>0</v>
      </c>
      <c r="CP81">
        <v>0</v>
      </c>
      <c r="CQ81">
        <v>0</v>
      </c>
      <c r="CR81">
        <v>0</v>
      </c>
      <c r="CS81">
        <v>0</v>
      </c>
      <c r="CT81">
        <v>0</v>
      </c>
      <c r="CU81">
        <v>0</v>
      </c>
      <c r="CV81">
        <v>0</v>
      </c>
      <c r="CW81">
        <v>0</v>
      </c>
      <c r="CX81">
        <v>0</v>
      </c>
      <c r="CY81">
        <v>0</v>
      </c>
      <c r="CZ81">
        <v>0</v>
      </c>
      <c r="DA81">
        <v>0</v>
      </c>
      <c r="DB81">
        <v>0</v>
      </c>
      <c r="DC81">
        <v>0</v>
      </c>
      <c r="DD81">
        <v>0</v>
      </c>
      <c r="DE81">
        <v>0</v>
      </c>
      <c r="DF81">
        <v>0</v>
      </c>
      <c r="DG81">
        <v>0</v>
      </c>
      <c r="DH81">
        <v>0</v>
      </c>
      <c r="DI81">
        <v>0</v>
      </c>
      <c r="DJ81">
        <v>0</v>
      </c>
      <c r="DK81">
        <v>0</v>
      </c>
      <c r="DL81">
        <v>0</v>
      </c>
      <c r="DM81">
        <v>0</v>
      </c>
      <c r="EA81" t="s">
        <v>1286</v>
      </c>
    </row>
    <row r="82" spans="1:131" x14ac:dyDescent="0.2">
      <c r="A82" t="s">
        <v>1286</v>
      </c>
      <c r="G82" t="s">
        <v>1238</v>
      </c>
      <c r="M82" t="s">
        <v>1238</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v>0</v>
      </c>
      <c r="BN82">
        <v>0</v>
      </c>
      <c r="BO82">
        <v>0</v>
      </c>
      <c r="BP82">
        <v>0</v>
      </c>
      <c r="BQ82">
        <v>0</v>
      </c>
      <c r="BR82">
        <v>0</v>
      </c>
      <c r="BS82">
        <v>0</v>
      </c>
      <c r="BT82">
        <v>0</v>
      </c>
      <c r="BU82">
        <v>0</v>
      </c>
      <c r="BV82">
        <v>0</v>
      </c>
      <c r="BW82">
        <v>0</v>
      </c>
      <c r="BX82">
        <v>0</v>
      </c>
      <c r="BY82">
        <v>0</v>
      </c>
      <c r="BZ82">
        <v>0</v>
      </c>
      <c r="CA82">
        <v>0</v>
      </c>
      <c r="CB82">
        <v>0</v>
      </c>
      <c r="CC82">
        <v>0</v>
      </c>
      <c r="CD82">
        <v>0</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0</v>
      </c>
      <c r="DA82">
        <v>0</v>
      </c>
      <c r="DB82">
        <v>0</v>
      </c>
      <c r="DC82">
        <v>0</v>
      </c>
      <c r="DD82">
        <v>0</v>
      </c>
      <c r="DE82">
        <v>0</v>
      </c>
      <c r="DF82">
        <v>0</v>
      </c>
      <c r="DG82">
        <v>0</v>
      </c>
      <c r="DH82">
        <v>0</v>
      </c>
      <c r="DI82">
        <v>0</v>
      </c>
      <c r="DJ82">
        <v>0</v>
      </c>
      <c r="DK82">
        <v>0</v>
      </c>
      <c r="DL82">
        <v>0</v>
      </c>
      <c r="DM82">
        <v>0</v>
      </c>
      <c r="EA82" t="s">
        <v>1286</v>
      </c>
    </row>
    <row r="83" spans="1:131" x14ac:dyDescent="0.2">
      <c r="A83" t="s">
        <v>1286</v>
      </c>
      <c r="G83" t="s">
        <v>1238</v>
      </c>
      <c r="M83" t="s">
        <v>1238</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c r="BM83">
        <v>0</v>
      </c>
      <c r="BN83">
        <v>0</v>
      </c>
      <c r="BO83">
        <v>0</v>
      </c>
      <c r="BP83">
        <v>0</v>
      </c>
      <c r="BQ83">
        <v>0</v>
      </c>
      <c r="BR83">
        <v>0</v>
      </c>
      <c r="BS83">
        <v>0</v>
      </c>
      <c r="BT83">
        <v>0</v>
      </c>
      <c r="BU83">
        <v>0</v>
      </c>
      <c r="BV83">
        <v>0</v>
      </c>
      <c r="BW83">
        <v>0</v>
      </c>
      <c r="BX83">
        <v>0</v>
      </c>
      <c r="BY83">
        <v>0</v>
      </c>
      <c r="BZ83">
        <v>0</v>
      </c>
      <c r="CA83">
        <v>0</v>
      </c>
      <c r="CB83">
        <v>0</v>
      </c>
      <c r="CC83">
        <v>0</v>
      </c>
      <c r="CD83">
        <v>0</v>
      </c>
      <c r="CE83">
        <v>0</v>
      </c>
      <c r="CF83">
        <v>0</v>
      </c>
      <c r="CG83">
        <v>0</v>
      </c>
      <c r="CH83">
        <v>0</v>
      </c>
      <c r="CI83">
        <v>0</v>
      </c>
      <c r="CJ83">
        <v>0</v>
      </c>
      <c r="CK83">
        <v>0</v>
      </c>
      <c r="CL83">
        <v>0</v>
      </c>
      <c r="CM83">
        <v>0</v>
      </c>
      <c r="CN83">
        <v>0</v>
      </c>
      <c r="CO83">
        <v>0</v>
      </c>
      <c r="CP83">
        <v>0</v>
      </c>
      <c r="CQ83">
        <v>0</v>
      </c>
      <c r="CR83">
        <v>0</v>
      </c>
      <c r="CS83">
        <v>0</v>
      </c>
      <c r="CT83">
        <v>0</v>
      </c>
      <c r="CU83">
        <v>0</v>
      </c>
      <c r="CV83">
        <v>0</v>
      </c>
      <c r="CW83">
        <v>0</v>
      </c>
      <c r="CX83">
        <v>0</v>
      </c>
      <c r="CY83">
        <v>0</v>
      </c>
      <c r="CZ83">
        <v>0</v>
      </c>
      <c r="DA83">
        <v>0</v>
      </c>
      <c r="DB83">
        <v>0</v>
      </c>
      <c r="DC83">
        <v>0</v>
      </c>
      <c r="DD83">
        <v>0</v>
      </c>
      <c r="DE83">
        <v>0</v>
      </c>
      <c r="DF83">
        <v>0</v>
      </c>
      <c r="DG83">
        <v>0</v>
      </c>
      <c r="DH83">
        <v>0</v>
      </c>
      <c r="DI83">
        <v>0</v>
      </c>
      <c r="DJ83">
        <v>0</v>
      </c>
      <c r="DK83">
        <v>0</v>
      </c>
      <c r="DL83">
        <v>0</v>
      </c>
      <c r="DM83">
        <v>0</v>
      </c>
      <c r="EA83" t="s">
        <v>1286</v>
      </c>
    </row>
    <row r="84" spans="1:131" x14ac:dyDescent="0.2">
      <c r="A84" t="s">
        <v>1286</v>
      </c>
      <c r="G84" t="s">
        <v>1238</v>
      </c>
      <c r="M84" t="s">
        <v>1238</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c r="BL84">
        <v>0</v>
      </c>
      <c r="BM84">
        <v>0</v>
      </c>
      <c r="BN84">
        <v>0</v>
      </c>
      <c r="BO84">
        <v>0</v>
      </c>
      <c r="BP84">
        <v>0</v>
      </c>
      <c r="BQ84">
        <v>0</v>
      </c>
      <c r="BR84">
        <v>0</v>
      </c>
      <c r="BS84">
        <v>0</v>
      </c>
      <c r="BT84">
        <v>0</v>
      </c>
      <c r="BU84">
        <v>0</v>
      </c>
      <c r="BV84">
        <v>0</v>
      </c>
      <c r="BW84">
        <v>0</v>
      </c>
      <c r="BX84">
        <v>0</v>
      </c>
      <c r="BY84">
        <v>0</v>
      </c>
      <c r="BZ84">
        <v>0</v>
      </c>
      <c r="CA84">
        <v>0</v>
      </c>
      <c r="CB84">
        <v>0</v>
      </c>
      <c r="CC84">
        <v>0</v>
      </c>
      <c r="CD84">
        <v>0</v>
      </c>
      <c r="CE84">
        <v>0</v>
      </c>
      <c r="CF84">
        <v>0</v>
      </c>
      <c r="CG84">
        <v>0</v>
      </c>
      <c r="CH84">
        <v>0</v>
      </c>
      <c r="CI84">
        <v>0</v>
      </c>
      <c r="CJ84">
        <v>0</v>
      </c>
      <c r="CK84">
        <v>0</v>
      </c>
      <c r="CL84">
        <v>0</v>
      </c>
      <c r="CM84">
        <v>0</v>
      </c>
      <c r="CN84">
        <v>0</v>
      </c>
      <c r="CO84">
        <v>0</v>
      </c>
      <c r="CP84">
        <v>0</v>
      </c>
      <c r="CQ84">
        <v>0</v>
      </c>
      <c r="CR84">
        <v>0</v>
      </c>
      <c r="CS84">
        <v>0</v>
      </c>
      <c r="CT84">
        <v>0</v>
      </c>
      <c r="CU84">
        <v>0</v>
      </c>
      <c r="CV84">
        <v>0</v>
      </c>
      <c r="CW84">
        <v>0</v>
      </c>
      <c r="CX84">
        <v>0</v>
      </c>
      <c r="CY84">
        <v>0</v>
      </c>
      <c r="CZ84">
        <v>0</v>
      </c>
      <c r="DA84">
        <v>0</v>
      </c>
      <c r="DB84">
        <v>0</v>
      </c>
      <c r="DC84">
        <v>0</v>
      </c>
      <c r="DD84">
        <v>0</v>
      </c>
      <c r="DE84">
        <v>0</v>
      </c>
      <c r="DF84">
        <v>0</v>
      </c>
      <c r="DG84">
        <v>0</v>
      </c>
      <c r="DH84">
        <v>0</v>
      </c>
      <c r="DI84">
        <v>0</v>
      </c>
      <c r="DJ84">
        <v>0</v>
      </c>
      <c r="DK84">
        <v>0</v>
      </c>
      <c r="DL84">
        <v>0</v>
      </c>
      <c r="DM84">
        <v>0</v>
      </c>
      <c r="EA84" t="s">
        <v>1286</v>
      </c>
    </row>
    <row r="85" spans="1:131" x14ac:dyDescent="0.2">
      <c r="A85" t="s">
        <v>1286</v>
      </c>
      <c r="G85" t="s">
        <v>1238</v>
      </c>
      <c r="M85" t="s">
        <v>1238</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c r="BL85">
        <v>0</v>
      </c>
      <c r="BM85">
        <v>0</v>
      </c>
      <c r="BN85">
        <v>0</v>
      </c>
      <c r="BO85">
        <v>0</v>
      </c>
      <c r="BP85">
        <v>0</v>
      </c>
      <c r="BQ85">
        <v>0</v>
      </c>
      <c r="BR85">
        <v>0</v>
      </c>
      <c r="BS85">
        <v>0</v>
      </c>
      <c r="BT85">
        <v>0</v>
      </c>
      <c r="BU85">
        <v>0</v>
      </c>
      <c r="BV85">
        <v>0</v>
      </c>
      <c r="BW85">
        <v>0</v>
      </c>
      <c r="BX85">
        <v>0</v>
      </c>
      <c r="BY85">
        <v>0</v>
      </c>
      <c r="BZ85">
        <v>0</v>
      </c>
      <c r="CA85">
        <v>0</v>
      </c>
      <c r="CB85">
        <v>0</v>
      </c>
      <c r="CC85">
        <v>0</v>
      </c>
      <c r="CD85">
        <v>0</v>
      </c>
      <c r="CE85">
        <v>0</v>
      </c>
      <c r="CF85">
        <v>0</v>
      </c>
      <c r="CG85">
        <v>0</v>
      </c>
      <c r="CH85">
        <v>0</v>
      </c>
      <c r="CI85">
        <v>0</v>
      </c>
      <c r="CJ85">
        <v>0</v>
      </c>
      <c r="CK85">
        <v>0</v>
      </c>
      <c r="CL85">
        <v>0</v>
      </c>
      <c r="CM85">
        <v>0</v>
      </c>
      <c r="CN85">
        <v>0</v>
      </c>
      <c r="CO85">
        <v>0</v>
      </c>
      <c r="CP85">
        <v>0</v>
      </c>
      <c r="CQ85">
        <v>0</v>
      </c>
      <c r="CR85">
        <v>0</v>
      </c>
      <c r="CS85">
        <v>0</v>
      </c>
      <c r="CT85">
        <v>0</v>
      </c>
      <c r="CU85">
        <v>0</v>
      </c>
      <c r="CV85">
        <v>0</v>
      </c>
      <c r="CW85">
        <v>0</v>
      </c>
      <c r="CX85">
        <v>0</v>
      </c>
      <c r="CY85">
        <v>0</v>
      </c>
      <c r="CZ85">
        <v>0</v>
      </c>
      <c r="DA85">
        <v>0</v>
      </c>
      <c r="DB85">
        <v>0</v>
      </c>
      <c r="DC85">
        <v>0</v>
      </c>
      <c r="DD85">
        <v>0</v>
      </c>
      <c r="DE85">
        <v>0</v>
      </c>
      <c r="DF85">
        <v>0</v>
      </c>
      <c r="DG85">
        <v>0</v>
      </c>
      <c r="DH85">
        <v>0</v>
      </c>
      <c r="DI85">
        <v>0</v>
      </c>
      <c r="DJ85">
        <v>0</v>
      </c>
      <c r="DK85">
        <v>0</v>
      </c>
      <c r="DL85">
        <v>0</v>
      </c>
      <c r="DM85">
        <v>0</v>
      </c>
      <c r="EA85" t="s">
        <v>1286</v>
      </c>
    </row>
    <row r="86" spans="1:131" x14ac:dyDescent="0.2">
      <c r="A86" t="s">
        <v>1286</v>
      </c>
      <c r="G86" t="s">
        <v>1238</v>
      </c>
      <c r="M86" t="s">
        <v>1238</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c r="BM86">
        <v>0</v>
      </c>
      <c r="BN86">
        <v>0</v>
      </c>
      <c r="BO86">
        <v>0</v>
      </c>
      <c r="BP86">
        <v>0</v>
      </c>
      <c r="BQ86">
        <v>0</v>
      </c>
      <c r="BR86">
        <v>0</v>
      </c>
      <c r="BS86">
        <v>0</v>
      </c>
      <c r="BT86">
        <v>0</v>
      </c>
      <c r="BU86">
        <v>0</v>
      </c>
      <c r="BV86">
        <v>0</v>
      </c>
      <c r="BW86">
        <v>0</v>
      </c>
      <c r="BX86">
        <v>0</v>
      </c>
      <c r="BY86">
        <v>0</v>
      </c>
      <c r="BZ86">
        <v>0</v>
      </c>
      <c r="CA86">
        <v>0</v>
      </c>
      <c r="CB86">
        <v>0</v>
      </c>
      <c r="CC86">
        <v>0</v>
      </c>
      <c r="CD86">
        <v>0</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0</v>
      </c>
      <c r="DA86">
        <v>0</v>
      </c>
      <c r="DB86">
        <v>0</v>
      </c>
      <c r="DC86">
        <v>0</v>
      </c>
      <c r="DD86">
        <v>0</v>
      </c>
      <c r="DE86">
        <v>0</v>
      </c>
      <c r="DF86">
        <v>0</v>
      </c>
      <c r="DG86">
        <v>0</v>
      </c>
      <c r="DH86">
        <v>0</v>
      </c>
      <c r="DI86">
        <v>0</v>
      </c>
      <c r="DJ86">
        <v>0</v>
      </c>
      <c r="DK86">
        <v>0</v>
      </c>
      <c r="DL86">
        <v>0</v>
      </c>
      <c r="DM86">
        <v>0</v>
      </c>
      <c r="EA86" t="s">
        <v>1286</v>
      </c>
    </row>
    <row r="87" spans="1:131" x14ac:dyDescent="0.2">
      <c r="A87" t="s">
        <v>1286</v>
      </c>
      <c r="G87" t="s">
        <v>1238</v>
      </c>
      <c r="M87" t="s">
        <v>1238</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0</v>
      </c>
      <c r="BL87">
        <v>0</v>
      </c>
      <c r="BM87">
        <v>0</v>
      </c>
      <c r="BN87">
        <v>0</v>
      </c>
      <c r="BO87">
        <v>0</v>
      </c>
      <c r="BP87">
        <v>0</v>
      </c>
      <c r="BQ87">
        <v>0</v>
      </c>
      <c r="BR87">
        <v>0</v>
      </c>
      <c r="BS87">
        <v>0</v>
      </c>
      <c r="BT87">
        <v>0</v>
      </c>
      <c r="BU87">
        <v>0</v>
      </c>
      <c r="BV87">
        <v>0</v>
      </c>
      <c r="BW87">
        <v>0</v>
      </c>
      <c r="BX87">
        <v>0</v>
      </c>
      <c r="BY87">
        <v>0</v>
      </c>
      <c r="BZ87">
        <v>0</v>
      </c>
      <c r="CA87">
        <v>0</v>
      </c>
      <c r="CB87">
        <v>0</v>
      </c>
      <c r="CC87">
        <v>0</v>
      </c>
      <c r="CD87">
        <v>0</v>
      </c>
      <c r="CE87">
        <v>0</v>
      </c>
      <c r="CF87">
        <v>0</v>
      </c>
      <c r="CG87">
        <v>0</v>
      </c>
      <c r="CH87">
        <v>0</v>
      </c>
      <c r="CI87">
        <v>0</v>
      </c>
      <c r="CJ87">
        <v>0</v>
      </c>
      <c r="CK87">
        <v>0</v>
      </c>
      <c r="CL87">
        <v>0</v>
      </c>
      <c r="CM87">
        <v>0</v>
      </c>
      <c r="CN87">
        <v>0</v>
      </c>
      <c r="CO87">
        <v>0</v>
      </c>
      <c r="CP87">
        <v>0</v>
      </c>
      <c r="CQ87">
        <v>0</v>
      </c>
      <c r="CR87">
        <v>0</v>
      </c>
      <c r="CS87">
        <v>0</v>
      </c>
      <c r="CT87">
        <v>0</v>
      </c>
      <c r="CU87">
        <v>0</v>
      </c>
      <c r="CV87">
        <v>0</v>
      </c>
      <c r="CW87">
        <v>0</v>
      </c>
      <c r="CX87">
        <v>0</v>
      </c>
      <c r="CY87">
        <v>0</v>
      </c>
      <c r="CZ87">
        <v>0</v>
      </c>
      <c r="DA87">
        <v>0</v>
      </c>
      <c r="DB87">
        <v>0</v>
      </c>
      <c r="DC87">
        <v>0</v>
      </c>
      <c r="DD87">
        <v>0</v>
      </c>
      <c r="DE87">
        <v>0</v>
      </c>
      <c r="DF87">
        <v>0</v>
      </c>
      <c r="DG87">
        <v>0</v>
      </c>
      <c r="DH87">
        <v>0</v>
      </c>
      <c r="DI87">
        <v>0</v>
      </c>
      <c r="DJ87">
        <v>0</v>
      </c>
      <c r="DK87">
        <v>0</v>
      </c>
      <c r="DL87">
        <v>0</v>
      </c>
      <c r="DM87">
        <v>0</v>
      </c>
      <c r="EA87" t="s">
        <v>1286</v>
      </c>
    </row>
    <row r="88" spans="1:131" x14ac:dyDescent="0.2">
      <c r="A88" t="s">
        <v>1286</v>
      </c>
      <c r="G88" t="s">
        <v>1238</v>
      </c>
      <c r="M88" t="s">
        <v>1238</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v>0</v>
      </c>
      <c r="BN88">
        <v>0</v>
      </c>
      <c r="BO88">
        <v>0</v>
      </c>
      <c r="BP88">
        <v>0</v>
      </c>
      <c r="BQ88">
        <v>0</v>
      </c>
      <c r="BR88">
        <v>0</v>
      </c>
      <c r="BS88">
        <v>0</v>
      </c>
      <c r="BT88">
        <v>0</v>
      </c>
      <c r="BU88">
        <v>0</v>
      </c>
      <c r="BV88">
        <v>0</v>
      </c>
      <c r="BW88">
        <v>0</v>
      </c>
      <c r="BX88">
        <v>0</v>
      </c>
      <c r="BY88">
        <v>0</v>
      </c>
      <c r="BZ88">
        <v>0</v>
      </c>
      <c r="CA88">
        <v>0</v>
      </c>
      <c r="CB88">
        <v>0</v>
      </c>
      <c r="CC88">
        <v>0</v>
      </c>
      <c r="CD88">
        <v>0</v>
      </c>
      <c r="CE88">
        <v>0</v>
      </c>
      <c r="CF88">
        <v>0</v>
      </c>
      <c r="CG88">
        <v>0</v>
      </c>
      <c r="CH88">
        <v>0</v>
      </c>
      <c r="CI88">
        <v>0</v>
      </c>
      <c r="CJ88">
        <v>0</v>
      </c>
      <c r="CK88">
        <v>0</v>
      </c>
      <c r="CL88">
        <v>0</v>
      </c>
      <c r="CM88">
        <v>0</v>
      </c>
      <c r="CN88">
        <v>0</v>
      </c>
      <c r="CO88">
        <v>0</v>
      </c>
      <c r="CP88">
        <v>0</v>
      </c>
      <c r="CQ88">
        <v>0</v>
      </c>
      <c r="CR88">
        <v>0</v>
      </c>
      <c r="CS88">
        <v>0</v>
      </c>
      <c r="CT88">
        <v>0</v>
      </c>
      <c r="CU88">
        <v>0</v>
      </c>
      <c r="CV88">
        <v>0</v>
      </c>
      <c r="CW88">
        <v>0</v>
      </c>
      <c r="CX88">
        <v>0</v>
      </c>
      <c r="CY88">
        <v>0</v>
      </c>
      <c r="CZ88">
        <v>0</v>
      </c>
      <c r="DA88">
        <v>0</v>
      </c>
      <c r="DB88">
        <v>0</v>
      </c>
      <c r="DC88">
        <v>0</v>
      </c>
      <c r="DD88">
        <v>0</v>
      </c>
      <c r="DE88">
        <v>0</v>
      </c>
      <c r="DF88">
        <v>0</v>
      </c>
      <c r="DG88">
        <v>0</v>
      </c>
      <c r="DH88">
        <v>0</v>
      </c>
      <c r="DI88">
        <v>0</v>
      </c>
      <c r="DJ88">
        <v>0</v>
      </c>
      <c r="DK88">
        <v>0</v>
      </c>
      <c r="DL88">
        <v>0</v>
      </c>
      <c r="DM88">
        <v>0</v>
      </c>
      <c r="EA88" t="s">
        <v>1286</v>
      </c>
    </row>
    <row r="89" spans="1:131" x14ac:dyDescent="0.2">
      <c r="A89" t="s">
        <v>1286</v>
      </c>
      <c r="G89" t="s">
        <v>1238</v>
      </c>
      <c r="M89" t="s">
        <v>1238</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c r="BL89">
        <v>0</v>
      </c>
      <c r="BM89">
        <v>0</v>
      </c>
      <c r="BN89">
        <v>0</v>
      </c>
      <c r="BO89">
        <v>0</v>
      </c>
      <c r="BP89">
        <v>0</v>
      </c>
      <c r="BQ89">
        <v>0</v>
      </c>
      <c r="BR89">
        <v>0</v>
      </c>
      <c r="BS89">
        <v>0</v>
      </c>
      <c r="BT89">
        <v>0</v>
      </c>
      <c r="BU89">
        <v>0</v>
      </c>
      <c r="BV89">
        <v>0</v>
      </c>
      <c r="BW89">
        <v>0</v>
      </c>
      <c r="BX89">
        <v>0</v>
      </c>
      <c r="BY89">
        <v>0</v>
      </c>
      <c r="BZ89">
        <v>0</v>
      </c>
      <c r="CA89">
        <v>0</v>
      </c>
      <c r="CB89">
        <v>0</v>
      </c>
      <c r="CC89">
        <v>0</v>
      </c>
      <c r="CD89">
        <v>0</v>
      </c>
      <c r="CE89">
        <v>0</v>
      </c>
      <c r="CF89">
        <v>0</v>
      </c>
      <c r="CG89">
        <v>0</v>
      </c>
      <c r="CH89">
        <v>0</v>
      </c>
      <c r="CI89">
        <v>0</v>
      </c>
      <c r="CJ89">
        <v>0</v>
      </c>
      <c r="CK89">
        <v>0</v>
      </c>
      <c r="CL89">
        <v>0</v>
      </c>
      <c r="CM89">
        <v>0</v>
      </c>
      <c r="CN89">
        <v>0</v>
      </c>
      <c r="CO89">
        <v>0</v>
      </c>
      <c r="CP89">
        <v>0</v>
      </c>
      <c r="CQ89">
        <v>0</v>
      </c>
      <c r="CR89">
        <v>0</v>
      </c>
      <c r="CS89">
        <v>0</v>
      </c>
      <c r="CT89">
        <v>0</v>
      </c>
      <c r="CU89">
        <v>0</v>
      </c>
      <c r="CV89">
        <v>0</v>
      </c>
      <c r="CW89">
        <v>0</v>
      </c>
      <c r="CX89">
        <v>0</v>
      </c>
      <c r="CY89">
        <v>0</v>
      </c>
      <c r="CZ89">
        <v>0</v>
      </c>
      <c r="DA89">
        <v>0</v>
      </c>
      <c r="DB89">
        <v>0</v>
      </c>
      <c r="DC89">
        <v>0</v>
      </c>
      <c r="DD89">
        <v>0</v>
      </c>
      <c r="DE89">
        <v>0</v>
      </c>
      <c r="DF89">
        <v>0</v>
      </c>
      <c r="DG89">
        <v>0</v>
      </c>
      <c r="DH89">
        <v>0</v>
      </c>
      <c r="DI89">
        <v>0</v>
      </c>
      <c r="DJ89">
        <v>0</v>
      </c>
      <c r="DK89">
        <v>0</v>
      </c>
      <c r="DL89">
        <v>0</v>
      </c>
      <c r="DM89">
        <v>0</v>
      </c>
      <c r="EA89" t="s">
        <v>1286</v>
      </c>
    </row>
    <row r="90" spans="1:131" x14ac:dyDescent="0.2">
      <c r="A90" t="s">
        <v>1286</v>
      </c>
      <c r="G90" t="s">
        <v>1238</v>
      </c>
      <c r="M90" t="s">
        <v>1238</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v>0</v>
      </c>
      <c r="BN90">
        <v>0</v>
      </c>
      <c r="BO90">
        <v>0</v>
      </c>
      <c r="BP90">
        <v>0</v>
      </c>
      <c r="BQ90">
        <v>0</v>
      </c>
      <c r="BR90">
        <v>0</v>
      </c>
      <c r="BS90">
        <v>0</v>
      </c>
      <c r="BT90">
        <v>0</v>
      </c>
      <c r="BU90">
        <v>0</v>
      </c>
      <c r="BV90">
        <v>0</v>
      </c>
      <c r="BW90">
        <v>0</v>
      </c>
      <c r="BX90">
        <v>0</v>
      </c>
      <c r="BY90">
        <v>0</v>
      </c>
      <c r="BZ90">
        <v>0</v>
      </c>
      <c r="CA90">
        <v>0</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0</v>
      </c>
      <c r="DA90">
        <v>0</v>
      </c>
      <c r="DB90">
        <v>0</v>
      </c>
      <c r="DC90">
        <v>0</v>
      </c>
      <c r="DD90">
        <v>0</v>
      </c>
      <c r="DE90">
        <v>0</v>
      </c>
      <c r="DF90">
        <v>0</v>
      </c>
      <c r="DG90">
        <v>0</v>
      </c>
      <c r="DH90">
        <v>0</v>
      </c>
      <c r="DI90">
        <v>0</v>
      </c>
      <c r="DJ90">
        <v>0</v>
      </c>
      <c r="DK90">
        <v>0</v>
      </c>
      <c r="DL90">
        <v>0</v>
      </c>
      <c r="DM90">
        <v>0</v>
      </c>
      <c r="EA90" t="s">
        <v>1286</v>
      </c>
    </row>
    <row r="91" spans="1:131" x14ac:dyDescent="0.2">
      <c r="A91" t="s">
        <v>1286</v>
      </c>
      <c r="G91" t="s">
        <v>1238</v>
      </c>
      <c r="M91" t="s">
        <v>1238</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c r="BM91">
        <v>0</v>
      </c>
      <c r="BN91">
        <v>0</v>
      </c>
      <c r="BO91">
        <v>0</v>
      </c>
      <c r="BP91">
        <v>0</v>
      </c>
      <c r="BQ91">
        <v>0</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0</v>
      </c>
      <c r="DA91">
        <v>0</v>
      </c>
      <c r="DB91">
        <v>0</v>
      </c>
      <c r="DC91">
        <v>0</v>
      </c>
      <c r="DD91">
        <v>0</v>
      </c>
      <c r="DE91">
        <v>0</v>
      </c>
      <c r="DF91">
        <v>0</v>
      </c>
      <c r="DG91">
        <v>0</v>
      </c>
      <c r="DH91">
        <v>0</v>
      </c>
      <c r="DI91">
        <v>0</v>
      </c>
      <c r="DJ91">
        <v>0</v>
      </c>
      <c r="DK91">
        <v>0</v>
      </c>
      <c r="DL91">
        <v>0</v>
      </c>
      <c r="DM91">
        <v>0</v>
      </c>
      <c r="EA91" t="s">
        <v>1286</v>
      </c>
    </row>
    <row r="92" spans="1:131" x14ac:dyDescent="0.2">
      <c r="A92" t="s">
        <v>1286</v>
      </c>
      <c r="G92" t="s">
        <v>1238</v>
      </c>
      <c r="M92" t="s">
        <v>1238</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v>0</v>
      </c>
      <c r="BN92">
        <v>0</v>
      </c>
      <c r="BO92">
        <v>0</v>
      </c>
      <c r="BP92">
        <v>0</v>
      </c>
      <c r="BQ92">
        <v>0</v>
      </c>
      <c r="BR92">
        <v>0</v>
      </c>
      <c r="BS92">
        <v>0</v>
      </c>
      <c r="BT92">
        <v>0</v>
      </c>
      <c r="BU92">
        <v>0</v>
      </c>
      <c r="BV92">
        <v>0</v>
      </c>
      <c r="BW92">
        <v>0</v>
      </c>
      <c r="BX92">
        <v>0</v>
      </c>
      <c r="BY92">
        <v>0</v>
      </c>
      <c r="BZ92">
        <v>0</v>
      </c>
      <c r="CA92">
        <v>0</v>
      </c>
      <c r="CB92">
        <v>0</v>
      </c>
      <c r="CC92">
        <v>0</v>
      </c>
      <c r="CD92">
        <v>0</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0</v>
      </c>
      <c r="DA92">
        <v>0</v>
      </c>
      <c r="DB92">
        <v>0</v>
      </c>
      <c r="DC92">
        <v>0</v>
      </c>
      <c r="DD92">
        <v>0</v>
      </c>
      <c r="DE92">
        <v>0</v>
      </c>
      <c r="DF92">
        <v>0</v>
      </c>
      <c r="DG92">
        <v>0</v>
      </c>
      <c r="DH92">
        <v>0</v>
      </c>
      <c r="DI92">
        <v>0</v>
      </c>
      <c r="DJ92">
        <v>0</v>
      </c>
      <c r="DK92">
        <v>0</v>
      </c>
      <c r="DL92">
        <v>0</v>
      </c>
      <c r="DM92">
        <v>0</v>
      </c>
      <c r="EA92" t="s">
        <v>1286</v>
      </c>
    </row>
    <row r="93" spans="1:131" x14ac:dyDescent="0.2">
      <c r="A93" t="s">
        <v>1286</v>
      </c>
      <c r="G93" t="s">
        <v>1238</v>
      </c>
      <c r="M93" t="s">
        <v>1238</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c r="BJ93">
        <v>0</v>
      </c>
      <c r="BK93">
        <v>0</v>
      </c>
      <c r="BL93">
        <v>0</v>
      </c>
      <c r="BM93">
        <v>0</v>
      </c>
      <c r="BN93">
        <v>0</v>
      </c>
      <c r="BO93">
        <v>0</v>
      </c>
      <c r="BP93">
        <v>0</v>
      </c>
      <c r="BQ93">
        <v>0</v>
      </c>
      <c r="BR93">
        <v>0</v>
      </c>
      <c r="BS93">
        <v>0</v>
      </c>
      <c r="BT93">
        <v>0</v>
      </c>
      <c r="BU93">
        <v>0</v>
      </c>
      <c r="BV93">
        <v>0</v>
      </c>
      <c r="BW93">
        <v>0</v>
      </c>
      <c r="BX93">
        <v>0</v>
      </c>
      <c r="BY93">
        <v>0</v>
      </c>
      <c r="BZ93">
        <v>0</v>
      </c>
      <c r="CA93">
        <v>0</v>
      </c>
      <c r="CB93">
        <v>0</v>
      </c>
      <c r="CC93">
        <v>0</v>
      </c>
      <c r="CD93">
        <v>0</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0</v>
      </c>
      <c r="DA93">
        <v>0</v>
      </c>
      <c r="DB93">
        <v>0</v>
      </c>
      <c r="DC93">
        <v>0</v>
      </c>
      <c r="DD93">
        <v>0</v>
      </c>
      <c r="DE93">
        <v>0</v>
      </c>
      <c r="DF93">
        <v>0</v>
      </c>
      <c r="DG93">
        <v>0</v>
      </c>
      <c r="DH93">
        <v>0</v>
      </c>
      <c r="DI93">
        <v>0</v>
      </c>
      <c r="DJ93">
        <v>0</v>
      </c>
      <c r="DK93">
        <v>0</v>
      </c>
      <c r="DL93">
        <v>0</v>
      </c>
      <c r="DM93">
        <v>0</v>
      </c>
      <c r="EA93" t="s">
        <v>1286</v>
      </c>
    </row>
    <row r="94" spans="1:131" x14ac:dyDescent="0.2">
      <c r="A94" t="s">
        <v>1286</v>
      </c>
      <c r="G94" t="s">
        <v>1238</v>
      </c>
      <c r="M94" t="s">
        <v>1238</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0</v>
      </c>
      <c r="BJ94">
        <v>0</v>
      </c>
      <c r="BK94">
        <v>0</v>
      </c>
      <c r="BL94">
        <v>0</v>
      </c>
      <c r="BM94">
        <v>0</v>
      </c>
      <c r="BN94">
        <v>0</v>
      </c>
      <c r="BO94">
        <v>0</v>
      </c>
      <c r="BP94">
        <v>0</v>
      </c>
      <c r="BQ94">
        <v>0</v>
      </c>
      <c r="BR94">
        <v>0</v>
      </c>
      <c r="BS94">
        <v>0</v>
      </c>
      <c r="BT94">
        <v>0</v>
      </c>
      <c r="BU94">
        <v>0</v>
      </c>
      <c r="BV94">
        <v>0</v>
      </c>
      <c r="BW94">
        <v>0</v>
      </c>
      <c r="BX94">
        <v>0</v>
      </c>
      <c r="BY94">
        <v>0</v>
      </c>
      <c r="BZ94">
        <v>0</v>
      </c>
      <c r="CA94">
        <v>0</v>
      </c>
      <c r="CB94">
        <v>0</v>
      </c>
      <c r="CC94">
        <v>0</v>
      </c>
      <c r="CD94">
        <v>0</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0</v>
      </c>
      <c r="DA94">
        <v>0</v>
      </c>
      <c r="DB94">
        <v>0</v>
      </c>
      <c r="DC94">
        <v>0</v>
      </c>
      <c r="DD94">
        <v>0</v>
      </c>
      <c r="DE94">
        <v>0</v>
      </c>
      <c r="DF94">
        <v>0</v>
      </c>
      <c r="DG94">
        <v>0</v>
      </c>
      <c r="DH94">
        <v>0</v>
      </c>
      <c r="DI94">
        <v>0</v>
      </c>
      <c r="DJ94">
        <v>0</v>
      </c>
      <c r="DK94">
        <v>0</v>
      </c>
      <c r="DL94">
        <v>0</v>
      </c>
      <c r="DM94">
        <v>0</v>
      </c>
      <c r="EA94" t="s">
        <v>1286</v>
      </c>
    </row>
    <row r="95" spans="1:131" x14ac:dyDescent="0.2">
      <c r="A95" t="s">
        <v>1286</v>
      </c>
      <c r="G95" t="s">
        <v>1238</v>
      </c>
      <c r="M95" t="s">
        <v>1238</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c r="BL95">
        <v>0</v>
      </c>
      <c r="BM95">
        <v>0</v>
      </c>
      <c r="BN95">
        <v>0</v>
      </c>
      <c r="BO95">
        <v>0</v>
      </c>
      <c r="BP95">
        <v>0</v>
      </c>
      <c r="BQ95">
        <v>0</v>
      </c>
      <c r="BR95">
        <v>0</v>
      </c>
      <c r="BS95">
        <v>0</v>
      </c>
      <c r="BT95">
        <v>0</v>
      </c>
      <c r="BU95">
        <v>0</v>
      </c>
      <c r="BV95">
        <v>0</v>
      </c>
      <c r="BW95">
        <v>0</v>
      </c>
      <c r="BX95">
        <v>0</v>
      </c>
      <c r="BY95">
        <v>0</v>
      </c>
      <c r="BZ95">
        <v>0</v>
      </c>
      <c r="CA95">
        <v>0</v>
      </c>
      <c r="CB95">
        <v>0</v>
      </c>
      <c r="CC95">
        <v>0</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0</v>
      </c>
      <c r="DA95">
        <v>0</v>
      </c>
      <c r="DB95">
        <v>0</v>
      </c>
      <c r="DC95">
        <v>0</v>
      </c>
      <c r="DD95">
        <v>0</v>
      </c>
      <c r="DE95">
        <v>0</v>
      </c>
      <c r="DF95">
        <v>0</v>
      </c>
      <c r="DG95">
        <v>0</v>
      </c>
      <c r="DH95">
        <v>0</v>
      </c>
      <c r="DI95">
        <v>0</v>
      </c>
      <c r="DJ95">
        <v>0</v>
      </c>
      <c r="DK95">
        <v>0</v>
      </c>
      <c r="DL95">
        <v>0</v>
      </c>
      <c r="DM95">
        <v>0</v>
      </c>
      <c r="EA95" t="s">
        <v>1286</v>
      </c>
    </row>
    <row r="96" spans="1:131" x14ac:dyDescent="0.2">
      <c r="A96" t="s">
        <v>1286</v>
      </c>
      <c r="G96" t="s">
        <v>1238</v>
      </c>
      <c r="M96" t="s">
        <v>1238</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c r="BM96">
        <v>0</v>
      </c>
      <c r="BN96">
        <v>0</v>
      </c>
      <c r="BO96">
        <v>0</v>
      </c>
      <c r="BP96">
        <v>0</v>
      </c>
      <c r="BQ96">
        <v>0</v>
      </c>
      <c r="BR96">
        <v>0</v>
      </c>
      <c r="BS96">
        <v>0</v>
      </c>
      <c r="BT96">
        <v>0</v>
      </c>
      <c r="BU96">
        <v>0</v>
      </c>
      <c r="BV96">
        <v>0</v>
      </c>
      <c r="BW96">
        <v>0</v>
      </c>
      <c r="BX96">
        <v>0</v>
      </c>
      <c r="BY96">
        <v>0</v>
      </c>
      <c r="BZ96">
        <v>0</v>
      </c>
      <c r="CA96">
        <v>0</v>
      </c>
      <c r="CB96">
        <v>0</v>
      </c>
      <c r="CC96">
        <v>0</v>
      </c>
      <c r="CD96">
        <v>0</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0</v>
      </c>
      <c r="DA96">
        <v>0</v>
      </c>
      <c r="DB96">
        <v>0</v>
      </c>
      <c r="DC96">
        <v>0</v>
      </c>
      <c r="DD96">
        <v>0</v>
      </c>
      <c r="DE96">
        <v>0</v>
      </c>
      <c r="DF96">
        <v>0</v>
      </c>
      <c r="DG96">
        <v>0</v>
      </c>
      <c r="DH96">
        <v>0</v>
      </c>
      <c r="DI96">
        <v>0</v>
      </c>
      <c r="DJ96">
        <v>0</v>
      </c>
      <c r="DK96">
        <v>0</v>
      </c>
      <c r="DL96">
        <v>0</v>
      </c>
      <c r="DM96">
        <v>0</v>
      </c>
      <c r="EA96" t="s">
        <v>1286</v>
      </c>
    </row>
    <row r="97" spans="1:131" x14ac:dyDescent="0.2">
      <c r="A97" t="s">
        <v>1286</v>
      </c>
      <c r="G97" t="s">
        <v>1238</v>
      </c>
      <c r="M97" t="s">
        <v>1238</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c r="BL97">
        <v>0</v>
      </c>
      <c r="BM97">
        <v>0</v>
      </c>
      <c r="BN97">
        <v>0</v>
      </c>
      <c r="BO97">
        <v>0</v>
      </c>
      <c r="BP97">
        <v>0</v>
      </c>
      <c r="BQ97">
        <v>0</v>
      </c>
      <c r="BR97">
        <v>0</v>
      </c>
      <c r="BS97">
        <v>0</v>
      </c>
      <c r="BT97">
        <v>0</v>
      </c>
      <c r="BU97">
        <v>0</v>
      </c>
      <c r="BV97">
        <v>0</v>
      </c>
      <c r="BW97">
        <v>0</v>
      </c>
      <c r="BX97">
        <v>0</v>
      </c>
      <c r="BY97">
        <v>0</v>
      </c>
      <c r="BZ97">
        <v>0</v>
      </c>
      <c r="CA97">
        <v>0</v>
      </c>
      <c r="CB97">
        <v>0</v>
      </c>
      <c r="CC97">
        <v>0</v>
      </c>
      <c r="CD97">
        <v>0</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0</v>
      </c>
      <c r="DA97">
        <v>0</v>
      </c>
      <c r="DB97">
        <v>0</v>
      </c>
      <c r="DC97">
        <v>0</v>
      </c>
      <c r="DD97">
        <v>0</v>
      </c>
      <c r="DE97">
        <v>0</v>
      </c>
      <c r="DF97">
        <v>0</v>
      </c>
      <c r="DG97">
        <v>0</v>
      </c>
      <c r="DH97">
        <v>0</v>
      </c>
      <c r="DI97">
        <v>0</v>
      </c>
      <c r="DJ97">
        <v>0</v>
      </c>
      <c r="DK97">
        <v>0</v>
      </c>
      <c r="DL97">
        <v>0</v>
      </c>
      <c r="DM97">
        <v>0</v>
      </c>
      <c r="EA97" t="s">
        <v>1286</v>
      </c>
    </row>
    <row r="98" spans="1:131" x14ac:dyDescent="0.2">
      <c r="A98" t="s">
        <v>1286</v>
      </c>
      <c r="G98" t="s">
        <v>1238</v>
      </c>
      <c r="M98" t="s">
        <v>1238</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c r="BL98">
        <v>0</v>
      </c>
      <c r="BM98">
        <v>0</v>
      </c>
      <c r="BN98">
        <v>0</v>
      </c>
      <c r="BO98">
        <v>0</v>
      </c>
      <c r="BP98">
        <v>0</v>
      </c>
      <c r="BQ98">
        <v>0</v>
      </c>
      <c r="BR98">
        <v>0</v>
      </c>
      <c r="BS98">
        <v>0</v>
      </c>
      <c r="BT98">
        <v>0</v>
      </c>
      <c r="BU98">
        <v>0</v>
      </c>
      <c r="BV98">
        <v>0</v>
      </c>
      <c r="BW98">
        <v>0</v>
      </c>
      <c r="BX98">
        <v>0</v>
      </c>
      <c r="BY98">
        <v>0</v>
      </c>
      <c r="BZ98">
        <v>0</v>
      </c>
      <c r="CA98">
        <v>0</v>
      </c>
      <c r="CB98">
        <v>0</v>
      </c>
      <c r="CC98">
        <v>0</v>
      </c>
      <c r="CD98">
        <v>0</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0</v>
      </c>
      <c r="DA98">
        <v>0</v>
      </c>
      <c r="DB98">
        <v>0</v>
      </c>
      <c r="DC98">
        <v>0</v>
      </c>
      <c r="DD98">
        <v>0</v>
      </c>
      <c r="DE98">
        <v>0</v>
      </c>
      <c r="DF98">
        <v>0</v>
      </c>
      <c r="DG98">
        <v>0</v>
      </c>
      <c r="DH98">
        <v>0</v>
      </c>
      <c r="DI98">
        <v>0</v>
      </c>
      <c r="DJ98">
        <v>0</v>
      </c>
      <c r="DK98">
        <v>0</v>
      </c>
      <c r="DL98">
        <v>0</v>
      </c>
      <c r="DM98">
        <v>0</v>
      </c>
      <c r="EA98" t="s">
        <v>1286</v>
      </c>
    </row>
    <row r="99" spans="1:131" x14ac:dyDescent="0.2">
      <c r="A99" t="s">
        <v>1286</v>
      </c>
      <c r="G99" t="s">
        <v>1238</v>
      </c>
      <c r="M99" t="s">
        <v>1238</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c r="BH99">
        <v>0</v>
      </c>
      <c r="BI99">
        <v>0</v>
      </c>
      <c r="BJ99">
        <v>0</v>
      </c>
      <c r="BK99">
        <v>0</v>
      </c>
      <c r="BL99">
        <v>0</v>
      </c>
      <c r="BM99">
        <v>0</v>
      </c>
      <c r="BN99">
        <v>0</v>
      </c>
      <c r="BO99">
        <v>0</v>
      </c>
      <c r="BP99">
        <v>0</v>
      </c>
      <c r="BQ99">
        <v>0</v>
      </c>
      <c r="BR99">
        <v>0</v>
      </c>
      <c r="BS99">
        <v>0</v>
      </c>
      <c r="BT99">
        <v>0</v>
      </c>
      <c r="BU99">
        <v>0</v>
      </c>
      <c r="BV99">
        <v>0</v>
      </c>
      <c r="BW99">
        <v>0</v>
      </c>
      <c r="BX99">
        <v>0</v>
      </c>
      <c r="BY99">
        <v>0</v>
      </c>
      <c r="BZ99">
        <v>0</v>
      </c>
      <c r="CA99">
        <v>0</v>
      </c>
      <c r="CB99">
        <v>0</v>
      </c>
      <c r="CC99">
        <v>0</v>
      </c>
      <c r="CD99">
        <v>0</v>
      </c>
      <c r="CE99">
        <v>0</v>
      </c>
      <c r="CF99">
        <v>0</v>
      </c>
      <c r="CG99">
        <v>0</v>
      </c>
      <c r="CH99">
        <v>0</v>
      </c>
      <c r="CI99">
        <v>0</v>
      </c>
      <c r="CJ99">
        <v>0</v>
      </c>
      <c r="CK99">
        <v>0</v>
      </c>
      <c r="CL99">
        <v>0</v>
      </c>
      <c r="CM99">
        <v>0</v>
      </c>
      <c r="CN99">
        <v>0</v>
      </c>
      <c r="CO99">
        <v>0</v>
      </c>
      <c r="CP99">
        <v>0</v>
      </c>
      <c r="CQ99">
        <v>0</v>
      </c>
      <c r="CR99">
        <v>0</v>
      </c>
      <c r="CS99">
        <v>0</v>
      </c>
      <c r="CT99">
        <v>0</v>
      </c>
      <c r="CU99">
        <v>0</v>
      </c>
      <c r="CV99">
        <v>0</v>
      </c>
      <c r="CW99">
        <v>0</v>
      </c>
      <c r="CX99">
        <v>0</v>
      </c>
      <c r="CY99">
        <v>0</v>
      </c>
      <c r="CZ99">
        <v>0</v>
      </c>
      <c r="DA99">
        <v>0</v>
      </c>
      <c r="DB99">
        <v>0</v>
      </c>
      <c r="DC99">
        <v>0</v>
      </c>
      <c r="DD99">
        <v>0</v>
      </c>
      <c r="DE99">
        <v>0</v>
      </c>
      <c r="DF99">
        <v>0</v>
      </c>
      <c r="DG99">
        <v>0</v>
      </c>
      <c r="DH99">
        <v>0</v>
      </c>
      <c r="DI99">
        <v>0</v>
      </c>
      <c r="DJ99">
        <v>0</v>
      </c>
      <c r="DK99">
        <v>0</v>
      </c>
      <c r="DL99">
        <v>0</v>
      </c>
      <c r="DM99">
        <v>0</v>
      </c>
      <c r="EA99" t="s">
        <v>1286</v>
      </c>
    </row>
    <row r="100" spans="1:131" x14ac:dyDescent="0.2">
      <c r="A100" t="s">
        <v>1286</v>
      </c>
      <c r="G100" t="s">
        <v>1238</v>
      </c>
      <c r="M100" t="s">
        <v>1238</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0</v>
      </c>
      <c r="BL100">
        <v>0</v>
      </c>
      <c r="BM100">
        <v>0</v>
      </c>
      <c r="BN100">
        <v>0</v>
      </c>
      <c r="BO100">
        <v>0</v>
      </c>
      <c r="BP100">
        <v>0</v>
      </c>
      <c r="BQ100">
        <v>0</v>
      </c>
      <c r="BR100">
        <v>0</v>
      </c>
      <c r="BS100">
        <v>0</v>
      </c>
      <c r="BT100">
        <v>0</v>
      </c>
      <c r="BU100">
        <v>0</v>
      </c>
      <c r="BV100">
        <v>0</v>
      </c>
      <c r="BW100">
        <v>0</v>
      </c>
      <c r="BX100">
        <v>0</v>
      </c>
      <c r="BY100">
        <v>0</v>
      </c>
      <c r="BZ100">
        <v>0</v>
      </c>
      <c r="CA100">
        <v>0</v>
      </c>
      <c r="CB100">
        <v>0</v>
      </c>
      <c r="CC100">
        <v>0</v>
      </c>
      <c r="CD100">
        <v>0</v>
      </c>
      <c r="CE100">
        <v>0</v>
      </c>
      <c r="CF100">
        <v>0</v>
      </c>
      <c r="CG100">
        <v>0</v>
      </c>
      <c r="CH100">
        <v>0</v>
      </c>
      <c r="CI100">
        <v>0</v>
      </c>
      <c r="CJ100">
        <v>0</v>
      </c>
      <c r="CK100">
        <v>0</v>
      </c>
      <c r="CL100">
        <v>0</v>
      </c>
      <c r="CM100">
        <v>0</v>
      </c>
      <c r="CN100">
        <v>0</v>
      </c>
      <c r="CO100">
        <v>0</v>
      </c>
      <c r="CP100">
        <v>0</v>
      </c>
      <c r="CQ100">
        <v>0</v>
      </c>
      <c r="CR100">
        <v>0</v>
      </c>
      <c r="CS100">
        <v>0</v>
      </c>
      <c r="CT100">
        <v>0</v>
      </c>
      <c r="CU100">
        <v>0</v>
      </c>
      <c r="CV100">
        <v>0</v>
      </c>
      <c r="CW100">
        <v>0</v>
      </c>
      <c r="CX100">
        <v>0</v>
      </c>
      <c r="CY100">
        <v>0</v>
      </c>
      <c r="CZ100">
        <v>0</v>
      </c>
      <c r="DA100">
        <v>0</v>
      </c>
      <c r="DB100">
        <v>0</v>
      </c>
      <c r="DC100">
        <v>0</v>
      </c>
      <c r="DD100">
        <v>0</v>
      </c>
      <c r="DE100">
        <v>0</v>
      </c>
      <c r="DF100">
        <v>0</v>
      </c>
      <c r="DG100">
        <v>0</v>
      </c>
      <c r="DH100">
        <v>0</v>
      </c>
      <c r="DI100">
        <v>0</v>
      </c>
      <c r="DJ100">
        <v>0</v>
      </c>
      <c r="DK100">
        <v>0</v>
      </c>
      <c r="DL100">
        <v>0</v>
      </c>
      <c r="DM100">
        <v>0</v>
      </c>
      <c r="EA100" t="s">
        <v>1286</v>
      </c>
    </row>
    <row r="101" spans="1:131" x14ac:dyDescent="0.2">
      <c r="A101" t="s">
        <v>1286</v>
      </c>
      <c r="G101" t="s">
        <v>1238</v>
      </c>
      <c r="M101" t="s">
        <v>1238</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c r="BL101">
        <v>0</v>
      </c>
      <c r="BM101">
        <v>0</v>
      </c>
      <c r="BN101">
        <v>0</v>
      </c>
      <c r="BO101">
        <v>0</v>
      </c>
      <c r="BP101">
        <v>0</v>
      </c>
      <c r="BQ101">
        <v>0</v>
      </c>
      <c r="BR101">
        <v>0</v>
      </c>
      <c r="BS101">
        <v>0</v>
      </c>
      <c r="BT101">
        <v>0</v>
      </c>
      <c r="BU101">
        <v>0</v>
      </c>
      <c r="BV101">
        <v>0</v>
      </c>
      <c r="BW101">
        <v>0</v>
      </c>
      <c r="BX101">
        <v>0</v>
      </c>
      <c r="BY101">
        <v>0</v>
      </c>
      <c r="BZ101">
        <v>0</v>
      </c>
      <c r="CA101">
        <v>0</v>
      </c>
      <c r="CB101">
        <v>0</v>
      </c>
      <c r="CC101">
        <v>0</v>
      </c>
      <c r="CD101">
        <v>0</v>
      </c>
      <c r="CE101">
        <v>0</v>
      </c>
      <c r="CF101">
        <v>0</v>
      </c>
      <c r="CG101">
        <v>0</v>
      </c>
      <c r="CH101">
        <v>0</v>
      </c>
      <c r="CI101">
        <v>0</v>
      </c>
      <c r="CJ101">
        <v>0</v>
      </c>
      <c r="CK101">
        <v>0</v>
      </c>
      <c r="CL101">
        <v>0</v>
      </c>
      <c r="CM101">
        <v>0</v>
      </c>
      <c r="CN101">
        <v>0</v>
      </c>
      <c r="CO101">
        <v>0</v>
      </c>
      <c r="CP101">
        <v>0</v>
      </c>
      <c r="CQ101">
        <v>0</v>
      </c>
      <c r="CR101">
        <v>0</v>
      </c>
      <c r="CS101">
        <v>0</v>
      </c>
      <c r="CT101">
        <v>0</v>
      </c>
      <c r="CU101">
        <v>0</v>
      </c>
      <c r="CV101">
        <v>0</v>
      </c>
      <c r="CW101">
        <v>0</v>
      </c>
      <c r="CX101">
        <v>0</v>
      </c>
      <c r="CY101">
        <v>0</v>
      </c>
      <c r="CZ101">
        <v>0</v>
      </c>
      <c r="DA101">
        <v>0</v>
      </c>
      <c r="DB101">
        <v>0</v>
      </c>
      <c r="DC101">
        <v>0</v>
      </c>
      <c r="DD101">
        <v>0</v>
      </c>
      <c r="DE101">
        <v>0</v>
      </c>
      <c r="DF101">
        <v>0</v>
      </c>
      <c r="DG101">
        <v>0</v>
      </c>
      <c r="DH101">
        <v>0</v>
      </c>
      <c r="DI101">
        <v>0</v>
      </c>
      <c r="DJ101">
        <v>0</v>
      </c>
      <c r="DK101">
        <v>0</v>
      </c>
      <c r="DL101">
        <v>0</v>
      </c>
      <c r="DM101">
        <v>0</v>
      </c>
    </row>
    <row r="102" spans="1:131" x14ac:dyDescent="0.2">
      <c r="A102" t="s">
        <v>1298</v>
      </c>
      <c r="B102" t="s">
        <v>1287</v>
      </c>
      <c r="C102" t="s">
        <v>1288</v>
      </c>
      <c r="E102">
        <v>30</v>
      </c>
      <c r="F102">
        <v>7.022102392717283</v>
      </c>
      <c r="G102" t="s">
        <v>1238</v>
      </c>
      <c r="H102" t="s">
        <v>1289</v>
      </c>
      <c r="K102">
        <v>10</v>
      </c>
      <c r="L102">
        <v>3.0094724540216928</v>
      </c>
      <c r="M102" t="s">
        <v>1238</v>
      </c>
      <c r="N102">
        <v>0</v>
      </c>
      <c r="O102">
        <v>0</v>
      </c>
      <c r="P102">
        <v>0</v>
      </c>
      <c r="Q102">
        <v>0</v>
      </c>
      <c r="R102">
        <v>0</v>
      </c>
      <c r="S102">
        <v>0</v>
      </c>
      <c r="T102">
        <v>0</v>
      </c>
      <c r="U102">
        <v>0</v>
      </c>
      <c r="V102">
        <v>0</v>
      </c>
      <c r="W102">
        <v>0</v>
      </c>
      <c r="X102">
        <v>0</v>
      </c>
      <c r="Y102">
        <v>0</v>
      </c>
      <c r="Z102">
        <v>0</v>
      </c>
      <c r="AA102">
        <v>0</v>
      </c>
      <c r="AB102">
        <v>0</v>
      </c>
      <c r="AC102" t="s">
        <v>1238</v>
      </c>
      <c r="AD102" t="s">
        <v>1238</v>
      </c>
      <c r="AE102" t="s">
        <v>1238</v>
      </c>
      <c r="AF102" t="s">
        <v>1238</v>
      </c>
      <c r="AG102" t="s">
        <v>1238</v>
      </c>
      <c r="AH102" t="s">
        <v>1238</v>
      </c>
      <c r="AI102" t="s">
        <v>1238</v>
      </c>
      <c r="AJ102" t="s">
        <v>1238</v>
      </c>
      <c r="AK102" t="s">
        <v>1238</v>
      </c>
      <c r="AL102" t="s">
        <v>1238</v>
      </c>
      <c r="AM102" t="s">
        <v>1238</v>
      </c>
      <c r="AN102" t="s">
        <v>1238</v>
      </c>
      <c r="AO102" t="s">
        <v>1238</v>
      </c>
      <c r="AP102" t="s">
        <v>1238</v>
      </c>
      <c r="AQ102" t="s">
        <v>1238</v>
      </c>
      <c r="AR102" t="s">
        <v>1238</v>
      </c>
      <c r="AS102" t="s">
        <v>1238</v>
      </c>
      <c r="AT102" t="s">
        <v>1238</v>
      </c>
      <c r="AU102" t="s">
        <v>1238</v>
      </c>
      <c r="AV102" t="s">
        <v>1238</v>
      </c>
      <c r="AW102" t="s">
        <v>1238</v>
      </c>
      <c r="AX102" t="s">
        <v>1238</v>
      </c>
      <c r="AY102" t="s">
        <v>1238</v>
      </c>
      <c r="AZ102" t="s">
        <v>1238</v>
      </c>
      <c r="BA102" t="s">
        <v>1238</v>
      </c>
      <c r="BB102" t="s">
        <v>1238</v>
      </c>
      <c r="BC102" t="s">
        <v>1238</v>
      </c>
      <c r="BD102" t="s">
        <v>1238</v>
      </c>
      <c r="BE102" t="s">
        <v>1238</v>
      </c>
      <c r="BF102" t="s">
        <v>1238</v>
      </c>
      <c r="BG102" t="s">
        <v>1238</v>
      </c>
      <c r="BH102" t="s">
        <v>1238</v>
      </c>
      <c r="BI102" t="s">
        <v>1238</v>
      </c>
      <c r="BJ102" t="s">
        <v>1238</v>
      </c>
      <c r="BK102" t="s">
        <v>1238</v>
      </c>
      <c r="BL102" t="s">
        <v>1238</v>
      </c>
      <c r="BM102">
        <v>10</v>
      </c>
      <c r="BN102">
        <v>0</v>
      </c>
      <c r="BO102">
        <v>0</v>
      </c>
      <c r="BP102">
        <v>0</v>
      </c>
      <c r="BQ102">
        <v>0</v>
      </c>
      <c r="BR102">
        <v>0</v>
      </c>
      <c r="BS102">
        <v>0</v>
      </c>
      <c r="BT102">
        <v>0</v>
      </c>
      <c r="BU102">
        <v>0</v>
      </c>
      <c r="BV102">
        <v>0</v>
      </c>
      <c r="BW102">
        <v>0</v>
      </c>
      <c r="BX102">
        <v>0</v>
      </c>
      <c r="BY102">
        <v>0</v>
      </c>
      <c r="BZ102">
        <v>0</v>
      </c>
      <c r="CA102">
        <v>0</v>
      </c>
      <c r="CB102">
        <v>0</v>
      </c>
      <c r="CC102">
        <v>0</v>
      </c>
      <c r="CD102">
        <v>0</v>
      </c>
      <c r="CE102">
        <v>0</v>
      </c>
      <c r="CF102">
        <v>0</v>
      </c>
      <c r="CG102">
        <v>0</v>
      </c>
      <c r="CH102">
        <v>0</v>
      </c>
      <c r="CI102">
        <v>0</v>
      </c>
      <c r="CJ102">
        <v>0</v>
      </c>
      <c r="CK102">
        <v>0</v>
      </c>
      <c r="CL102">
        <v>0</v>
      </c>
      <c r="CM102">
        <v>0</v>
      </c>
      <c r="CN102">
        <v>0</v>
      </c>
      <c r="CO102">
        <v>0</v>
      </c>
      <c r="CP102">
        <v>0</v>
      </c>
      <c r="CQ102">
        <v>0</v>
      </c>
      <c r="CR102">
        <v>0</v>
      </c>
      <c r="CS102">
        <v>0</v>
      </c>
      <c r="CT102">
        <v>0</v>
      </c>
      <c r="CU102">
        <v>0</v>
      </c>
      <c r="CV102">
        <v>0</v>
      </c>
      <c r="CW102">
        <v>0</v>
      </c>
      <c r="CX102">
        <v>0</v>
      </c>
      <c r="CY102">
        <v>0</v>
      </c>
      <c r="CZ102">
        <v>0</v>
      </c>
      <c r="DA102">
        <v>0</v>
      </c>
      <c r="DB102">
        <v>0</v>
      </c>
      <c r="DC102">
        <v>0</v>
      </c>
      <c r="DD102">
        <v>0</v>
      </c>
      <c r="DE102">
        <v>0</v>
      </c>
      <c r="DF102">
        <v>0</v>
      </c>
      <c r="DG102">
        <v>0</v>
      </c>
      <c r="DH102">
        <v>0</v>
      </c>
      <c r="DI102">
        <v>0</v>
      </c>
      <c r="DJ102">
        <v>0</v>
      </c>
      <c r="DK102">
        <v>0</v>
      </c>
      <c r="DL102">
        <v>0</v>
      </c>
      <c r="DM102">
        <v>0</v>
      </c>
    </row>
    <row r="103" spans="1:131" x14ac:dyDescent="0.2">
      <c r="A103" t="s">
        <v>1298</v>
      </c>
      <c r="B103" t="s">
        <v>1290</v>
      </c>
      <c r="C103" t="s">
        <v>1288</v>
      </c>
      <c r="E103">
        <v>30</v>
      </c>
      <c r="F103">
        <v>7.022102392717283</v>
      </c>
      <c r="G103" t="s">
        <v>1238</v>
      </c>
      <c r="H103" t="s">
        <v>1291</v>
      </c>
      <c r="K103">
        <v>12</v>
      </c>
      <c r="L103">
        <v>3.0094724540216928</v>
      </c>
      <c r="M103" t="s">
        <v>1238</v>
      </c>
      <c r="N103">
        <v>0</v>
      </c>
      <c r="O103">
        <v>0</v>
      </c>
      <c r="P103">
        <v>0</v>
      </c>
      <c r="Q103">
        <v>0</v>
      </c>
      <c r="R103">
        <v>0</v>
      </c>
      <c r="S103">
        <v>0</v>
      </c>
      <c r="T103">
        <v>0</v>
      </c>
      <c r="U103">
        <v>0</v>
      </c>
      <c r="V103">
        <v>0</v>
      </c>
      <c r="W103">
        <v>0</v>
      </c>
      <c r="X103">
        <v>0</v>
      </c>
      <c r="Y103" t="s">
        <v>1238</v>
      </c>
      <c r="Z103" t="s">
        <v>1238</v>
      </c>
      <c r="AA103" t="s">
        <v>1238</v>
      </c>
      <c r="AB103" t="s">
        <v>1238</v>
      </c>
      <c r="AC103" t="s">
        <v>1238</v>
      </c>
      <c r="AD103" t="s">
        <v>1238</v>
      </c>
      <c r="AE103" t="s">
        <v>1238</v>
      </c>
      <c r="AF103" t="s">
        <v>1238</v>
      </c>
      <c r="AG103" t="s">
        <v>1238</v>
      </c>
      <c r="AH103" t="s">
        <v>1238</v>
      </c>
      <c r="AI103" t="s">
        <v>1238</v>
      </c>
      <c r="AJ103" t="s">
        <v>1238</v>
      </c>
      <c r="AK103" t="s">
        <v>1238</v>
      </c>
      <c r="AL103" t="s">
        <v>1238</v>
      </c>
      <c r="AM103" t="s">
        <v>1238</v>
      </c>
      <c r="AN103" t="s">
        <v>1238</v>
      </c>
      <c r="AO103" t="s">
        <v>1238</v>
      </c>
      <c r="AP103" t="s">
        <v>1238</v>
      </c>
      <c r="AQ103" t="s">
        <v>1238</v>
      </c>
      <c r="AR103" t="s">
        <v>1238</v>
      </c>
      <c r="AS103" t="s">
        <v>1238</v>
      </c>
      <c r="AT103" t="s">
        <v>1238</v>
      </c>
      <c r="AU103" t="s">
        <v>1238</v>
      </c>
      <c r="AV103" t="s">
        <v>1238</v>
      </c>
      <c r="AW103" t="s">
        <v>1238</v>
      </c>
      <c r="AX103" t="s">
        <v>1238</v>
      </c>
      <c r="AY103" t="s">
        <v>1238</v>
      </c>
      <c r="AZ103" t="s">
        <v>1238</v>
      </c>
      <c r="BA103" t="s">
        <v>1238</v>
      </c>
      <c r="BB103" t="s">
        <v>1238</v>
      </c>
      <c r="BC103" t="s">
        <v>1238</v>
      </c>
      <c r="BD103" t="s">
        <v>1238</v>
      </c>
      <c r="BE103" t="s">
        <v>1238</v>
      </c>
      <c r="BF103" t="s">
        <v>1238</v>
      </c>
      <c r="BG103" t="s">
        <v>1238</v>
      </c>
      <c r="BH103" t="s">
        <v>1238</v>
      </c>
      <c r="BI103" t="s">
        <v>1238</v>
      </c>
      <c r="BJ103" t="s">
        <v>1238</v>
      </c>
      <c r="BK103" t="s">
        <v>1238</v>
      </c>
      <c r="BL103" t="s">
        <v>1238</v>
      </c>
      <c r="BM103">
        <v>10</v>
      </c>
      <c r="BN103">
        <v>0</v>
      </c>
      <c r="BO103">
        <v>0</v>
      </c>
      <c r="BP103">
        <v>0</v>
      </c>
      <c r="BQ103">
        <v>0</v>
      </c>
      <c r="BR103">
        <v>0</v>
      </c>
      <c r="BS103">
        <v>0</v>
      </c>
      <c r="BT103">
        <v>0</v>
      </c>
      <c r="BU103">
        <v>0</v>
      </c>
      <c r="BV103">
        <v>0</v>
      </c>
      <c r="BW103">
        <v>0</v>
      </c>
      <c r="BX103">
        <v>0</v>
      </c>
      <c r="BY103">
        <v>0</v>
      </c>
      <c r="BZ103">
        <v>0</v>
      </c>
      <c r="CA103">
        <v>0</v>
      </c>
      <c r="CB103">
        <v>0</v>
      </c>
      <c r="CC103">
        <v>0</v>
      </c>
      <c r="CD103">
        <v>0</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0</v>
      </c>
      <c r="DA103">
        <v>0</v>
      </c>
      <c r="DB103">
        <v>0</v>
      </c>
      <c r="DC103">
        <v>0</v>
      </c>
      <c r="DD103">
        <v>0</v>
      </c>
      <c r="DE103">
        <v>0</v>
      </c>
      <c r="DF103">
        <v>0</v>
      </c>
      <c r="DG103">
        <v>0</v>
      </c>
      <c r="DH103">
        <v>0</v>
      </c>
      <c r="DI103">
        <v>0</v>
      </c>
      <c r="DJ103">
        <v>0</v>
      </c>
      <c r="DK103">
        <v>0</v>
      </c>
      <c r="DL103">
        <v>0</v>
      </c>
      <c r="DM103">
        <v>0</v>
      </c>
    </row>
    <row r="104" spans="1:131" x14ac:dyDescent="0.2">
      <c r="A104" t="s">
        <v>1298</v>
      </c>
      <c r="B104" t="s">
        <v>1292</v>
      </c>
      <c r="C104" t="s">
        <v>1293</v>
      </c>
      <c r="E104">
        <v>21</v>
      </c>
      <c r="F104">
        <v>4.0126299386955901</v>
      </c>
      <c r="G104" t="s">
        <v>1238</v>
      </c>
      <c r="M104" t="s">
        <v>1238</v>
      </c>
      <c r="N104">
        <v>0</v>
      </c>
      <c r="O104">
        <v>0</v>
      </c>
      <c r="P104">
        <v>0</v>
      </c>
      <c r="Q104">
        <v>0</v>
      </c>
      <c r="R104">
        <v>0</v>
      </c>
      <c r="S104">
        <v>0</v>
      </c>
      <c r="T104" t="s">
        <v>1238</v>
      </c>
      <c r="U104" t="s">
        <v>1238</v>
      </c>
      <c r="V104" t="s">
        <v>1238</v>
      </c>
      <c r="W104" t="s">
        <v>1238</v>
      </c>
      <c r="X104" t="s">
        <v>1238</v>
      </c>
      <c r="Y104" t="s">
        <v>1238</v>
      </c>
      <c r="Z104" t="s">
        <v>1238</v>
      </c>
      <c r="AA104" t="s">
        <v>1238</v>
      </c>
      <c r="AB104" t="s">
        <v>1238</v>
      </c>
      <c r="AC104" t="s">
        <v>1238</v>
      </c>
      <c r="AD104" t="s">
        <v>1238</v>
      </c>
      <c r="AE104" t="s">
        <v>1238</v>
      </c>
      <c r="AF104" t="s">
        <v>1238</v>
      </c>
      <c r="AG104" t="s">
        <v>1238</v>
      </c>
      <c r="AH104" t="s">
        <v>1238</v>
      </c>
      <c r="AI104" t="s">
        <v>1238</v>
      </c>
      <c r="AJ104" t="s">
        <v>1238</v>
      </c>
      <c r="AK104" t="s">
        <v>1238</v>
      </c>
      <c r="AL104" t="s">
        <v>1238</v>
      </c>
      <c r="AM104" t="s">
        <v>1238</v>
      </c>
      <c r="AN104" t="s">
        <v>1238</v>
      </c>
      <c r="AO104" t="s">
        <v>1238</v>
      </c>
      <c r="AP104" t="s">
        <v>1238</v>
      </c>
      <c r="AQ104" t="s">
        <v>1238</v>
      </c>
      <c r="AR104" t="s">
        <v>1238</v>
      </c>
      <c r="AS104" t="s">
        <v>1238</v>
      </c>
      <c r="AT104" t="s">
        <v>1238</v>
      </c>
      <c r="AU104" t="s">
        <v>1238</v>
      </c>
      <c r="AV104" t="s">
        <v>1238</v>
      </c>
      <c r="AW104" t="s">
        <v>1238</v>
      </c>
      <c r="AX104" t="s">
        <v>1238</v>
      </c>
      <c r="AY104" t="s">
        <v>1238</v>
      </c>
      <c r="AZ104" t="s">
        <v>1238</v>
      </c>
      <c r="BA104" t="s">
        <v>1238</v>
      </c>
      <c r="BB104" t="s">
        <v>1238</v>
      </c>
      <c r="BC104" t="s">
        <v>1238</v>
      </c>
      <c r="BD104" t="s">
        <v>1238</v>
      </c>
      <c r="BE104" t="s">
        <v>1238</v>
      </c>
      <c r="BF104" t="s">
        <v>1238</v>
      </c>
      <c r="BG104" t="s">
        <v>1238</v>
      </c>
      <c r="BH104" t="s">
        <v>1238</v>
      </c>
      <c r="BI104" t="s">
        <v>1238</v>
      </c>
      <c r="BJ104" t="s">
        <v>1238</v>
      </c>
      <c r="BK104" t="s">
        <v>1238</v>
      </c>
      <c r="BL104" t="s">
        <v>1238</v>
      </c>
      <c r="BM104">
        <v>10</v>
      </c>
      <c r="BN104">
        <v>0</v>
      </c>
      <c r="BO104">
        <v>0</v>
      </c>
      <c r="BP104">
        <v>0</v>
      </c>
      <c r="BQ104">
        <v>0</v>
      </c>
      <c r="BR104">
        <v>0</v>
      </c>
      <c r="BS104">
        <v>0</v>
      </c>
      <c r="BT104">
        <v>0</v>
      </c>
      <c r="BU104">
        <v>0</v>
      </c>
      <c r="BV104">
        <v>0</v>
      </c>
      <c r="BW104">
        <v>0</v>
      </c>
      <c r="BX104">
        <v>0</v>
      </c>
      <c r="BY104">
        <v>0</v>
      </c>
      <c r="BZ104">
        <v>0</v>
      </c>
      <c r="CA104">
        <v>0</v>
      </c>
      <c r="CB104">
        <v>0</v>
      </c>
      <c r="CC104">
        <v>0</v>
      </c>
      <c r="CD104">
        <v>0</v>
      </c>
      <c r="CE104">
        <v>0</v>
      </c>
      <c r="CF104">
        <v>0</v>
      </c>
      <c r="CG104">
        <v>0</v>
      </c>
      <c r="CH104">
        <v>0</v>
      </c>
      <c r="CI104">
        <v>0</v>
      </c>
      <c r="CJ104">
        <v>0</v>
      </c>
      <c r="CK104">
        <v>0</v>
      </c>
      <c r="CL104">
        <v>0</v>
      </c>
      <c r="CM104">
        <v>0</v>
      </c>
      <c r="CN104">
        <v>0</v>
      </c>
      <c r="CO104">
        <v>0</v>
      </c>
      <c r="CP104">
        <v>0</v>
      </c>
      <c r="CQ104">
        <v>0</v>
      </c>
      <c r="CR104">
        <v>0</v>
      </c>
      <c r="CS104">
        <v>0</v>
      </c>
      <c r="CT104">
        <v>0</v>
      </c>
      <c r="CU104">
        <v>0</v>
      </c>
      <c r="CV104">
        <v>0</v>
      </c>
      <c r="CW104">
        <v>0</v>
      </c>
      <c r="CX104">
        <v>0</v>
      </c>
      <c r="CY104">
        <v>0</v>
      </c>
      <c r="CZ104">
        <v>0</v>
      </c>
      <c r="DA104">
        <v>0</v>
      </c>
      <c r="DB104">
        <v>0</v>
      </c>
      <c r="DC104">
        <v>0</v>
      </c>
      <c r="DD104">
        <v>0</v>
      </c>
      <c r="DE104">
        <v>0</v>
      </c>
      <c r="DF104">
        <v>0</v>
      </c>
      <c r="DG104">
        <v>0</v>
      </c>
      <c r="DH104">
        <v>0</v>
      </c>
      <c r="DI104">
        <v>0</v>
      </c>
      <c r="DJ104">
        <v>0</v>
      </c>
      <c r="DK104">
        <v>0</v>
      </c>
      <c r="DL104">
        <v>0</v>
      </c>
      <c r="DM104">
        <v>0</v>
      </c>
    </row>
    <row r="105" spans="1:131" x14ac:dyDescent="0.2">
      <c r="A105" t="s">
        <v>1298</v>
      </c>
      <c r="B105" t="s">
        <v>1294</v>
      </c>
      <c r="C105" t="s">
        <v>1295</v>
      </c>
      <c r="E105">
        <v>12</v>
      </c>
      <c r="F105">
        <v>4.0126299386955901</v>
      </c>
      <c r="G105" t="s">
        <v>1238</v>
      </c>
      <c r="M105" t="s">
        <v>1238</v>
      </c>
      <c r="X105" t="s">
        <v>1238</v>
      </c>
      <c r="AO105">
        <v>20</v>
      </c>
      <c r="AP105">
        <v>20</v>
      </c>
      <c r="AQ105">
        <v>20</v>
      </c>
      <c r="AR105">
        <v>20</v>
      </c>
      <c r="AS105">
        <v>20</v>
      </c>
      <c r="AT105">
        <v>20</v>
      </c>
      <c r="AU105">
        <v>20</v>
      </c>
      <c r="AV105">
        <v>20</v>
      </c>
      <c r="AW105">
        <v>20</v>
      </c>
      <c r="AX105">
        <v>20</v>
      </c>
      <c r="AY105">
        <v>20</v>
      </c>
      <c r="AZ105">
        <v>20</v>
      </c>
      <c r="BA105">
        <v>20</v>
      </c>
      <c r="BB105">
        <v>20</v>
      </c>
      <c r="BC105">
        <v>20</v>
      </c>
      <c r="BD105">
        <v>20</v>
      </c>
      <c r="BE105">
        <v>20</v>
      </c>
      <c r="BF105">
        <v>20</v>
      </c>
      <c r="BG105">
        <v>20</v>
      </c>
      <c r="BH105">
        <v>20</v>
      </c>
      <c r="BI105">
        <v>20</v>
      </c>
      <c r="BJ105">
        <v>20</v>
      </c>
      <c r="BK105">
        <v>20</v>
      </c>
      <c r="BL105">
        <v>20</v>
      </c>
      <c r="BM105">
        <v>10</v>
      </c>
      <c r="BN105">
        <v>0</v>
      </c>
      <c r="BO105">
        <v>0</v>
      </c>
      <c r="BP105">
        <v>0</v>
      </c>
      <c r="BQ105">
        <v>0</v>
      </c>
      <c r="BR105">
        <v>0</v>
      </c>
      <c r="BS105">
        <v>0</v>
      </c>
      <c r="BT105">
        <v>0</v>
      </c>
      <c r="BU105">
        <v>0</v>
      </c>
      <c r="BV105">
        <v>0</v>
      </c>
      <c r="BW105">
        <v>0</v>
      </c>
      <c r="BX105">
        <v>0</v>
      </c>
      <c r="BY105">
        <v>0</v>
      </c>
      <c r="BZ105">
        <v>0</v>
      </c>
      <c r="CA105">
        <v>0</v>
      </c>
      <c r="CB105">
        <v>0</v>
      </c>
      <c r="CC105">
        <v>0</v>
      </c>
      <c r="CD105">
        <v>0</v>
      </c>
      <c r="CE105">
        <v>0</v>
      </c>
      <c r="CF105">
        <v>0</v>
      </c>
      <c r="CG105">
        <v>0</v>
      </c>
      <c r="CH105">
        <v>0</v>
      </c>
      <c r="CI105">
        <v>0</v>
      </c>
      <c r="CJ105">
        <v>0</v>
      </c>
      <c r="CK105">
        <v>0</v>
      </c>
      <c r="CL105">
        <v>0</v>
      </c>
      <c r="CM105">
        <v>0</v>
      </c>
      <c r="CN105">
        <v>0</v>
      </c>
      <c r="CO105">
        <v>0</v>
      </c>
      <c r="CP105">
        <v>0</v>
      </c>
      <c r="CQ105">
        <v>0</v>
      </c>
      <c r="CR105">
        <v>0</v>
      </c>
      <c r="CS105">
        <v>0</v>
      </c>
      <c r="CT105">
        <v>0</v>
      </c>
      <c r="CU105">
        <v>0</v>
      </c>
      <c r="CV105">
        <v>0</v>
      </c>
      <c r="CW105">
        <v>0</v>
      </c>
      <c r="CX105">
        <v>0</v>
      </c>
      <c r="CY105">
        <v>0</v>
      </c>
      <c r="CZ105">
        <v>0</v>
      </c>
      <c r="DA105">
        <v>0</v>
      </c>
      <c r="DB105">
        <v>0</v>
      </c>
      <c r="DC105">
        <v>0</v>
      </c>
      <c r="DD105">
        <v>0</v>
      </c>
      <c r="DE105">
        <v>0</v>
      </c>
      <c r="DF105">
        <v>0</v>
      </c>
      <c r="DG105">
        <v>0</v>
      </c>
      <c r="DH105">
        <v>0</v>
      </c>
      <c r="DI105">
        <v>0</v>
      </c>
      <c r="DJ105">
        <v>0</v>
      </c>
      <c r="DK105">
        <v>0</v>
      </c>
      <c r="DL105">
        <v>0</v>
      </c>
      <c r="DM105">
        <v>0</v>
      </c>
    </row>
    <row r="106" spans="1:131" x14ac:dyDescent="0.2">
      <c r="A106" t="s">
        <v>1298</v>
      </c>
      <c r="B106" t="s">
        <v>1296</v>
      </c>
      <c r="C106" t="s">
        <v>1297</v>
      </c>
      <c r="E106">
        <v>42</v>
      </c>
      <c r="F106">
        <v>5.4079254079254078</v>
      </c>
      <c r="G106" t="s">
        <v>1238</v>
      </c>
      <c r="M106" t="s">
        <v>1238</v>
      </c>
      <c r="N106" t="s">
        <v>1238</v>
      </c>
      <c r="O106" t="s">
        <v>1238</v>
      </c>
      <c r="P106" t="s">
        <v>1238</v>
      </c>
      <c r="Q106" t="s">
        <v>1238</v>
      </c>
      <c r="R106" t="s">
        <v>1238</v>
      </c>
      <c r="S106" t="s">
        <v>1238</v>
      </c>
      <c r="T106" t="s">
        <v>1238</v>
      </c>
      <c r="U106" t="s">
        <v>1238</v>
      </c>
      <c r="V106" t="s">
        <v>1238</v>
      </c>
      <c r="W106" t="s">
        <v>1238</v>
      </c>
      <c r="X106" t="s">
        <v>1238</v>
      </c>
      <c r="Y106" t="s">
        <v>1238</v>
      </c>
      <c r="Z106" t="s">
        <v>1238</v>
      </c>
      <c r="AA106" t="s">
        <v>1238</v>
      </c>
      <c r="AB106" t="s">
        <v>1238</v>
      </c>
      <c r="AC106" t="s">
        <v>1238</v>
      </c>
      <c r="AD106" t="s">
        <v>1238</v>
      </c>
      <c r="AE106" t="s">
        <v>1238</v>
      </c>
      <c r="AF106" t="s">
        <v>1238</v>
      </c>
      <c r="AG106" t="s">
        <v>1238</v>
      </c>
      <c r="AH106" t="s">
        <v>1238</v>
      </c>
      <c r="AI106" t="s">
        <v>1238</v>
      </c>
      <c r="AJ106" t="s">
        <v>1238</v>
      </c>
      <c r="AK106" t="s">
        <v>1238</v>
      </c>
      <c r="AL106" t="s">
        <v>1238</v>
      </c>
      <c r="AM106" t="s">
        <v>1238</v>
      </c>
      <c r="AN106" t="s">
        <v>1238</v>
      </c>
      <c r="AO106" t="s">
        <v>1238</v>
      </c>
      <c r="AP106" t="s">
        <v>1238</v>
      </c>
      <c r="AQ106" t="s">
        <v>1238</v>
      </c>
      <c r="AR106" t="s">
        <v>1238</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c r="BL106">
        <v>0</v>
      </c>
      <c r="BM106">
        <v>10</v>
      </c>
      <c r="BN106">
        <v>0</v>
      </c>
      <c r="BO106">
        <v>0</v>
      </c>
      <c r="BP106">
        <v>0</v>
      </c>
      <c r="BQ106">
        <v>0</v>
      </c>
      <c r="BR106">
        <v>0</v>
      </c>
      <c r="BS106">
        <v>0</v>
      </c>
      <c r="BT106">
        <v>0</v>
      </c>
      <c r="BU106">
        <v>0</v>
      </c>
      <c r="BV106">
        <v>0</v>
      </c>
      <c r="BW106">
        <v>0</v>
      </c>
      <c r="BX106">
        <v>0</v>
      </c>
      <c r="BY106">
        <v>0</v>
      </c>
      <c r="BZ106">
        <v>0</v>
      </c>
      <c r="CA106">
        <v>0</v>
      </c>
      <c r="CB106">
        <v>0</v>
      </c>
      <c r="CC106">
        <v>0</v>
      </c>
      <c r="CD106">
        <v>0</v>
      </c>
      <c r="CE106">
        <v>0</v>
      </c>
      <c r="CF106">
        <v>0</v>
      </c>
      <c r="CG106">
        <v>0</v>
      </c>
      <c r="CH106">
        <v>0</v>
      </c>
      <c r="CI106">
        <v>0</v>
      </c>
      <c r="CJ106">
        <v>0</v>
      </c>
      <c r="CK106">
        <v>0</v>
      </c>
      <c r="CL106">
        <v>0</v>
      </c>
      <c r="CM106">
        <v>0</v>
      </c>
      <c r="CN106">
        <v>0</v>
      </c>
      <c r="CO106">
        <v>0</v>
      </c>
      <c r="CP106">
        <v>0</v>
      </c>
      <c r="CQ106">
        <v>0</v>
      </c>
      <c r="CR106">
        <v>0</v>
      </c>
      <c r="CS106">
        <v>0</v>
      </c>
      <c r="CT106">
        <v>0</v>
      </c>
      <c r="CU106">
        <v>0</v>
      </c>
      <c r="CV106">
        <v>0</v>
      </c>
      <c r="CW106">
        <v>0</v>
      </c>
      <c r="CX106">
        <v>0</v>
      </c>
      <c r="CY106">
        <v>0</v>
      </c>
      <c r="CZ106">
        <v>0</v>
      </c>
      <c r="DA106">
        <v>0</v>
      </c>
      <c r="DB106">
        <v>0</v>
      </c>
      <c r="DC106">
        <v>0</v>
      </c>
      <c r="DD106">
        <v>0</v>
      </c>
      <c r="DE106">
        <v>0</v>
      </c>
      <c r="DF106">
        <v>0</v>
      </c>
      <c r="DG106">
        <v>0</v>
      </c>
      <c r="DH106">
        <v>0</v>
      </c>
      <c r="DI106">
        <v>0</v>
      </c>
      <c r="DJ106">
        <v>0</v>
      </c>
      <c r="DK106">
        <v>0</v>
      </c>
      <c r="DL106">
        <v>0</v>
      </c>
      <c r="DM106">
        <v>0</v>
      </c>
    </row>
    <row r="107" spans="1:131" x14ac:dyDescent="0.2">
      <c r="A107" t="s">
        <v>1298</v>
      </c>
      <c r="G107" t="s">
        <v>1238</v>
      </c>
      <c r="M107" t="s">
        <v>1238</v>
      </c>
      <c r="N107">
        <v>8</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c r="BL107">
        <v>0</v>
      </c>
      <c r="BM107">
        <v>0</v>
      </c>
      <c r="BN107">
        <v>0</v>
      </c>
      <c r="BO107">
        <v>0</v>
      </c>
      <c r="BP107">
        <v>0</v>
      </c>
      <c r="BQ107">
        <v>0</v>
      </c>
      <c r="BR107">
        <v>0</v>
      </c>
      <c r="BS107">
        <v>0</v>
      </c>
      <c r="BT107">
        <v>0</v>
      </c>
      <c r="BU107">
        <v>0</v>
      </c>
      <c r="BV107">
        <v>0</v>
      </c>
      <c r="BW107">
        <v>0</v>
      </c>
      <c r="BX107">
        <v>0</v>
      </c>
      <c r="BY107">
        <v>0</v>
      </c>
      <c r="BZ107">
        <v>0</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v>0</v>
      </c>
      <c r="CW107">
        <v>0</v>
      </c>
      <c r="CX107">
        <v>0</v>
      </c>
      <c r="CY107">
        <v>0</v>
      </c>
      <c r="CZ107">
        <v>0</v>
      </c>
      <c r="DA107">
        <v>0</v>
      </c>
      <c r="DB107">
        <v>0</v>
      </c>
      <c r="DC107">
        <v>0</v>
      </c>
      <c r="DD107">
        <v>0</v>
      </c>
      <c r="DE107">
        <v>0</v>
      </c>
      <c r="DF107">
        <v>0</v>
      </c>
      <c r="DG107">
        <v>0</v>
      </c>
      <c r="DH107">
        <v>0</v>
      </c>
      <c r="DI107">
        <v>0</v>
      </c>
      <c r="DJ107">
        <v>0</v>
      </c>
      <c r="DK107">
        <v>0</v>
      </c>
      <c r="DL107">
        <v>0</v>
      </c>
      <c r="DM107">
        <v>0</v>
      </c>
    </row>
    <row r="108" spans="1:131" x14ac:dyDescent="0.2">
      <c r="A108" t="s">
        <v>1298</v>
      </c>
      <c r="G108" t="s">
        <v>1238</v>
      </c>
      <c r="M108" t="s">
        <v>1238</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Q108">
        <v>0</v>
      </c>
      <c r="BR108">
        <v>0</v>
      </c>
      <c r="BS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R108">
        <v>0</v>
      </c>
      <c r="CS108">
        <v>0</v>
      </c>
      <c r="CT108">
        <v>0</v>
      </c>
      <c r="CU108">
        <v>0</v>
      </c>
      <c r="CV108">
        <v>0</v>
      </c>
      <c r="CW108">
        <v>0</v>
      </c>
      <c r="CX108">
        <v>0</v>
      </c>
      <c r="CY108">
        <v>0</v>
      </c>
      <c r="CZ108">
        <v>0</v>
      </c>
      <c r="DA108">
        <v>0</v>
      </c>
      <c r="DB108">
        <v>0</v>
      </c>
      <c r="DC108">
        <v>0</v>
      </c>
      <c r="DD108">
        <v>0</v>
      </c>
      <c r="DE108">
        <v>0</v>
      </c>
      <c r="DF108">
        <v>0</v>
      </c>
      <c r="DG108">
        <v>0</v>
      </c>
      <c r="DH108">
        <v>0</v>
      </c>
      <c r="DI108">
        <v>0</v>
      </c>
      <c r="DJ108">
        <v>0</v>
      </c>
      <c r="DK108">
        <v>0</v>
      </c>
      <c r="DL108">
        <v>0</v>
      </c>
      <c r="DM108">
        <v>0</v>
      </c>
    </row>
    <row r="109" spans="1:131" x14ac:dyDescent="0.2">
      <c r="A109" t="s">
        <v>1298</v>
      </c>
      <c r="G109" t="s">
        <v>1238</v>
      </c>
      <c r="M109" t="s">
        <v>1238</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0</v>
      </c>
      <c r="BL109">
        <v>0</v>
      </c>
      <c r="BM109">
        <v>0</v>
      </c>
      <c r="BN109">
        <v>0</v>
      </c>
      <c r="BO109">
        <v>0</v>
      </c>
      <c r="BP109">
        <v>0</v>
      </c>
      <c r="BQ109">
        <v>0</v>
      </c>
      <c r="BR109">
        <v>0</v>
      </c>
      <c r="BS109">
        <v>0</v>
      </c>
      <c r="BT109">
        <v>0</v>
      </c>
      <c r="BU109">
        <v>0</v>
      </c>
      <c r="BV109">
        <v>0</v>
      </c>
      <c r="BW109">
        <v>0</v>
      </c>
      <c r="BX109">
        <v>0</v>
      </c>
      <c r="BY109">
        <v>0</v>
      </c>
      <c r="BZ109">
        <v>0</v>
      </c>
      <c r="CA109">
        <v>0</v>
      </c>
      <c r="CB109">
        <v>0</v>
      </c>
      <c r="CC109">
        <v>0</v>
      </c>
      <c r="CD109">
        <v>0</v>
      </c>
      <c r="CE109">
        <v>0</v>
      </c>
      <c r="CF109">
        <v>0</v>
      </c>
      <c r="CG109">
        <v>0</v>
      </c>
      <c r="CH109">
        <v>0</v>
      </c>
      <c r="CI109">
        <v>0</v>
      </c>
      <c r="CJ109">
        <v>0</v>
      </c>
      <c r="CK109">
        <v>0</v>
      </c>
      <c r="CL109">
        <v>0</v>
      </c>
      <c r="CM109">
        <v>0</v>
      </c>
      <c r="CN109">
        <v>0</v>
      </c>
      <c r="CO109">
        <v>0</v>
      </c>
      <c r="CP109">
        <v>0</v>
      </c>
      <c r="CQ109">
        <v>0</v>
      </c>
      <c r="CR109">
        <v>0</v>
      </c>
      <c r="CS109">
        <v>0</v>
      </c>
      <c r="CT109">
        <v>0</v>
      </c>
      <c r="CU109">
        <v>0</v>
      </c>
      <c r="CV109">
        <v>0</v>
      </c>
      <c r="CW109">
        <v>0</v>
      </c>
      <c r="CX109">
        <v>0</v>
      </c>
      <c r="CY109">
        <v>0</v>
      </c>
      <c r="CZ109">
        <v>0</v>
      </c>
      <c r="DA109">
        <v>0</v>
      </c>
      <c r="DB109">
        <v>0</v>
      </c>
      <c r="DC109">
        <v>0</v>
      </c>
      <c r="DD109">
        <v>0</v>
      </c>
      <c r="DE109">
        <v>0</v>
      </c>
      <c r="DF109">
        <v>0</v>
      </c>
      <c r="DG109">
        <v>0</v>
      </c>
      <c r="DH109">
        <v>0</v>
      </c>
      <c r="DI109">
        <v>0</v>
      </c>
      <c r="DJ109">
        <v>0</v>
      </c>
      <c r="DK109">
        <v>0</v>
      </c>
      <c r="DL109">
        <v>0</v>
      </c>
      <c r="DM109">
        <v>0</v>
      </c>
    </row>
    <row r="110" spans="1:131" x14ac:dyDescent="0.2">
      <c r="A110" t="s">
        <v>1298</v>
      </c>
      <c r="G110" t="s">
        <v>1238</v>
      </c>
      <c r="M110" t="s">
        <v>1238</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0</v>
      </c>
      <c r="BL110">
        <v>0</v>
      </c>
      <c r="BM110">
        <v>0</v>
      </c>
      <c r="BN110">
        <v>0</v>
      </c>
      <c r="BO110">
        <v>0</v>
      </c>
      <c r="BP110">
        <v>0</v>
      </c>
      <c r="BQ110">
        <v>0</v>
      </c>
      <c r="BR110">
        <v>0</v>
      </c>
      <c r="BS110">
        <v>0</v>
      </c>
      <c r="BT110">
        <v>0</v>
      </c>
      <c r="BU110">
        <v>0</v>
      </c>
      <c r="BV110">
        <v>0</v>
      </c>
      <c r="BW110">
        <v>0</v>
      </c>
      <c r="BX110">
        <v>0</v>
      </c>
      <c r="BY110">
        <v>0</v>
      </c>
      <c r="BZ110">
        <v>0</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0</v>
      </c>
      <c r="CV110">
        <v>0</v>
      </c>
      <c r="CW110">
        <v>0</v>
      </c>
      <c r="CX110">
        <v>0</v>
      </c>
      <c r="CY110">
        <v>0</v>
      </c>
      <c r="CZ110">
        <v>0</v>
      </c>
      <c r="DA110">
        <v>0</v>
      </c>
      <c r="DB110">
        <v>0</v>
      </c>
      <c r="DC110">
        <v>0</v>
      </c>
      <c r="DD110">
        <v>0</v>
      </c>
      <c r="DE110">
        <v>0</v>
      </c>
      <c r="DF110">
        <v>0</v>
      </c>
      <c r="DG110">
        <v>0</v>
      </c>
      <c r="DH110">
        <v>0</v>
      </c>
      <c r="DI110">
        <v>0</v>
      </c>
      <c r="DJ110">
        <v>0</v>
      </c>
      <c r="DK110">
        <v>0</v>
      </c>
      <c r="DL110">
        <v>0</v>
      </c>
      <c r="DM110">
        <v>0</v>
      </c>
    </row>
    <row r="111" spans="1:131" x14ac:dyDescent="0.2">
      <c r="A111" t="s">
        <v>1298</v>
      </c>
      <c r="G111" t="s">
        <v>1238</v>
      </c>
      <c r="M111" t="s">
        <v>1238</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0</v>
      </c>
      <c r="BL111">
        <v>0</v>
      </c>
      <c r="BM111">
        <v>0</v>
      </c>
      <c r="BN111">
        <v>0</v>
      </c>
      <c r="BO111">
        <v>0</v>
      </c>
      <c r="BP111">
        <v>0</v>
      </c>
      <c r="BQ111">
        <v>0</v>
      </c>
      <c r="BR111">
        <v>0</v>
      </c>
      <c r="BS111">
        <v>0</v>
      </c>
      <c r="BT111">
        <v>0</v>
      </c>
      <c r="BU111">
        <v>0</v>
      </c>
      <c r="BV111">
        <v>0</v>
      </c>
      <c r="BW111">
        <v>0</v>
      </c>
      <c r="BX111">
        <v>0</v>
      </c>
      <c r="BY111">
        <v>0</v>
      </c>
      <c r="BZ111">
        <v>0</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v>0</v>
      </c>
      <c r="CW111">
        <v>0</v>
      </c>
      <c r="CX111">
        <v>0</v>
      </c>
      <c r="CY111">
        <v>0</v>
      </c>
      <c r="CZ111">
        <v>0</v>
      </c>
      <c r="DA111">
        <v>0</v>
      </c>
      <c r="DB111">
        <v>0</v>
      </c>
      <c r="DC111">
        <v>0</v>
      </c>
      <c r="DD111">
        <v>0</v>
      </c>
      <c r="DE111">
        <v>0</v>
      </c>
      <c r="DF111">
        <v>0</v>
      </c>
      <c r="DG111">
        <v>0</v>
      </c>
      <c r="DH111">
        <v>0</v>
      </c>
      <c r="DI111">
        <v>0</v>
      </c>
      <c r="DJ111">
        <v>0</v>
      </c>
      <c r="DK111">
        <v>0</v>
      </c>
      <c r="DL111">
        <v>0</v>
      </c>
      <c r="DM111">
        <v>0</v>
      </c>
    </row>
    <row r="112" spans="1:131" x14ac:dyDescent="0.2">
      <c r="A112" t="s">
        <v>1298</v>
      </c>
      <c r="G112" t="s">
        <v>1238</v>
      </c>
      <c r="M112" t="s">
        <v>1238</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c r="BL112">
        <v>0</v>
      </c>
      <c r="BM112">
        <v>0</v>
      </c>
      <c r="BN112">
        <v>0</v>
      </c>
      <c r="BO112">
        <v>0</v>
      </c>
      <c r="BP112">
        <v>0</v>
      </c>
      <c r="BQ112">
        <v>0</v>
      </c>
      <c r="BR112">
        <v>0</v>
      </c>
      <c r="BS112">
        <v>0</v>
      </c>
      <c r="BT112">
        <v>0</v>
      </c>
      <c r="BU112">
        <v>0</v>
      </c>
      <c r="BV112">
        <v>0</v>
      </c>
      <c r="BW112">
        <v>0</v>
      </c>
      <c r="BX112">
        <v>0</v>
      </c>
      <c r="BY112">
        <v>0</v>
      </c>
      <c r="BZ112">
        <v>0</v>
      </c>
      <c r="CA112">
        <v>0</v>
      </c>
      <c r="CB112">
        <v>0</v>
      </c>
      <c r="CC112">
        <v>0</v>
      </c>
      <c r="CD112">
        <v>0</v>
      </c>
      <c r="CE112">
        <v>0</v>
      </c>
      <c r="CF112">
        <v>0</v>
      </c>
      <c r="CG112">
        <v>0</v>
      </c>
      <c r="CH112">
        <v>0</v>
      </c>
      <c r="CI112">
        <v>0</v>
      </c>
      <c r="CJ112">
        <v>0</v>
      </c>
      <c r="CK112">
        <v>0</v>
      </c>
      <c r="CL112">
        <v>0</v>
      </c>
      <c r="CM112">
        <v>0</v>
      </c>
      <c r="CN112">
        <v>0</v>
      </c>
      <c r="CO112">
        <v>0</v>
      </c>
      <c r="CP112">
        <v>0</v>
      </c>
      <c r="CQ112">
        <v>0</v>
      </c>
      <c r="CR112">
        <v>0</v>
      </c>
      <c r="CS112">
        <v>0</v>
      </c>
      <c r="CT112">
        <v>0</v>
      </c>
      <c r="CU112">
        <v>0</v>
      </c>
      <c r="CV112">
        <v>0</v>
      </c>
      <c r="CW112">
        <v>0</v>
      </c>
      <c r="CX112">
        <v>0</v>
      </c>
      <c r="CY112">
        <v>0</v>
      </c>
      <c r="CZ112">
        <v>0</v>
      </c>
      <c r="DA112">
        <v>0</v>
      </c>
      <c r="DB112">
        <v>0</v>
      </c>
      <c r="DC112">
        <v>0</v>
      </c>
      <c r="DD112">
        <v>0</v>
      </c>
      <c r="DE112">
        <v>0</v>
      </c>
      <c r="DF112">
        <v>0</v>
      </c>
      <c r="DG112">
        <v>0</v>
      </c>
      <c r="DH112">
        <v>0</v>
      </c>
      <c r="DI112">
        <v>0</v>
      </c>
      <c r="DJ112">
        <v>0</v>
      </c>
      <c r="DK112">
        <v>0</v>
      </c>
      <c r="DL112">
        <v>0</v>
      </c>
      <c r="DM112">
        <v>0</v>
      </c>
    </row>
    <row r="113" spans="1:117" x14ac:dyDescent="0.2">
      <c r="A113" t="s">
        <v>1298</v>
      </c>
      <c r="G113" t="s">
        <v>1238</v>
      </c>
      <c r="M113" t="s">
        <v>1238</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0</v>
      </c>
      <c r="BL113">
        <v>0</v>
      </c>
      <c r="BM113">
        <v>0</v>
      </c>
      <c r="BN113">
        <v>0</v>
      </c>
      <c r="BO113">
        <v>0</v>
      </c>
      <c r="BP113">
        <v>0</v>
      </c>
      <c r="BQ113">
        <v>0</v>
      </c>
      <c r="BR113">
        <v>0</v>
      </c>
      <c r="BS113">
        <v>0</v>
      </c>
      <c r="BT113">
        <v>0</v>
      </c>
      <c r="BU113">
        <v>0</v>
      </c>
      <c r="BV113">
        <v>0</v>
      </c>
      <c r="BW113">
        <v>0</v>
      </c>
      <c r="BX113">
        <v>0</v>
      </c>
      <c r="BY113">
        <v>0</v>
      </c>
      <c r="BZ113">
        <v>0</v>
      </c>
      <c r="CA113">
        <v>0</v>
      </c>
      <c r="CB113">
        <v>0</v>
      </c>
      <c r="CC113">
        <v>0</v>
      </c>
      <c r="CD113">
        <v>0</v>
      </c>
      <c r="CE113">
        <v>0</v>
      </c>
      <c r="CF113">
        <v>0</v>
      </c>
      <c r="CG113">
        <v>0</v>
      </c>
      <c r="CH113">
        <v>0</v>
      </c>
      <c r="CI113">
        <v>0</v>
      </c>
      <c r="CJ113">
        <v>0</v>
      </c>
      <c r="CK113">
        <v>0</v>
      </c>
      <c r="CL113">
        <v>0</v>
      </c>
      <c r="CM113">
        <v>0</v>
      </c>
      <c r="CN113">
        <v>0</v>
      </c>
      <c r="CO113">
        <v>0</v>
      </c>
      <c r="CP113">
        <v>0</v>
      </c>
      <c r="CQ113">
        <v>0</v>
      </c>
      <c r="CR113">
        <v>0</v>
      </c>
      <c r="CS113">
        <v>0</v>
      </c>
      <c r="CT113">
        <v>0</v>
      </c>
      <c r="CU113">
        <v>0</v>
      </c>
      <c r="CV113">
        <v>0</v>
      </c>
      <c r="CW113">
        <v>0</v>
      </c>
      <c r="CX113">
        <v>0</v>
      </c>
      <c r="CY113">
        <v>0</v>
      </c>
      <c r="CZ113">
        <v>0</v>
      </c>
      <c r="DA113">
        <v>0</v>
      </c>
      <c r="DB113">
        <v>0</v>
      </c>
      <c r="DC113">
        <v>0</v>
      </c>
      <c r="DD113">
        <v>0</v>
      </c>
      <c r="DE113">
        <v>0</v>
      </c>
      <c r="DF113">
        <v>0</v>
      </c>
      <c r="DG113">
        <v>0</v>
      </c>
      <c r="DH113">
        <v>0</v>
      </c>
      <c r="DI113">
        <v>0</v>
      </c>
      <c r="DJ113">
        <v>0</v>
      </c>
      <c r="DK113">
        <v>0</v>
      </c>
      <c r="DL113">
        <v>0</v>
      </c>
      <c r="DM113">
        <v>0</v>
      </c>
    </row>
    <row r="114" spans="1:117" x14ac:dyDescent="0.2">
      <c r="A114" t="s">
        <v>1298</v>
      </c>
      <c r="G114" t="s">
        <v>1238</v>
      </c>
      <c r="M114" t="s">
        <v>1238</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0</v>
      </c>
      <c r="BK114">
        <v>0</v>
      </c>
      <c r="BL114">
        <v>0</v>
      </c>
      <c r="BM114">
        <v>0</v>
      </c>
      <c r="BN114">
        <v>0</v>
      </c>
      <c r="BO114">
        <v>0</v>
      </c>
      <c r="BP114">
        <v>0</v>
      </c>
      <c r="BQ114">
        <v>0</v>
      </c>
      <c r="BR114">
        <v>0</v>
      </c>
      <c r="BS114">
        <v>0</v>
      </c>
      <c r="BT114">
        <v>0</v>
      </c>
      <c r="BU114">
        <v>0</v>
      </c>
      <c r="BV114">
        <v>0</v>
      </c>
      <c r="BW114">
        <v>0</v>
      </c>
      <c r="BX114">
        <v>0</v>
      </c>
      <c r="BY114">
        <v>0</v>
      </c>
      <c r="BZ114">
        <v>0</v>
      </c>
      <c r="CA114">
        <v>0</v>
      </c>
      <c r="CB114">
        <v>0</v>
      </c>
      <c r="CC114">
        <v>0</v>
      </c>
      <c r="CD114">
        <v>0</v>
      </c>
      <c r="CE114">
        <v>0</v>
      </c>
      <c r="CF114">
        <v>0</v>
      </c>
      <c r="CG114">
        <v>0</v>
      </c>
      <c r="CH114">
        <v>0</v>
      </c>
      <c r="CI114">
        <v>0</v>
      </c>
      <c r="CJ114">
        <v>0</v>
      </c>
      <c r="CK114">
        <v>0</v>
      </c>
      <c r="CL114">
        <v>0</v>
      </c>
      <c r="CM114">
        <v>0</v>
      </c>
      <c r="CN114">
        <v>0</v>
      </c>
      <c r="CO114">
        <v>0</v>
      </c>
      <c r="CP114">
        <v>0</v>
      </c>
      <c r="CQ114">
        <v>0</v>
      </c>
      <c r="CR114">
        <v>0</v>
      </c>
      <c r="CS114">
        <v>0</v>
      </c>
      <c r="CT114">
        <v>0</v>
      </c>
      <c r="CU114">
        <v>0</v>
      </c>
      <c r="CV114">
        <v>0</v>
      </c>
      <c r="CW114">
        <v>0</v>
      </c>
      <c r="CX114">
        <v>0</v>
      </c>
      <c r="CY114">
        <v>0</v>
      </c>
      <c r="CZ114">
        <v>0</v>
      </c>
      <c r="DA114">
        <v>0</v>
      </c>
      <c r="DB114">
        <v>0</v>
      </c>
      <c r="DC114">
        <v>0</v>
      </c>
      <c r="DD114">
        <v>0</v>
      </c>
      <c r="DE114">
        <v>0</v>
      </c>
      <c r="DF114">
        <v>0</v>
      </c>
      <c r="DG114">
        <v>0</v>
      </c>
      <c r="DH114">
        <v>0</v>
      </c>
      <c r="DI114">
        <v>0</v>
      </c>
      <c r="DJ114">
        <v>0</v>
      </c>
      <c r="DK114">
        <v>0</v>
      </c>
      <c r="DL114">
        <v>0</v>
      </c>
      <c r="DM114">
        <v>0</v>
      </c>
    </row>
    <row r="115" spans="1:117" x14ac:dyDescent="0.2">
      <c r="A115" t="s">
        <v>1298</v>
      </c>
      <c r="G115" t="s">
        <v>1238</v>
      </c>
      <c r="M115" t="s">
        <v>1238</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c r="BL115">
        <v>0</v>
      </c>
      <c r="BM115">
        <v>0</v>
      </c>
      <c r="BN115">
        <v>0</v>
      </c>
      <c r="BO115">
        <v>0</v>
      </c>
      <c r="BP115">
        <v>0</v>
      </c>
      <c r="BQ115">
        <v>0</v>
      </c>
      <c r="BR115">
        <v>0</v>
      </c>
      <c r="BS115">
        <v>0</v>
      </c>
      <c r="BT115">
        <v>0</v>
      </c>
      <c r="BU115">
        <v>0</v>
      </c>
      <c r="BV115">
        <v>0</v>
      </c>
      <c r="BW115">
        <v>0</v>
      </c>
      <c r="BX115">
        <v>0</v>
      </c>
      <c r="BY115">
        <v>0</v>
      </c>
      <c r="BZ115">
        <v>0</v>
      </c>
      <c r="CA115">
        <v>0</v>
      </c>
      <c r="CB115">
        <v>0</v>
      </c>
      <c r="CC115">
        <v>0</v>
      </c>
      <c r="CD115">
        <v>0</v>
      </c>
      <c r="CE115">
        <v>0</v>
      </c>
      <c r="CF115">
        <v>0</v>
      </c>
      <c r="CG115">
        <v>0</v>
      </c>
      <c r="CH115">
        <v>0</v>
      </c>
      <c r="CI115">
        <v>0</v>
      </c>
      <c r="CJ115">
        <v>0</v>
      </c>
      <c r="CK115">
        <v>0</v>
      </c>
      <c r="CL115">
        <v>0</v>
      </c>
      <c r="CM115">
        <v>0</v>
      </c>
      <c r="CN115">
        <v>0</v>
      </c>
      <c r="CO115">
        <v>0</v>
      </c>
      <c r="CP115">
        <v>0</v>
      </c>
      <c r="CQ115">
        <v>0</v>
      </c>
      <c r="CR115">
        <v>0</v>
      </c>
      <c r="CS115">
        <v>0</v>
      </c>
      <c r="CT115">
        <v>0</v>
      </c>
      <c r="CU115">
        <v>0</v>
      </c>
      <c r="CV115">
        <v>0</v>
      </c>
      <c r="CW115">
        <v>0</v>
      </c>
      <c r="CX115">
        <v>0</v>
      </c>
      <c r="CY115">
        <v>0</v>
      </c>
      <c r="CZ115">
        <v>0</v>
      </c>
      <c r="DA115">
        <v>0</v>
      </c>
      <c r="DB115">
        <v>0</v>
      </c>
      <c r="DC115">
        <v>0</v>
      </c>
      <c r="DD115">
        <v>0</v>
      </c>
      <c r="DE115">
        <v>0</v>
      </c>
      <c r="DF115">
        <v>0</v>
      </c>
      <c r="DG115">
        <v>0</v>
      </c>
      <c r="DH115">
        <v>0</v>
      </c>
      <c r="DI115">
        <v>0</v>
      </c>
      <c r="DJ115">
        <v>0</v>
      </c>
      <c r="DK115">
        <v>0</v>
      </c>
      <c r="DL115">
        <v>0</v>
      </c>
      <c r="DM115">
        <v>0</v>
      </c>
    </row>
    <row r="116" spans="1:117" x14ac:dyDescent="0.2">
      <c r="A116" t="s">
        <v>1298</v>
      </c>
      <c r="G116" t="s">
        <v>1238</v>
      </c>
      <c r="M116" t="s">
        <v>1238</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0</v>
      </c>
      <c r="BK116">
        <v>0</v>
      </c>
      <c r="BL116">
        <v>0</v>
      </c>
      <c r="BM116">
        <v>0</v>
      </c>
      <c r="BN116">
        <v>0</v>
      </c>
      <c r="BO116">
        <v>0</v>
      </c>
      <c r="BP116">
        <v>0</v>
      </c>
      <c r="BQ116">
        <v>0</v>
      </c>
      <c r="BR116">
        <v>0</v>
      </c>
      <c r="BS116">
        <v>0</v>
      </c>
      <c r="BT116">
        <v>0</v>
      </c>
      <c r="BU116">
        <v>0</v>
      </c>
      <c r="BV116">
        <v>0</v>
      </c>
      <c r="BW116">
        <v>0</v>
      </c>
      <c r="BX116">
        <v>0</v>
      </c>
      <c r="BY116">
        <v>0</v>
      </c>
      <c r="BZ116">
        <v>0</v>
      </c>
      <c r="CA116">
        <v>0</v>
      </c>
      <c r="CB116">
        <v>0</v>
      </c>
      <c r="CC116">
        <v>0</v>
      </c>
      <c r="CD116">
        <v>0</v>
      </c>
      <c r="CE116">
        <v>0</v>
      </c>
      <c r="CF116">
        <v>0</v>
      </c>
      <c r="CG116">
        <v>0</v>
      </c>
      <c r="CH116">
        <v>0</v>
      </c>
      <c r="CI116">
        <v>0</v>
      </c>
      <c r="CJ116">
        <v>0</v>
      </c>
      <c r="CK116">
        <v>0</v>
      </c>
      <c r="CL116">
        <v>0</v>
      </c>
      <c r="CM116">
        <v>0</v>
      </c>
      <c r="CN116">
        <v>0</v>
      </c>
      <c r="CO116">
        <v>0</v>
      </c>
      <c r="CP116">
        <v>0</v>
      </c>
      <c r="CQ116">
        <v>0</v>
      </c>
      <c r="CR116">
        <v>0</v>
      </c>
      <c r="CS116">
        <v>0</v>
      </c>
      <c r="CT116">
        <v>0</v>
      </c>
      <c r="CU116">
        <v>0</v>
      </c>
      <c r="CV116">
        <v>0</v>
      </c>
      <c r="CW116">
        <v>0</v>
      </c>
      <c r="CX116">
        <v>0</v>
      </c>
      <c r="CY116">
        <v>0</v>
      </c>
      <c r="CZ116">
        <v>0</v>
      </c>
      <c r="DA116">
        <v>0</v>
      </c>
      <c r="DB116">
        <v>0</v>
      </c>
      <c r="DC116">
        <v>0</v>
      </c>
      <c r="DD116">
        <v>0</v>
      </c>
      <c r="DE116">
        <v>0</v>
      </c>
      <c r="DF116">
        <v>0</v>
      </c>
      <c r="DG116">
        <v>0</v>
      </c>
      <c r="DH116">
        <v>0</v>
      </c>
      <c r="DI116">
        <v>0</v>
      </c>
      <c r="DJ116">
        <v>0</v>
      </c>
      <c r="DK116">
        <v>0</v>
      </c>
      <c r="DL116">
        <v>0</v>
      </c>
      <c r="DM116">
        <v>0</v>
      </c>
    </row>
    <row r="117" spans="1:117" x14ac:dyDescent="0.2">
      <c r="A117" t="s">
        <v>1298</v>
      </c>
      <c r="G117" t="s">
        <v>1238</v>
      </c>
      <c r="M117" t="s">
        <v>1238</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c r="BJ117">
        <v>0</v>
      </c>
      <c r="BK117">
        <v>0</v>
      </c>
      <c r="BL117">
        <v>0</v>
      </c>
      <c r="BM117">
        <v>0</v>
      </c>
      <c r="BN117">
        <v>0</v>
      </c>
      <c r="BO117">
        <v>0</v>
      </c>
      <c r="BP117">
        <v>0</v>
      </c>
      <c r="BQ117">
        <v>0</v>
      </c>
      <c r="BR117">
        <v>0</v>
      </c>
      <c r="BS117">
        <v>0</v>
      </c>
      <c r="BT117">
        <v>0</v>
      </c>
      <c r="BU117">
        <v>0</v>
      </c>
      <c r="BV117">
        <v>0</v>
      </c>
      <c r="BW117">
        <v>0</v>
      </c>
      <c r="BX117">
        <v>0</v>
      </c>
      <c r="BY117">
        <v>0</v>
      </c>
      <c r="BZ117">
        <v>0</v>
      </c>
      <c r="CA117">
        <v>0</v>
      </c>
      <c r="CB117">
        <v>0</v>
      </c>
      <c r="CC117">
        <v>0</v>
      </c>
      <c r="CD117">
        <v>0</v>
      </c>
      <c r="CE117">
        <v>0</v>
      </c>
      <c r="CF117">
        <v>0</v>
      </c>
      <c r="CG117">
        <v>0</v>
      </c>
      <c r="CH117">
        <v>0</v>
      </c>
      <c r="CI117">
        <v>0</v>
      </c>
      <c r="CJ117">
        <v>0</v>
      </c>
      <c r="CK117">
        <v>0</v>
      </c>
      <c r="CL117">
        <v>0</v>
      </c>
      <c r="CM117">
        <v>0</v>
      </c>
      <c r="CN117">
        <v>0</v>
      </c>
      <c r="CO117">
        <v>0</v>
      </c>
      <c r="CP117">
        <v>0</v>
      </c>
      <c r="CQ117">
        <v>0</v>
      </c>
      <c r="CR117">
        <v>0</v>
      </c>
      <c r="CS117">
        <v>0</v>
      </c>
      <c r="CT117">
        <v>0</v>
      </c>
      <c r="CU117">
        <v>0</v>
      </c>
      <c r="CV117">
        <v>0</v>
      </c>
      <c r="CW117">
        <v>0</v>
      </c>
      <c r="CX117">
        <v>0</v>
      </c>
      <c r="CY117">
        <v>0</v>
      </c>
      <c r="CZ117">
        <v>0</v>
      </c>
      <c r="DA117">
        <v>0</v>
      </c>
      <c r="DB117">
        <v>0</v>
      </c>
      <c r="DC117">
        <v>0</v>
      </c>
      <c r="DD117">
        <v>0</v>
      </c>
      <c r="DE117">
        <v>0</v>
      </c>
      <c r="DF117">
        <v>0</v>
      </c>
      <c r="DG117">
        <v>0</v>
      </c>
      <c r="DH117">
        <v>0</v>
      </c>
      <c r="DI117">
        <v>0</v>
      </c>
      <c r="DJ117">
        <v>0</v>
      </c>
      <c r="DK117">
        <v>0</v>
      </c>
      <c r="DL117">
        <v>0</v>
      </c>
      <c r="DM117">
        <v>0</v>
      </c>
    </row>
    <row r="118" spans="1:117" x14ac:dyDescent="0.2">
      <c r="A118" t="s">
        <v>1298</v>
      </c>
      <c r="G118" t="s">
        <v>1238</v>
      </c>
      <c r="M118" t="s">
        <v>1238</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0</v>
      </c>
      <c r="BL118">
        <v>0</v>
      </c>
      <c r="BM118">
        <v>0</v>
      </c>
      <c r="BN118">
        <v>0</v>
      </c>
      <c r="BO118">
        <v>0</v>
      </c>
      <c r="BP118">
        <v>0</v>
      </c>
      <c r="BQ118">
        <v>0</v>
      </c>
      <c r="BR118">
        <v>0</v>
      </c>
      <c r="BS118">
        <v>0</v>
      </c>
      <c r="BT118">
        <v>0</v>
      </c>
      <c r="BU118">
        <v>0</v>
      </c>
      <c r="BV118">
        <v>0</v>
      </c>
      <c r="BW118">
        <v>0</v>
      </c>
      <c r="BX118">
        <v>0</v>
      </c>
      <c r="BY118">
        <v>0</v>
      </c>
      <c r="BZ118">
        <v>0</v>
      </c>
      <c r="CA118">
        <v>0</v>
      </c>
      <c r="CB118">
        <v>0</v>
      </c>
      <c r="CC118">
        <v>0</v>
      </c>
      <c r="CD118">
        <v>0</v>
      </c>
      <c r="CE118">
        <v>0</v>
      </c>
      <c r="CF118">
        <v>0</v>
      </c>
      <c r="CG118">
        <v>0</v>
      </c>
      <c r="CH118">
        <v>0</v>
      </c>
      <c r="CI118">
        <v>0</v>
      </c>
      <c r="CJ118">
        <v>0</v>
      </c>
      <c r="CK118">
        <v>0</v>
      </c>
      <c r="CL118">
        <v>0</v>
      </c>
      <c r="CM118">
        <v>0</v>
      </c>
      <c r="CN118">
        <v>0</v>
      </c>
      <c r="CO118">
        <v>0</v>
      </c>
      <c r="CP118">
        <v>0</v>
      </c>
      <c r="CQ118">
        <v>0</v>
      </c>
      <c r="CR118">
        <v>0</v>
      </c>
      <c r="CS118">
        <v>0</v>
      </c>
      <c r="CT118">
        <v>0</v>
      </c>
      <c r="CU118">
        <v>0</v>
      </c>
      <c r="CV118">
        <v>0</v>
      </c>
      <c r="CW118">
        <v>0</v>
      </c>
      <c r="CX118">
        <v>0</v>
      </c>
      <c r="CY118">
        <v>0</v>
      </c>
      <c r="CZ118">
        <v>0</v>
      </c>
      <c r="DA118">
        <v>0</v>
      </c>
      <c r="DB118">
        <v>0</v>
      </c>
      <c r="DC118">
        <v>0</v>
      </c>
      <c r="DD118">
        <v>0</v>
      </c>
      <c r="DE118">
        <v>0</v>
      </c>
      <c r="DF118">
        <v>0</v>
      </c>
      <c r="DG118">
        <v>0</v>
      </c>
      <c r="DH118">
        <v>0</v>
      </c>
      <c r="DI118">
        <v>0</v>
      </c>
      <c r="DJ118">
        <v>0</v>
      </c>
      <c r="DK118">
        <v>0</v>
      </c>
      <c r="DL118">
        <v>0</v>
      </c>
      <c r="DM118">
        <v>0</v>
      </c>
    </row>
    <row r="119" spans="1:117" x14ac:dyDescent="0.2">
      <c r="A119" t="s">
        <v>1298</v>
      </c>
      <c r="G119" t="s">
        <v>1238</v>
      </c>
      <c r="M119" t="s">
        <v>1238</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0</v>
      </c>
      <c r="BM119">
        <v>0</v>
      </c>
      <c r="BN119">
        <v>0</v>
      </c>
      <c r="BO119">
        <v>0</v>
      </c>
      <c r="BP119">
        <v>0</v>
      </c>
      <c r="BQ119">
        <v>0</v>
      </c>
      <c r="BR119">
        <v>0</v>
      </c>
      <c r="BS119">
        <v>0</v>
      </c>
      <c r="BT119">
        <v>0</v>
      </c>
      <c r="BU119">
        <v>0</v>
      </c>
      <c r="BV119">
        <v>0</v>
      </c>
      <c r="BW119">
        <v>0</v>
      </c>
      <c r="BX119">
        <v>0</v>
      </c>
      <c r="BY119">
        <v>0</v>
      </c>
      <c r="BZ119">
        <v>0</v>
      </c>
      <c r="CA119">
        <v>0</v>
      </c>
      <c r="CB119">
        <v>0</v>
      </c>
      <c r="CC119">
        <v>0</v>
      </c>
      <c r="CD119">
        <v>0</v>
      </c>
      <c r="CE119">
        <v>0</v>
      </c>
      <c r="CF119">
        <v>0</v>
      </c>
      <c r="CG119">
        <v>0</v>
      </c>
      <c r="CH119">
        <v>0</v>
      </c>
      <c r="CI119">
        <v>0</v>
      </c>
      <c r="CJ119">
        <v>0</v>
      </c>
      <c r="CK119">
        <v>0</v>
      </c>
      <c r="CL119">
        <v>0</v>
      </c>
      <c r="CM119">
        <v>0</v>
      </c>
      <c r="CN119">
        <v>0</v>
      </c>
      <c r="CO119">
        <v>0</v>
      </c>
      <c r="CP119">
        <v>0</v>
      </c>
      <c r="CQ119">
        <v>0</v>
      </c>
      <c r="CR119">
        <v>0</v>
      </c>
      <c r="CS119">
        <v>0</v>
      </c>
      <c r="CT119">
        <v>0</v>
      </c>
      <c r="CU119">
        <v>0</v>
      </c>
      <c r="CV119">
        <v>0</v>
      </c>
      <c r="CW119">
        <v>0</v>
      </c>
      <c r="CX119">
        <v>0</v>
      </c>
      <c r="CY119">
        <v>0</v>
      </c>
      <c r="CZ119">
        <v>0</v>
      </c>
      <c r="DA119">
        <v>0</v>
      </c>
      <c r="DB119">
        <v>0</v>
      </c>
      <c r="DC119">
        <v>0</v>
      </c>
      <c r="DD119">
        <v>0</v>
      </c>
      <c r="DE119">
        <v>0</v>
      </c>
      <c r="DF119">
        <v>0</v>
      </c>
      <c r="DG119">
        <v>0</v>
      </c>
      <c r="DH119">
        <v>0</v>
      </c>
      <c r="DI119">
        <v>0</v>
      </c>
      <c r="DJ119">
        <v>0</v>
      </c>
      <c r="DK119">
        <v>0</v>
      </c>
      <c r="DL119">
        <v>0</v>
      </c>
      <c r="DM119">
        <v>0</v>
      </c>
    </row>
    <row r="120" spans="1:117" x14ac:dyDescent="0.2">
      <c r="A120" t="s">
        <v>1298</v>
      </c>
      <c r="G120" t="s">
        <v>1238</v>
      </c>
      <c r="M120" t="s">
        <v>1238</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0</v>
      </c>
      <c r="BP120">
        <v>0</v>
      </c>
      <c r="BQ120">
        <v>0</v>
      </c>
      <c r="BR120">
        <v>0</v>
      </c>
      <c r="BS120">
        <v>0</v>
      </c>
      <c r="BT120">
        <v>0</v>
      </c>
      <c r="BU120">
        <v>0</v>
      </c>
      <c r="BV120">
        <v>0</v>
      </c>
      <c r="BW120">
        <v>0</v>
      </c>
      <c r="BX120">
        <v>0</v>
      </c>
      <c r="BY120">
        <v>0</v>
      </c>
      <c r="BZ120">
        <v>0</v>
      </c>
      <c r="CA120">
        <v>0</v>
      </c>
      <c r="CB120">
        <v>0</v>
      </c>
      <c r="CC120">
        <v>0</v>
      </c>
      <c r="CD120">
        <v>0</v>
      </c>
      <c r="CE120">
        <v>0</v>
      </c>
      <c r="CF120">
        <v>0</v>
      </c>
      <c r="CG120">
        <v>0</v>
      </c>
      <c r="CH120">
        <v>0</v>
      </c>
      <c r="CI120">
        <v>0</v>
      </c>
      <c r="CJ120">
        <v>0</v>
      </c>
      <c r="CK120">
        <v>0</v>
      </c>
      <c r="CL120">
        <v>0</v>
      </c>
      <c r="CM120">
        <v>0</v>
      </c>
      <c r="CN120">
        <v>0</v>
      </c>
      <c r="CO120">
        <v>0</v>
      </c>
      <c r="CP120">
        <v>0</v>
      </c>
      <c r="CQ120">
        <v>0</v>
      </c>
      <c r="CR120">
        <v>0</v>
      </c>
      <c r="CS120">
        <v>0</v>
      </c>
      <c r="CT120">
        <v>0</v>
      </c>
      <c r="CU120">
        <v>0</v>
      </c>
      <c r="CV120">
        <v>0</v>
      </c>
      <c r="CW120">
        <v>0</v>
      </c>
      <c r="CX120">
        <v>0</v>
      </c>
      <c r="CY120">
        <v>0</v>
      </c>
      <c r="CZ120">
        <v>0</v>
      </c>
      <c r="DA120">
        <v>0</v>
      </c>
      <c r="DB120">
        <v>0</v>
      </c>
      <c r="DC120">
        <v>0</v>
      </c>
      <c r="DD120">
        <v>0</v>
      </c>
      <c r="DE120">
        <v>0</v>
      </c>
      <c r="DF120">
        <v>0</v>
      </c>
      <c r="DG120">
        <v>0</v>
      </c>
      <c r="DH120">
        <v>0</v>
      </c>
      <c r="DI120">
        <v>0</v>
      </c>
      <c r="DJ120">
        <v>0</v>
      </c>
      <c r="DK120">
        <v>0</v>
      </c>
      <c r="DL120">
        <v>0</v>
      </c>
      <c r="DM120">
        <v>0</v>
      </c>
    </row>
    <row r="121" spans="1:117" x14ac:dyDescent="0.2">
      <c r="A121" t="s">
        <v>1298</v>
      </c>
      <c r="G121" t="s">
        <v>1238</v>
      </c>
      <c r="M121" t="s">
        <v>1238</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P121">
        <v>0</v>
      </c>
      <c r="BQ121">
        <v>0</v>
      </c>
      <c r="BR121">
        <v>0</v>
      </c>
      <c r="BS121">
        <v>0</v>
      </c>
      <c r="BT121">
        <v>0</v>
      </c>
      <c r="BU121">
        <v>0</v>
      </c>
      <c r="BV121">
        <v>0</v>
      </c>
      <c r="BW121">
        <v>0</v>
      </c>
      <c r="BX121">
        <v>0</v>
      </c>
      <c r="BY121">
        <v>0</v>
      </c>
      <c r="BZ121">
        <v>0</v>
      </c>
      <c r="CA121">
        <v>0</v>
      </c>
      <c r="CB121">
        <v>0</v>
      </c>
      <c r="CC121">
        <v>0</v>
      </c>
      <c r="CD121">
        <v>0</v>
      </c>
      <c r="CE121">
        <v>0</v>
      </c>
      <c r="CF121">
        <v>0</v>
      </c>
      <c r="CG121">
        <v>0</v>
      </c>
      <c r="CH121">
        <v>0</v>
      </c>
      <c r="CI121">
        <v>0</v>
      </c>
      <c r="CJ121">
        <v>0</v>
      </c>
      <c r="CK121">
        <v>0</v>
      </c>
      <c r="CL121">
        <v>0</v>
      </c>
      <c r="CM121">
        <v>0</v>
      </c>
      <c r="CN121">
        <v>0</v>
      </c>
      <c r="CO121">
        <v>0</v>
      </c>
      <c r="CP121">
        <v>0</v>
      </c>
      <c r="CQ121">
        <v>0</v>
      </c>
      <c r="CR121">
        <v>0</v>
      </c>
      <c r="CS121">
        <v>0</v>
      </c>
      <c r="CT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c r="DM121">
        <v>0</v>
      </c>
    </row>
    <row r="122" spans="1:117" x14ac:dyDescent="0.2">
      <c r="A122" t="s">
        <v>1298</v>
      </c>
      <c r="G122" t="s">
        <v>1238</v>
      </c>
      <c r="M122" t="s">
        <v>1238</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c r="BJ122">
        <v>0</v>
      </c>
      <c r="BK122">
        <v>0</v>
      </c>
      <c r="BL122">
        <v>0</v>
      </c>
      <c r="BM122">
        <v>0</v>
      </c>
      <c r="BN122">
        <v>0</v>
      </c>
      <c r="BO122">
        <v>0</v>
      </c>
      <c r="BP122">
        <v>0</v>
      </c>
      <c r="BQ122">
        <v>0</v>
      </c>
      <c r="BR122">
        <v>0</v>
      </c>
      <c r="BS122">
        <v>0</v>
      </c>
      <c r="BT122">
        <v>0</v>
      </c>
      <c r="BU122">
        <v>0</v>
      </c>
      <c r="BV122">
        <v>0</v>
      </c>
      <c r="BW122">
        <v>0</v>
      </c>
      <c r="BX122">
        <v>0</v>
      </c>
      <c r="BY122">
        <v>0</v>
      </c>
      <c r="BZ122">
        <v>0</v>
      </c>
      <c r="CA122">
        <v>0</v>
      </c>
      <c r="CB122">
        <v>0</v>
      </c>
      <c r="CC122">
        <v>0</v>
      </c>
      <c r="CD122">
        <v>0</v>
      </c>
      <c r="CE122">
        <v>0</v>
      </c>
      <c r="CF122">
        <v>0</v>
      </c>
      <c r="CG122">
        <v>0</v>
      </c>
      <c r="CH122">
        <v>0</v>
      </c>
      <c r="CI122">
        <v>0</v>
      </c>
      <c r="CJ122">
        <v>0</v>
      </c>
      <c r="CK122">
        <v>0</v>
      </c>
      <c r="CL122">
        <v>0</v>
      </c>
      <c r="CM122">
        <v>0</v>
      </c>
      <c r="CN122">
        <v>0</v>
      </c>
      <c r="CO122">
        <v>0</v>
      </c>
      <c r="CP122">
        <v>0</v>
      </c>
      <c r="CQ122">
        <v>0</v>
      </c>
      <c r="CR122">
        <v>0</v>
      </c>
      <c r="CS122">
        <v>0</v>
      </c>
      <c r="CT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c r="DM122">
        <v>0</v>
      </c>
    </row>
    <row r="123" spans="1:117" x14ac:dyDescent="0.2">
      <c r="A123" t="s">
        <v>1298</v>
      </c>
      <c r="G123" t="s">
        <v>1238</v>
      </c>
      <c r="M123" t="s">
        <v>1238</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0</v>
      </c>
      <c r="BN123">
        <v>0</v>
      </c>
      <c r="BO123">
        <v>0</v>
      </c>
      <c r="BP123">
        <v>0</v>
      </c>
      <c r="BQ123">
        <v>0</v>
      </c>
      <c r="BR123">
        <v>0</v>
      </c>
      <c r="BS123">
        <v>0</v>
      </c>
      <c r="BT123">
        <v>0</v>
      </c>
      <c r="BU123">
        <v>0</v>
      </c>
      <c r="BV123">
        <v>0</v>
      </c>
      <c r="BW123">
        <v>0</v>
      </c>
      <c r="BX123">
        <v>0</v>
      </c>
      <c r="BY123">
        <v>0</v>
      </c>
      <c r="BZ123">
        <v>0</v>
      </c>
      <c r="CA123">
        <v>0</v>
      </c>
      <c r="CB123">
        <v>0</v>
      </c>
      <c r="CC123">
        <v>0</v>
      </c>
      <c r="CD123">
        <v>0</v>
      </c>
      <c r="CE123">
        <v>0</v>
      </c>
      <c r="CF123">
        <v>0</v>
      </c>
      <c r="CG123">
        <v>0</v>
      </c>
      <c r="CH123">
        <v>0</v>
      </c>
      <c r="CI123">
        <v>0</v>
      </c>
      <c r="CJ123">
        <v>0</v>
      </c>
      <c r="CK123">
        <v>0</v>
      </c>
      <c r="CL123">
        <v>0</v>
      </c>
      <c r="CM123">
        <v>0</v>
      </c>
      <c r="CN123">
        <v>0</v>
      </c>
      <c r="CO123">
        <v>0</v>
      </c>
      <c r="CP123">
        <v>0</v>
      </c>
      <c r="CQ123">
        <v>0</v>
      </c>
      <c r="CR123">
        <v>0</v>
      </c>
      <c r="CS123">
        <v>0</v>
      </c>
      <c r="CT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c r="DM123">
        <v>0</v>
      </c>
    </row>
    <row r="124" spans="1:117" x14ac:dyDescent="0.2">
      <c r="A124" t="s">
        <v>1298</v>
      </c>
      <c r="G124" t="s">
        <v>1238</v>
      </c>
      <c r="M124" t="s">
        <v>1238</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0</v>
      </c>
      <c r="BL124">
        <v>0</v>
      </c>
      <c r="BM124">
        <v>0</v>
      </c>
      <c r="BN124">
        <v>0</v>
      </c>
      <c r="BO124">
        <v>0</v>
      </c>
      <c r="BP124">
        <v>0</v>
      </c>
      <c r="BQ124">
        <v>0</v>
      </c>
      <c r="BR124">
        <v>0</v>
      </c>
      <c r="BS124">
        <v>0</v>
      </c>
      <c r="BT124">
        <v>0</v>
      </c>
      <c r="BU124">
        <v>0</v>
      </c>
      <c r="BV124">
        <v>0</v>
      </c>
      <c r="BW124">
        <v>0</v>
      </c>
      <c r="BX124">
        <v>0</v>
      </c>
      <c r="BY124">
        <v>0</v>
      </c>
      <c r="BZ124">
        <v>0</v>
      </c>
      <c r="CA124">
        <v>0</v>
      </c>
      <c r="CB124">
        <v>0</v>
      </c>
      <c r="CC124">
        <v>0</v>
      </c>
      <c r="CD124">
        <v>0</v>
      </c>
      <c r="CE124">
        <v>0</v>
      </c>
      <c r="CF124">
        <v>0</v>
      </c>
      <c r="CG124">
        <v>0</v>
      </c>
      <c r="CH124">
        <v>0</v>
      </c>
      <c r="CI124">
        <v>0</v>
      </c>
      <c r="CJ124">
        <v>0</v>
      </c>
      <c r="CK124">
        <v>0</v>
      </c>
      <c r="CL124">
        <v>0</v>
      </c>
      <c r="CM124">
        <v>0</v>
      </c>
      <c r="CN124">
        <v>0</v>
      </c>
      <c r="CO124">
        <v>0</v>
      </c>
      <c r="CP124">
        <v>0</v>
      </c>
      <c r="CQ124">
        <v>0</v>
      </c>
      <c r="CR124">
        <v>0</v>
      </c>
      <c r="CS124">
        <v>0</v>
      </c>
      <c r="CT124">
        <v>0</v>
      </c>
      <c r="CU124">
        <v>0</v>
      </c>
      <c r="CV124">
        <v>0</v>
      </c>
      <c r="CW124">
        <v>0</v>
      </c>
      <c r="CX124">
        <v>0</v>
      </c>
      <c r="CY124">
        <v>0</v>
      </c>
      <c r="CZ124">
        <v>0</v>
      </c>
      <c r="DA124">
        <v>0</v>
      </c>
      <c r="DB124">
        <v>0</v>
      </c>
      <c r="DC124">
        <v>0</v>
      </c>
      <c r="DD124">
        <v>0</v>
      </c>
      <c r="DE124">
        <v>0</v>
      </c>
      <c r="DF124">
        <v>0</v>
      </c>
      <c r="DG124">
        <v>0</v>
      </c>
      <c r="DH124">
        <v>0</v>
      </c>
      <c r="DI124">
        <v>0</v>
      </c>
      <c r="DJ124">
        <v>0</v>
      </c>
      <c r="DK124">
        <v>0</v>
      </c>
      <c r="DL124">
        <v>0</v>
      </c>
      <c r="DM124">
        <v>0</v>
      </c>
    </row>
    <row r="125" spans="1:117" x14ac:dyDescent="0.2">
      <c r="A125" t="s">
        <v>1298</v>
      </c>
      <c r="G125" t="s">
        <v>1238</v>
      </c>
      <c r="M125" t="s">
        <v>1238</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0</v>
      </c>
      <c r="BL125">
        <v>0</v>
      </c>
      <c r="BM125">
        <v>0</v>
      </c>
      <c r="BN125">
        <v>0</v>
      </c>
      <c r="BO125">
        <v>0</v>
      </c>
      <c r="BP125">
        <v>0</v>
      </c>
      <c r="BQ125">
        <v>0</v>
      </c>
      <c r="BR125">
        <v>0</v>
      </c>
      <c r="BS125">
        <v>0</v>
      </c>
      <c r="BT125">
        <v>0</v>
      </c>
      <c r="BU125">
        <v>0</v>
      </c>
      <c r="BV125">
        <v>0</v>
      </c>
      <c r="BW125">
        <v>0</v>
      </c>
      <c r="BX125">
        <v>0</v>
      </c>
      <c r="BY125">
        <v>0</v>
      </c>
      <c r="BZ125">
        <v>0</v>
      </c>
      <c r="CA125">
        <v>0</v>
      </c>
      <c r="CB125">
        <v>0</v>
      </c>
      <c r="CC125">
        <v>0</v>
      </c>
      <c r="CD125">
        <v>0</v>
      </c>
      <c r="CE125">
        <v>0</v>
      </c>
      <c r="CF125">
        <v>0</v>
      </c>
      <c r="CG125">
        <v>0</v>
      </c>
      <c r="CH125">
        <v>0</v>
      </c>
      <c r="CI125">
        <v>0</v>
      </c>
      <c r="CJ125">
        <v>0</v>
      </c>
      <c r="CK125">
        <v>0</v>
      </c>
      <c r="CL125">
        <v>0</v>
      </c>
      <c r="CM125">
        <v>0</v>
      </c>
      <c r="CN125">
        <v>0</v>
      </c>
      <c r="CO125">
        <v>0</v>
      </c>
      <c r="CP125">
        <v>0</v>
      </c>
      <c r="CQ125">
        <v>0</v>
      </c>
      <c r="CR125">
        <v>0</v>
      </c>
      <c r="CS125">
        <v>0</v>
      </c>
      <c r="CT125">
        <v>0</v>
      </c>
      <c r="CU125">
        <v>0</v>
      </c>
      <c r="CV125">
        <v>0</v>
      </c>
      <c r="CW125">
        <v>0</v>
      </c>
      <c r="CX125">
        <v>0</v>
      </c>
      <c r="CY125">
        <v>0</v>
      </c>
      <c r="CZ125">
        <v>0</v>
      </c>
      <c r="DA125">
        <v>0</v>
      </c>
      <c r="DB125">
        <v>0</v>
      </c>
      <c r="DC125">
        <v>0</v>
      </c>
      <c r="DD125">
        <v>0</v>
      </c>
      <c r="DE125">
        <v>0</v>
      </c>
      <c r="DF125">
        <v>0</v>
      </c>
      <c r="DG125">
        <v>0</v>
      </c>
      <c r="DH125">
        <v>0</v>
      </c>
      <c r="DI125">
        <v>0</v>
      </c>
      <c r="DJ125">
        <v>0</v>
      </c>
      <c r="DK125">
        <v>0</v>
      </c>
      <c r="DL125">
        <v>0</v>
      </c>
      <c r="DM125">
        <v>0</v>
      </c>
    </row>
    <row r="126" spans="1:117" x14ac:dyDescent="0.2">
      <c r="A126" t="s">
        <v>1298</v>
      </c>
      <c r="G126" t="s">
        <v>1238</v>
      </c>
      <c r="M126" t="s">
        <v>1238</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0</v>
      </c>
      <c r="BL126">
        <v>0</v>
      </c>
      <c r="BM126">
        <v>0</v>
      </c>
      <c r="BN126">
        <v>0</v>
      </c>
      <c r="BO126">
        <v>0</v>
      </c>
      <c r="BP126">
        <v>0</v>
      </c>
      <c r="BQ126">
        <v>0</v>
      </c>
      <c r="BR126">
        <v>0</v>
      </c>
      <c r="BS126">
        <v>0</v>
      </c>
      <c r="BT126">
        <v>0</v>
      </c>
      <c r="BU126">
        <v>0</v>
      </c>
      <c r="BV126">
        <v>0</v>
      </c>
      <c r="BW126">
        <v>0</v>
      </c>
      <c r="BX126">
        <v>0</v>
      </c>
      <c r="BY126">
        <v>0</v>
      </c>
      <c r="BZ126">
        <v>0</v>
      </c>
      <c r="CA126">
        <v>0</v>
      </c>
      <c r="CB126">
        <v>0</v>
      </c>
      <c r="CC126">
        <v>0</v>
      </c>
      <c r="CD126">
        <v>0</v>
      </c>
      <c r="CE126">
        <v>0</v>
      </c>
      <c r="CF126">
        <v>0</v>
      </c>
      <c r="CG126">
        <v>0</v>
      </c>
      <c r="CH126">
        <v>0</v>
      </c>
      <c r="CI126">
        <v>0</v>
      </c>
      <c r="CJ126">
        <v>0</v>
      </c>
      <c r="CK126">
        <v>0</v>
      </c>
      <c r="CL126">
        <v>0</v>
      </c>
      <c r="CM126">
        <v>0</v>
      </c>
      <c r="CN126">
        <v>0</v>
      </c>
      <c r="CO126">
        <v>0</v>
      </c>
      <c r="CP126">
        <v>0</v>
      </c>
      <c r="CQ126">
        <v>0</v>
      </c>
      <c r="CR126">
        <v>0</v>
      </c>
      <c r="CS126">
        <v>0</v>
      </c>
      <c r="CT126">
        <v>0</v>
      </c>
      <c r="CU126">
        <v>0</v>
      </c>
      <c r="CV126">
        <v>0</v>
      </c>
      <c r="CW126">
        <v>0</v>
      </c>
      <c r="CX126">
        <v>0</v>
      </c>
      <c r="CY126">
        <v>0</v>
      </c>
      <c r="CZ126">
        <v>0</v>
      </c>
      <c r="DA126">
        <v>0</v>
      </c>
      <c r="DB126">
        <v>0</v>
      </c>
      <c r="DC126">
        <v>0</v>
      </c>
      <c r="DD126">
        <v>0</v>
      </c>
      <c r="DE126">
        <v>0</v>
      </c>
      <c r="DF126">
        <v>0</v>
      </c>
      <c r="DG126">
        <v>0</v>
      </c>
      <c r="DH126">
        <v>0</v>
      </c>
      <c r="DI126">
        <v>0</v>
      </c>
      <c r="DJ126">
        <v>0</v>
      </c>
      <c r="DK126">
        <v>0</v>
      </c>
      <c r="DL126">
        <v>0</v>
      </c>
      <c r="DM126">
        <v>0</v>
      </c>
    </row>
    <row r="127" spans="1:117" x14ac:dyDescent="0.2">
      <c r="A127" t="s">
        <v>1298</v>
      </c>
      <c r="G127" t="s">
        <v>1238</v>
      </c>
      <c r="M127" t="s">
        <v>1238</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c r="BM127">
        <v>0</v>
      </c>
      <c r="BN127">
        <v>0</v>
      </c>
      <c r="BO127">
        <v>0</v>
      </c>
      <c r="BP127">
        <v>0</v>
      </c>
      <c r="BQ127">
        <v>0</v>
      </c>
      <c r="BR127">
        <v>0</v>
      </c>
      <c r="BS127">
        <v>0</v>
      </c>
      <c r="BT127">
        <v>0</v>
      </c>
      <c r="BU127">
        <v>0</v>
      </c>
      <c r="BV127">
        <v>0</v>
      </c>
      <c r="BW127">
        <v>0</v>
      </c>
      <c r="BX127">
        <v>0</v>
      </c>
      <c r="BY127">
        <v>0</v>
      </c>
      <c r="BZ127">
        <v>0</v>
      </c>
      <c r="CA127">
        <v>0</v>
      </c>
      <c r="CB127">
        <v>0</v>
      </c>
      <c r="CC127">
        <v>0</v>
      </c>
      <c r="CD127">
        <v>0</v>
      </c>
      <c r="CE127">
        <v>0</v>
      </c>
      <c r="CF127">
        <v>0</v>
      </c>
      <c r="CG127">
        <v>0</v>
      </c>
      <c r="CH127">
        <v>0</v>
      </c>
      <c r="CI127">
        <v>0</v>
      </c>
      <c r="CJ127">
        <v>0</v>
      </c>
      <c r="CK127">
        <v>0</v>
      </c>
      <c r="CL127">
        <v>0</v>
      </c>
      <c r="CM127">
        <v>0</v>
      </c>
      <c r="CN127">
        <v>0</v>
      </c>
      <c r="CO127">
        <v>0</v>
      </c>
      <c r="CP127">
        <v>0</v>
      </c>
      <c r="CQ127">
        <v>0</v>
      </c>
      <c r="CR127">
        <v>0</v>
      </c>
      <c r="CS127">
        <v>0</v>
      </c>
      <c r="CT127">
        <v>0</v>
      </c>
      <c r="CU127">
        <v>0</v>
      </c>
      <c r="CV127">
        <v>0</v>
      </c>
      <c r="CW127">
        <v>0</v>
      </c>
      <c r="CX127">
        <v>0</v>
      </c>
      <c r="CY127">
        <v>0</v>
      </c>
      <c r="CZ127">
        <v>0</v>
      </c>
      <c r="DA127">
        <v>0</v>
      </c>
      <c r="DB127">
        <v>0</v>
      </c>
      <c r="DC127">
        <v>0</v>
      </c>
      <c r="DD127">
        <v>0</v>
      </c>
      <c r="DE127">
        <v>0</v>
      </c>
      <c r="DF127">
        <v>0</v>
      </c>
      <c r="DG127">
        <v>0</v>
      </c>
      <c r="DH127">
        <v>0</v>
      </c>
      <c r="DI127">
        <v>0</v>
      </c>
      <c r="DJ127">
        <v>0</v>
      </c>
      <c r="DK127">
        <v>0</v>
      </c>
      <c r="DL127">
        <v>0</v>
      </c>
      <c r="DM127">
        <v>0</v>
      </c>
    </row>
    <row r="128" spans="1:117" x14ac:dyDescent="0.2">
      <c r="A128" t="s">
        <v>1298</v>
      </c>
      <c r="G128" t="s">
        <v>1238</v>
      </c>
      <c r="M128" t="s">
        <v>1238</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0</v>
      </c>
      <c r="BL128">
        <v>0</v>
      </c>
      <c r="BM128">
        <v>0</v>
      </c>
      <c r="BN128">
        <v>0</v>
      </c>
      <c r="BO128">
        <v>0</v>
      </c>
      <c r="BP128">
        <v>0</v>
      </c>
      <c r="BQ128">
        <v>0</v>
      </c>
      <c r="BR128">
        <v>0</v>
      </c>
      <c r="BS128">
        <v>0</v>
      </c>
      <c r="BT128">
        <v>0</v>
      </c>
      <c r="BU128">
        <v>0</v>
      </c>
      <c r="BV128">
        <v>0</v>
      </c>
      <c r="BW128">
        <v>0</v>
      </c>
      <c r="BX128">
        <v>0</v>
      </c>
      <c r="BY128">
        <v>0</v>
      </c>
      <c r="BZ128">
        <v>0</v>
      </c>
      <c r="CA128">
        <v>0</v>
      </c>
      <c r="CB128">
        <v>0</v>
      </c>
      <c r="CC128">
        <v>0</v>
      </c>
      <c r="CD128">
        <v>0</v>
      </c>
      <c r="CE128">
        <v>0</v>
      </c>
      <c r="CF128">
        <v>0</v>
      </c>
      <c r="CG128">
        <v>0</v>
      </c>
      <c r="CH128">
        <v>0</v>
      </c>
      <c r="CI128">
        <v>0</v>
      </c>
      <c r="CJ128">
        <v>0</v>
      </c>
      <c r="CK128">
        <v>0</v>
      </c>
      <c r="CL128">
        <v>0</v>
      </c>
      <c r="CM128">
        <v>0</v>
      </c>
      <c r="CN128">
        <v>0</v>
      </c>
      <c r="CO128">
        <v>0</v>
      </c>
      <c r="CP128">
        <v>0</v>
      </c>
      <c r="CQ128">
        <v>0</v>
      </c>
      <c r="CR128">
        <v>0</v>
      </c>
      <c r="CS128">
        <v>0</v>
      </c>
      <c r="CT128">
        <v>0</v>
      </c>
      <c r="CU128">
        <v>0</v>
      </c>
      <c r="CV128">
        <v>0</v>
      </c>
      <c r="CW128">
        <v>0</v>
      </c>
      <c r="CX128">
        <v>0</v>
      </c>
      <c r="CY128">
        <v>0</v>
      </c>
      <c r="CZ128">
        <v>0</v>
      </c>
      <c r="DA128">
        <v>0</v>
      </c>
      <c r="DB128">
        <v>0</v>
      </c>
      <c r="DC128">
        <v>0</v>
      </c>
      <c r="DD128">
        <v>0</v>
      </c>
      <c r="DE128">
        <v>0</v>
      </c>
      <c r="DF128">
        <v>0</v>
      </c>
      <c r="DG128">
        <v>0</v>
      </c>
      <c r="DH128">
        <v>0</v>
      </c>
      <c r="DI128">
        <v>0</v>
      </c>
      <c r="DJ128">
        <v>0</v>
      </c>
      <c r="DK128">
        <v>0</v>
      </c>
      <c r="DL128">
        <v>0</v>
      </c>
      <c r="DM128">
        <v>0</v>
      </c>
    </row>
    <row r="129" spans="1:117" x14ac:dyDescent="0.2">
      <c r="A129" t="s">
        <v>1298</v>
      </c>
      <c r="G129" t="s">
        <v>1238</v>
      </c>
      <c r="M129" t="s">
        <v>1238</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0</v>
      </c>
      <c r="BI129">
        <v>0</v>
      </c>
      <c r="BJ129">
        <v>0</v>
      </c>
      <c r="BK129">
        <v>0</v>
      </c>
      <c r="BL129">
        <v>0</v>
      </c>
      <c r="BM129">
        <v>0</v>
      </c>
      <c r="BN129">
        <v>0</v>
      </c>
      <c r="BO129">
        <v>0</v>
      </c>
      <c r="BP129">
        <v>0</v>
      </c>
      <c r="BQ129">
        <v>0</v>
      </c>
      <c r="BR129">
        <v>0</v>
      </c>
      <c r="BS129">
        <v>0</v>
      </c>
      <c r="BT129">
        <v>0</v>
      </c>
      <c r="BU129">
        <v>0</v>
      </c>
      <c r="BV129">
        <v>0</v>
      </c>
      <c r="BW129">
        <v>0</v>
      </c>
      <c r="BX129">
        <v>0</v>
      </c>
      <c r="BY129">
        <v>0</v>
      </c>
      <c r="BZ129">
        <v>0</v>
      </c>
      <c r="CA129">
        <v>0</v>
      </c>
      <c r="CB129">
        <v>0</v>
      </c>
      <c r="CC129">
        <v>0</v>
      </c>
      <c r="CD129">
        <v>0</v>
      </c>
      <c r="CE129">
        <v>0</v>
      </c>
      <c r="CF129">
        <v>0</v>
      </c>
      <c r="CG129">
        <v>0</v>
      </c>
      <c r="CH129">
        <v>0</v>
      </c>
      <c r="CI129">
        <v>0</v>
      </c>
      <c r="CJ129">
        <v>0</v>
      </c>
      <c r="CK129">
        <v>0</v>
      </c>
      <c r="CL129">
        <v>0</v>
      </c>
      <c r="CM129">
        <v>0</v>
      </c>
      <c r="CN129">
        <v>0</v>
      </c>
      <c r="CO129">
        <v>0</v>
      </c>
      <c r="CP129">
        <v>0</v>
      </c>
      <c r="CQ129">
        <v>0</v>
      </c>
      <c r="CR129">
        <v>0</v>
      </c>
      <c r="CS129">
        <v>0</v>
      </c>
      <c r="CT129">
        <v>0</v>
      </c>
      <c r="CU129">
        <v>0</v>
      </c>
      <c r="CV129">
        <v>0</v>
      </c>
      <c r="CW129">
        <v>0</v>
      </c>
      <c r="CX129">
        <v>0</v>
      </c>
      <c r="CY129">
        <v>0</v>
      </c>
      <c r="CZ129">
        <v>0</v>
      </c>
      <c r="DA129">
        <v>0</v>
      </c>
      <c r="DB129">
        <v>0</v>
      </c>
      <c r="DC129">
        <v>0</v>
      </c>
      <c r="DD129">
        <v>0</v>
      </c>
      <c r="DE129">
        <v>0</v>
      </c>
      <c r="DF129">
        <v>0</v>
      </c>
      <c r="DG129">
        <v>0</v>
      </c>
      <c r="DH129">
        <v>0</v>
      </c>
      <c r="DI129">
        <v>0</v>
      </c>
      <c r="DJ129">
        <v>0</v>
      </c>
      <c r="DK129">
        <v>0</v>
      </c>
      <c r="DL129">
        <v>0</v>
      </c>
      <c r="DM129">
        <v>0</v>
      </c>
    </row>
    <row r="130" spans="1:117" x14ac:dyDescent="0.2">
      <c r="A130" t="s">
        <v>1298</v>
      </c>
      <c r="G130" t="s">
        <v>1238</v>
      </c>
      <c r="M130" t="s">
        <v>1238</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0</v>
      </c>
      <c r="BL130">
        <v>0</v>
      </c>
      <c r="BM130">
        <v>0</v>
      </c>
      <c r="BN130">
        <v>0</v>
      </c>
      <c r="BO130">
        <v>0</v>
      </c>
      <c r="BP130">
        <v>0</v>
      </c>
      <c r="BQ130">
        <v>0</v>
      </c>
      <c r="BR130">
        <v>0</v>
      </c>
      <c r="BS130">
        <v>0</v>
      </c>
      <c r="BT130">
        <v>0</v>
      </c>
      <c r="BU130">
        <v>0</v>
      </c>
      <c r="BV130">
        <v>0</v>
      </c>
      <c r="BW130">
        <v>0</v>
      </c>
      <c r="BX130">
        <v>0</v>
      </c>
      <c r="BY130">
        <v>0</v>
      </c>
      <c r="BZ130">
        <v>0</v>
      </c>
      <c r="CA130">
        <v>0</v>
      </c>
      <c r="CB130">
        <v>0</v>
      </c>
      <c r="CC130">
        <v>0</v>
      </c>
      <c r="CD130">
        <v>0</v>
      </c>
      <c r="CE130">
        <v>0</v>
      </c>
      <c r="CF130">
        <v>0</v>
      </c>
      <c r="CG130">
        <v>0</v>
      </c>
      <c r="CH130">
        <v>0</v>
      </c>
      <c r="CI130">
        <v>0</v>
      </c>
      <c r="CJ130">
        <v>0</v>
      </c>
      <c r="CK130">
        <v>0</v>
      </c>
      <c r="CL130">
        <v>0</v>
      </c>
      <c r="CM130">
        <v>0</v>
      </c>
      <c r="CN130">
        <v>0</v>
      </c>
      <c r="CO130">
        <v>0</v>
      </c>
      <c r="CP130">
        <v>0</v>
      </c>
      <c r="CQ130">
        <v>0</v>
      </c>
      <c r="CR130">
        <v>0</v>
      </c>
      <c r="CS130">
        <v>0</v>
      </c>
      <c r="CT130">
        <v>0</v>
      </c>
      <c r="CU130">
        <v>0</v>
      </c>
      <c r="CV130">
        <v>0</v>
      </c>
      <c r="CW130">
        <v>0</v>
      </c>
      <c r="CX130">
        <v>0</v>
      </c>
      <c r="CY130">
        <v>0</v>
      </c>
      <c r="CZ130">
        <v>0</v>
      </c>
      <c r="DA130">
        <v>0</v>
      </c>
      <c r="DB130">
        <v>0</v>
      </c>
      <c r="DC130">
        <v>0</v>
      </c>
      <c r="DD130">
        <v>0</v>
      </c>
      <c r="DE130">
        <v>0</v>
      </c>
      <c r="DF130">
        <v>0</v>
      </c>
      <c r="DG130">
        <v>0</v>
      </c>
      <c r="DH130">
        <v>0</v>
      </c>
      <c r="DI130">
        <v>0</v>
      </c>
      <c r="DJ130">
        <v>0</v>
      </c>
      <c r="DK130">
        <v>0</v>
      </c>
      <c r="DL130">
        <v>0</v>
      </c>
      <c r="DM130">
        <v>0</v>
      </c>
    </row>
    <row r="131" spans="1:117" x14ac:dyDescent="0.2">
      <c r="A131" t="s">
        <v>1298</v>
      </c>
      <c r="G131" t="s">
        <v>1238</v>
      </c>
      <c r="M131" t="s">
        <v>1238</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c r="BL131">
        <v>0</v>
      </c>
      <c r="BM131">
        <v>0</v>
      </c>
      <c r="BN131">
        <v>0</v>
      </c>
      <c r="BO131">
        <v>0</v>
      </c>
      <c r="BP131">
        <v>0</v>
      </c>
      <c r="BQ131">
        <v>0</v>
      </c>
      <c r="BR131">
        <v>0</v>
      </c>
      <c r="BS131">
        <v>0</v>
      </c>
      <c r="BT131">
        <v>0</v>
      </c>
      <c r="BU131">
        <v>0</v>
      </c>
      <c r="BV131">
        <v>0</v>
      </c>
      <c r="BW131">
        <v>0</v>
      </c>
      <c r="BX131">
        <v>0</v>
      </c>
      <c r="BY131">
        <v>0</v>
      </c>
      <c r="BZ131">
        <v>0</v>
      </c>
      <c r="CA131">
        <v>0</v>
      </c>
      <c r="CB131">
        <v>0</v>
      </c>
      <c r="CC131">
        <v>0</v>
      </c>
      <c r="CD131">
        <v>0</v>
      </c>
      <c r="CE131">
        <v>0</v>
      </c>
      <c r="CF131">
        <v>0</v>
      </c>
      <c r="CG131">
        <v>0</v>
      </c>
      <c r="CH131">
        <v>0</v>
      </c>
      <c r="CI131">
        <v>0</v>
      </c>
      <c r="CJ131">
        <v>0</v>
      </c>
      <c r="CK131">
        <v>0</v>
      </c>
      <c r="CL131">
        <v>0</v>
      </c>
      <c r="CM131">
        <v>0</v>
      </c>
      <c r="CN131">
        <v>0</v>
      </c>
      <c r="CO131">
        <v>0</v>
      </c>
      <c r="CP131">
        <v>0</v>
      </c>
      <c r="CQ131">
        <v>0</v>
      </c>
      <c r="CR131">
        <v>0</v>
      </c>
      <c r="CS131">
        <v>0</v>
      </c>
      <c r="CT131">
        <v>0</v>
      </c>
      <c r="CU131">
        <v>0</v>
      </c>
      <c r="CV131">
        <v>0</v>
      </c>
      <c r="CW131">
        <v>0</v>
      </c>
      <c r="CX131">
        <v>0</v>
      </c>
      <c r="CY131">
        <v>0</v>
      </c>
      <c r="CZ131">
        <v>0</v>
      </c>
      <c r="DA131">
        <v>0</v>
      </c>
      <c r="DB131">
        <v>0</v>
      </c>
      <c r="DC131">
        <v>0</v>
      </c>
      <c r="DD131">
        <v>0</v>
      </c>
      <c r="DE131">
        <v>0</v>
      </c>
      <c r="DF131">
        <v>0</v>
      </c>
      <c r="DG131">
        <v>0</v>
      </c>
      <c r="DH131">
        <v>0</v>
      </c>
      <c r="DI131">
        <v>0</v>
      </c>
      <c r="DJ131">
        <v>0</v>
      </c>
      <c r="DK131">
        <v>0</v>
      </c>
      <c r="DL131">
        <v>0</v>
      </c>
      <c r="DM131">
        <v>0</v>
      </c>
    </row>
    <row r="132" spans="1:117" x14ac:dyDescent="0.2">
      <c r="A132" t="s">
        <v>1298</v>
      </c>
      <c r="G132" t="s">
        <v>1238</v>
      </c>
      <c r="M132" t="s">
        <v>1238</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c r="BJ132">
        <v>0</v>
      </c>
      <c r="BK132">
        <v>0</v>
      </c>
      <c r="BL132">
        <v>0</v>
      </c>
      <c r="BM132">
        <v>0</v>
      </c>
      <c r="BN132">
        <v>0</v>
      </c>
      <c r="BO132">
        <v>0</v>
      </c>
      <c r="BP132">
        <v>0</v>
      </c>
      <c r="BQ132">
        <v>0</v>
      </c>
      <c r="BR132">
        <v>0</v>
      </c>
      <c r="BS132">
        <v>0</v>
      </c>
      <c r="BT132">
        <v>0</v>
      </c>
      <c r="BU132">
        <v>0</v>
      </c>
      <c r="BV132">
        <v>0</v>
      </c>
      <c r="BW132">
        <v>0</v>
      </c>
      <c r="BX132">
        <v>0</v>
      </c>
      <c r="BY132">
        <v>0</v>
      </c>
      <c r="BZ132">
        <v>0</v>
      </c>
      <c r="CA132">
        <v>0</v>
      </c>
      <c r="CB132">
        <v>0</v>
      </c>
      <c r="CC132">
        <v>0</v>
      </c>
      <c r="CD132">
        <v>0</v>
      </c>
      <c r="CE132">
        <v>0</v>
      </c>
      <c r="CF132">
        <v>0</v>
      </c>
      <c r="CG132">
        <v>0</v>
      </c>
      <c r="CH132">
        <v>0</v>
      </c>
      <c r="CI132">
        <v>0</v>
      </c>
      <c r="CJ132">
        <v>0</v>
      </c>
      <c r="CK132">
        <v>0</v>
      </c>
      <c r="CL132">
        <v>0</v>
      </c>
      <c r="CM132">
        <v>0</v>
      </c>
      <c r="CN132">
        <v>0</v>
      </c>
      <c r="CO132">
        <v>0</v>
      </c>
      <c r="CP132">
        <v>0</v>
      </c>
      <c r="CQ132">
        <v>0</v>
      </c>
      <c r="CR132">
        <v>0</v>
      </c>
      <c r="CS132">
        <v>0</v>
      </c>
      <c r="CT132">
        <v>0</v>
      </c>
      <c r="CU132">
        <v>0</v>
      </c>
      <c r="CV132">
        <v>0</v>
      </c>
      <c r="CW132">
        <v>0</v>
      </c>
      <c r="CX132">
        <v>0</v>
      </c>
      <c r="CY132">
        <v>0</v>
      </c>
      <c r="CZ132">
        <v>0</v>
      </c>
      <c r="DA132">
        <v>0</v>
      </c>
      <c r="DB132">
        <v>0</v>
      </c>
      <c r="DC132">
        <v>0</v>
      </c>
      <c r="DD132">
        <v>0</v>
      </c>
      <c r="DE132">
        <v>0</v>
      </c>
      <c r="DF132">
        <v>0</v>
      </c>
      <c r="DG132">
        <v>0</v>
      </c>
      <c r="DH132">
        <v>0</v>
      </c>
      <c r="DI132">
        <v>0</v>
      </c>
      <c r="DJ132">
        <v>0</v>
      </c>
      <c r="DK132">
        <v>0</v>
      </c>
      <c r="DL132">
        <v>0</v>
      </c>
      <c r="DM132">
        <v>0</v>
      </c>
    </row>
    <row r="133" spans="1:117" x14ac:dyDescent="0.2">
      <c r="A133" t="s">
        <v>1298</v>
      </c>
      <c r="G133" t="s">
        <v>1238</v>
      </c>
      <c r="M133" t="s">
        <v>1238</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0</v>
      </c>
      <c r="BL133">
        <v>0</v>
      </c>
      <c r="BM133">
        <v>0</v>
      </c>
      <c r="BN133">
        <v>0</v>
      </c>
      <c r="BO133">
        <v>0</v>
      </c>
      <c r="BP133">
        <v>0</v>
      </c>
      <c r="BQ133">
        <v>0</v>
      </c>
      <c r="BR133">
        <v>0</v>
      </c>
      <c r="BS133">
        <v>0</v>
      </c>
      <c r="BT133">
        <v>0</v>
      </c>
      <c r="BU133">
        <v>0</v>
      </c>
      <c r="BV133">
        <v>0</v>
      </c>
      <c r="BW133">
        <v>0</v>
      </c>
      <c r="BX133">
        <v>0</v>
      </c>
      <c r="BY133">
        <v>0</v>
      </c>
      <c r="BZ133">
        <v>0</v>
      </c>
      <c r="CA133">
        <v>0</v>
      </c>
      <c r="CB133">
        <v>0</v>
      </c>
      <c r="CC133">
        <v>0</v>
      </c>
      <c r="CD133">
        <v>0</v>
      </c>
      <c r="CE133">
        <v>0</v>
      </c>
      <c r="CF133">
        <v>0</v>
      </c>
      <c r="CG133">
        <v>0</v>
      </c>
      <c r="CH133">
        <v>0</v>
      </c>
      <c r="CI133">
        <v>0</v>
      </c>
      <c r="CJ133">
        <v>0</v>
      </c>
      <c r="CK133">
        <v>0</v>
      </c>
      <c r="CL133">
        <v>0</v>
      </c>
      <c r="CM133">
        <v>0</v>
      </c>
      <c r="CN133">
        <v>0</v>
      </c>
      <c r="CO133">
        <v>0</v>
      </c>
      <c r="CP133">
        <v>0</v>
      </c>
      <c r="CQ133">
        <v>0</v>
      </c>
      <c r="CR133">
        <v>0</v>
      </c>
      <c r="CS133">
        <v>0</v>
      </c>
      <c r="CT133">
        <v>0</v>
      </c>
      <c r="CU133">
        <v>0</v>
      </c>
      <c r="CV133">
        <v>0</v>
      </c>
      <c r="CW133">
        <v>0</v>
      </c>
      <c r="CX133">
        <v>0</v>
      </c>
      <c r="CY133">
        <v>0</v>
      </c>
      <c r="CZ133">
        <v>0</v>
      </c>
      <c r="DA133">
        <v>0</v>
      </c>
      <c r="DB133">
        <v>0</v>
      </c>
      <c r="DC133">
        <v>0</v>
      </c>
      <c r="DD133">
        <v>0</v>
      </c>
      <c r="DE133">
        <v>0</v>
      </c>
      <c r="DF133">
        <v>0</v>
      </c>
      <c r="DG133">
        <v>0</v>
      </c>
      <c r="DH133">
        <v>0</v>
      </c>
      <c r="DI133">
        <v>0</v>
      </c>
      <c r="DJ133">
        <v>0</v>
      </c>
      <c r="DK133">
        <v>0</v>
      </c>
      <c r="DL133">
        <v>0</v>
      </c>
      <c r="DM133">
        <v>0</v>
      </c>
    </row>
    <row r="134" spans="1:117" x14ac:dyDescent="0.2">
      <c r="A134" t="s">
        <v>1298</v>
      </c>
      <c r="G134" t="s">
        <v>1238</v>
      </c>
      <c r="M134" t="s">
        <v>1238</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v>0</v>
      </c>
      <c r="BL134">
        <v>0</v>
      </c>
      <c r="BM134">
        <v>0</v>
      </c>
      <c r="BN134">
        <v>0</v>
      </c>
      <c r="BO134">
        <v>0</v>
      </c>
      <c r="BP134">
        <v>0</v>
      </c>
      <c r="BQ134">
        <v>0</v>
      </c>
      <c r="BR134">
        <v>0</v>
      </c>
      <c r="BS134">
        <v>0</v>
      </c>
      <c r="BT134">
        <v>0</v>
      </c>
      <c r="BU134">
        <v>0</v>
      </c>
      <c r="BV134">
        <v>0</v>
      </c>
      <c r="BW134">
        <v>0</v>
      </c>
      <c r="BX134">
        <v>0</v>
      </c>
      <c r="BY134">
        <v>0</v>
      </c>
      <c r="BZ134">
        <v>0</v>
      </c>
      <c r="CA134">
        <v>0</v>
      </c>
      <c r="CB134">
        <v>0</v>
      </c>
      <c r="CC134">
        <v>0</v>
      </c>
      <c r="CD134">
        <v>0</v>
      </c>
      <c r="CE134">
        <v>0</v>
      </c>
      <c r="CF134">
        <v>0</v>
      </c>
      <c r="CG134">
        <v>0</v>
      </c>
      <c r="CH134">
        <v>0</v>
      </c>
      <c r="CI134">
        <v>0</v>
      </c>
      <c r="CJ134">
        <v>0</v>
      </c>
      <c r="CK134">
        <v>0</v>
      </c>
      <c r="CL134">
        <v>0</v>
      </c>
      <c r="CM134">
        <v>0</v>
      </c>
      <c r="CN134">
        <v>0</v>
      </c>
      <c r="CO134">
        <v>0</v>
      </c>
      <c r="CP134">
        <v>0</v>
      </c>
      <c r="CQ134">
        <v>0</v>
      </c>
      <c r="CR134">
        <v>0</v>
      </c>
      <c r="CS134">
        <v>0</v>
      </c>
      <c r="CT134">
        <v>0</v>
      </c>
      <c r="CU134">
        <v>0</v>
      </c>
      <c r="CV134">
        <v>0</v>
      </c>
      <c r="CW134">
        <v>0</v>
      </c>
      <c r="CX134">
        <v>0</v>
      </c>
      <c r="CY134">
        <v>0</v>
      </c>
      <c r="CZ134">
        <v>0</v>
      </c>
      <c r="DA134">
        <v>0</v>
      </c>
      <c r="DB134">
        <v>0</v>
      </c>
      <c r="DC134">
        <v>0</v>
      </c>
      <c r="DD134">
        <v>0</v>
      </c>
      <c r="DE134">
        <v>0</v>
      </c>
      <c r="DF134">
        <v>0</v>
      </c>
      <c r="DG134">
        <v>0</v>
      </c>
      <c r="DH134">
        <v>0</v>
      </c>
      <c r="DI134">
        <v>0</v>
      </c>
      <c r="DJ134">
        <v>0</v>
      </c>
      <c r="DK134">
        <v>0</v>
      </c>
      <c r="DL134">
        <v>0</v>
      </c>
      <c r="DM134">
        <v>0</v>
      </c>
    </row>
    <row r="135" spans="1:117" x14ac:dyDescent="0.2">
      <c r="A135" t="s">
        <v>1298</v>
      </c>
      <c r="G135" t="s">
        <v>1238</v>
      </c>
      <c r="M135" t="s">
        <v>1238</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c r="BL135">
        <v>0</v>
      </c>
      <c r="BM135">
        <v>0</v>
      </c>
      <c r="BN135">
        <v>0</v>
      </c>
      <c r="BO135">
        <v>0</v>
      </c>
      <c r="BP135">
        <v>0</v>
      </c>
      <c r="BQ135">
        <v>0</v>
      </c>
      <c r="BR135">
        <v>0</v>
      </c>
      <c r="BS135">
        <v>0</v>
      </c>
      <c r="BT135">
        <v>0</v>
      </c>
      <c r="BU135">
        <v>0</v>
      </c>
      <c r="BV135">
        <v>0</v>
      </c>
      <c r="BW135">
        <v>0</v>
      </c>
      <c r="BX135">
        <v>0</v>
      </c>
      <c r="BY135">
        <v>0</v>
      </c>
      <c r="BZ135">
        <v>0</v>
      </c>
      <c r="CA135">
        <v>0</v>
      </c>
      <c r="CB135">
        <v>0</v>
      </c>
      <c r="CC135">
        <v>0</v>
      </c>
      <c r="CD135">
        <v>0</v>
      </c>
      <c r="CE135">
        <v>0</v>
      </c>
      <c r="CF135">
        <v>0</v>
      </c>
      <c r="CG135">
        <v>0</v>
      </c>
      <c r="CH135">
        <v>0</v>
      </c>
      <c r="CI135">
        <v>0</v>
      </c>
      <c r="CJ135">
        <v>0</v>
      </c>
      <c r="CK135">
        <v>0</v>
      </c>
      <c r="CL135">
        <v>0</v>
      </c>
      <c r="CM135">
        <v>0</v>
      </c>
      <c r="CN135">
        <v>0</v>
      </c>
      <c r="CO135">
        <v>0</v>
      </c>
      <c r="CP135">
        <v>0</v>
      </c>
      <c r="CQ135">
        <v>0</v>
      </c>
      <c r="CR135">
        <v>0</v>
      </c>
      <c r="CS135">
        <v>0</v>
      </c>
      <c r="CT135">
        <v>0</v>
      </c>
      <c r="CU135">
        <v>0</v>
      </c>
      <c r="CV135">
        <v>0</v>
      </c>
      <c r="CW135">
        <v>0</v>
      </c>
      <c r="CX135">
        <v>0</v>
      </c>
      <c r="CY135">
        <v>0</v>
      </c>
      <c r="CZ135">
        <v>0</v>
      </c>
      <c r="DA135">
        <v>0</v>
      </c>
      <c r="DB135">
        <v>0</v>
      </c>
      <c r="DC135">
        <v>0</v>
      </c>
      <c r="DD135">
        <v>0</v>
      </c>
      <c r="DE135">
        <v>0</v>
      </c>
      <c r="DF135">
        <v>0</v>
      </c>
      <c r="DG135">
        <v>0</v>
      </c>
      <c r="DH135">
        <v>0</v>
      </c>
      <c r="DI135">
        <v>0</v>
      </c>
      <c r="DJ135">
        <v>0</v>
      </c>
      <c r="DK135">
        <v>0</v>
      </c>
      <c r="DL135">
        <v>0</v>
      </c>
      <c r="DM135">
        <v>0</v>
      </c>
    </row>
    <row r="136" spans="1:117" x14ac:dyDescent="0.2">
      <c r="A136" t="s">
        <v>1298</v>
      </c>
      <c r="G136" t="s">
        <v>1238</v>
      </c>
      <c r="M136" t="s">
        <v>1238</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v>0</v>
      </c>
      <c r="BL136">
        <v>0</v>
      </c>
      <c r="BM136">
        <v>0</v>
      </c>
      <c r="BN136">
        <v>0</v>
      </c>
      <c r="BO136">
        <v>0</v>
      </c>
      <c r="BP136">
        <v>0</v>
      </c>
      <c r="BQ136">
        <v>0</v>
      </c>
      <c r="BR136">
        <v>0</v>
      </c>
      <c r="BS136">
        <v>0</v>
      </c>
      <c r="BT136">
        <v>0</v>
      </c>
      <c r="BU136">
        <v>0</v>
      </c>
      <c r="BV136">
        <v>0</v>
      </c>
      <c r="BW136">
        <v>0</v>
      </c>
      <c r="BX136">
        <v>0</v>
      </c>
      <c r="BY136">
        <v>0</v>
      </c>
      <c r="BZ136">
        <v>0</v>
      </c>
      <c r="CA136">
        <v>0</v>
      </c>
      <c r="CB136">
        <v>0</v>
      </c>
      <c r="CC136">
        <v>0</v>
      </c>
      <c r="CD136">
        <v>0</v>
      </c>
      <c r="CE136">
        <v>0</v>
      </c>
      <c r="CF136">
        <v>0</v>
      </c>
      <c r="CG136">
        <v>0</v>
      </c>
      <c r="CH136">
        <v>0</v>
      </c>
      <c r="CI136">
        <v>0</v>
      </c>
      <c r="CJ136">
        <v>0</v>
      </c>
      <c r="CK136">
        <v>0</v>
      </c>
      <c r="CL136">
        <v>0</v>
      </c>
      <c r="CM136">
        <v>0</v>
      </c>
      <c r="CN136">
        <v>0</v>
      </c>
      <c r="CO136">
        <v>0</v>
      </c>
      <c r="CP136">
        <v>0</v>
      </c>
      <c r="CQ136">
        <v>0</v>
      </c>
      <c r="CR136">
        <v>0</v>
      </c>
      <c r="CS136">
        <v>0</v>
      </c>
      <c r="CT136">
        <v>0</v>
      </c>
      <c r="CU136">
        <v>0</v>
      </c>
      <c r="CV136">
        <v>0</v>
      </c>
      <c r="CW136">
        <v>0</v>
      </c>
      <c r="CX136">
        <v>0</v>
      </c>
      <c r="CY136">
        <v>0</v>
      </c>
      <c r="CZ136">
        <v>0</v>
      </c>
      <c r="DA136">
        <v>0</v>
      </c>
      <c r="DB136">
        <v>0</v>
      </c>
      <c r="DC136">
        <v>0</v>
      </c>
      <c r="DD136">
        <v>0</v>
      </c>
      <c r="DE136">
        <v>0</v>
      </c>
      <c r="DF136">
        <v>0</v>
      </c>
      <c r="DG136">
        <v>0</v>
      </c>
      <c r="DH136">
        <v>0</v>
      </c>
      <c r="DI136">
        <v>0</v>
      </c>
      <c r="DJ136">
        <v>0</v>
      </c>
      <c r="DK136">
        <v>0</v>
      </c>
      <c r="DL136">
        <v>0</v>
      </c>
      <c r="DM136">
        <v>0</v>
      </c>
    </row>
    <row r="137" spans="1:117" x14ac:dyDescent="0.2">
      <c r="A137" t="s">
        <v>1298</v>
      </c>
      <c r="G137" t="s">
        <v>1238</v>
      </c>
      <c r="M137" t="s">
        <v>1238</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c r="BL137">
        <v>0</v>
      </c>
      <c r="BM137">
        <v>0</v>
      </c>
      <c r="BN137">
        <v>0</v>
      </c>
      <c r="BO137">
        <v>0</v>
      </c>
      <c r="BP137">
        <v>0</v>
      </c>
      <c r="BQ137">
        <v>0</v>
      </c>
      <c r="BR137">
        <v>0</v>
      </c>
      <c r="BS137">
        <v>0</v>
      </c>
      <c r="BT137">
        <v>0</v>
      </c>
      <c r="BU137">
        <v>0</v>
      </c>
      <c r="BV137">
        <v>0</v>
      </c>
      <c r="BW137">
        <v>0</v>
      </c>
      <c r="BX137">
        <v>0</v>
      </c>
      <c r="BY137">
        <v>0</v>
      </c>
      <c r="BZ137">
        <v>0</v>
      </c>
      <c r="CA137">
        <v>0</v>
      </c>
      <c r="CB137">
        <v>0</v>
      </c>
      <c r="CC137">
        <v>0</v>
      </c>
      <c r="CD137">
        <v>0</v>
      </c>
      <c r="CE137">
        <v>0</v>
      </c>
      <c r="CF137">
        <v>0</v>
      </c>
      <c r="CG137">
        <v>0</v>
      </c>
      <c r="CH137">
        <v>0</v>
      </c>
      <c r="CI137">
        <v>0</v>
      </c>
      <c r="CJ137">
        <v>0</v>
      </c>
      <c r="CK137">
        <v>0</v>
      </c>
      <c r="CL137">
        <v>0</v>
      </c>
      <c r="CM137">
        <v>0</v>
      </c>
      <c r="CN137">
        <v>0</v>
      </c>
      <c r="CO137">
        <v>0</v>
      </c>
      <c r="CP137">
        <v>0</v>
      </c>
      <c r="CQ137">
        <v>0</v>
      </c>
      <c r="CR137">
        <v>0</v>
      </c>
      <c r="CS137">
        <v>0</v>
      </c>
      <c r="CT137">
        <v>0</v>
      </c>
      <c r="CU137">
        <v>0</v>
      </c>
      <c r="CV137">
        <v>0</v>
      </c>
      <c r="CW137">
        <v>0</v>
      </c>
      <c r="CX137">
        <v>0</v>
      </c>
      <c r="CY137">
        <v>0</v>
      </c>
      <c r="CZ137">
        <v>0</v>
      </c>
      <c r="DA137">
        <v>0</v>
      </c>
      <c r="DB137">
        <v>0</v>
      </c>
      <c r="DC137">
        <v>0</v>
      </c>
      <c r="DD137">
        <v>0</v>
      </c>
      <c r="DE137">
        <v>0</v>
      </c>
      <c r="DF137">
        <v>0</v>
      </c>
      <c r="DG137">
        <v>0</v>
      </c>
      <c r="DH137">
        <v>0</v>
      </c>
      <c r="DI137">
        <v>0</v>
      </c>
      <c r="DJ137">
        <v>0</v>
      </c>
      <c r="DK137">
        <v>0</v>
      </c>
      <c r="DL137">
        <v>0</v>
      </c>
      <c r="DM137">
        <v>0</v>
      </c>
    </row>
    <row r="138" spans="1:117" x14ac:dyDescent="0.2">
      <c r="A138" t="s">
        <v>1298</v>
      </c>
      <c r="G138" t="s">
        <v>1238</v>
      </c>
      <c r="M138" t="s">
        <v>1238</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c r="BL138">
        <v>0</v>
      </c>
      <c r="BM138">
        <v>0</v>
      </c>
      <c r="BN138">
        <v>0</v>
      </c>
      <c r="BO138">
        <v>0</v>
      </c>
      <c r="BP138">
        <v>0</v>
      </c>
      <c r="BQ138">
        <v>0</v>
      </c>
      <c r="BR138">
        <v>0</v>
      </c>
      <c r="BS138">
        <v>0</v>
      </c>
      <c r="BT138">
        <v>0</v>
      </c>
      <c r="BU138">
        <v>0</v>
      </c>
      <c r="BV138">
        <v>0</v>
      </c>
      <c r="BW138">
        <v>0</v>
      </c>
      <c r="BX138">
        <v>0</v>
      </c>
      <c r="BY138">
        <v>0</v>
      </c>
      <c r="BZ138">
        <v>0</v>
      </c>
      <c r="CA138">
        <v>0</v>
      </c>
      <c r="CB138">
        <v>0</v>
      </c>
      <c r="CC138">
        <v>0</v>
      </c>
      <c r="CD138">
        <v>0</v>
      </c>
      <c r="CE138">
        <v>0</v>
      </c>
      <c r="CF138">
        <v>0</v>
      </c>
      <c r="CG138">
        <v>0</v>
      </c>
      <c r="CH138">
        <v>0</v>
      </c>
      <c r="CI138">
        <v>0</v>
      </c>
      <c r="CJ138">
        <v>0</v>
      </c>
      <c r="CK138">
        <v>0</v>
      </c>
      <c r="CL138">
        <v>0</v>
      </c>
      <c r="CM138">
        <v>0</v>
      </c>
      <c r="CN138">
        <v>0</v>
      </c>
      <c r="CO138">
        <v>0</v>
      </c>
      <c r="CP138">
        <v>0</v>
      </c>
      <c r="CQ138">
        <v>0</v>
      </c>
      <c r="CR138">
        <v>0</v>
      </c>
      <c r="CS138">
        <v>0</v>
      </c>
      <c r="CT138">
        <v>0</v>
      </c>
      <c r="CU138">
        <v>0</v>
      </c>
      <c r="CV138">
        <v>0</v>
      </c>
      <c r="CW138">
        <v>0</v>
      </c>
      <c r="CX138">
        <v>0</v>
      </c>
      <c r="CY138">
        <v>0</v>
      </c>
      <c r="CZ138">
        <v>0</v>
      </c>
      <c r="DA138">
        <v>0</v>
      </c>
      <c r="DB138">
        <v>0</v>
      </c>
      <c r="DC138">
        <v>0</v>
      </c>
      <c r="DD138">
        <v>0</v>
      </c>
      <c r="DE138">
        <v>0</v>
      </c>
      <c r="DF138">
        <v>0</v>
      </c>
      <c r="DG138">
        <v>0</v>
      </c>
      <c r="DH138">
        <v>0</v>
      </c>
      <c r="DI138">
        <v>0</v>
      </c>
      <c r="DJ138">
        <v>0</v>
      </c>
      <c r="DK138">
        <v>0</v>
      </c>
      <c r="DL138">
        <v>0</v>
      </c>
      <c r="DM138">
        <v>0</v>
      </c>
    </row>
    <row r="139" spans="1:117" x14ac:dyDescent="0.2">
      <c r="A139" t="s">
        <v>1298</v>
      </c>
      <c r="G139" t="s">
        <v>1238</v>
      </c>
      <c r="M139" t="s">
        <v>1238</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0</v>
      </c>
      <c r="BL139">
        <v>0</v>
      </c>
      <c r="BM139">
        <v>0</v>
      </c>
      <c r="BN139">
        <v>0</v>
      </c>
      <c r="BO139">
        <v>0</v>
      </c>
      <c r="BP139">
        <v>0</v>
      </c>
      <c r="BQ139">
        <v>0</v>
      </c>
      <c r="BR139">
        <v>0</v>
      </c>
      <c r="BS139">
        <v>0</v>
      </c>
      <c r="BT139">
        <v>0</v>
      </c>
      <c r="BU139">
        <v>0</v>
      </c>
      <c r="BV139">
        <v>0</v>
      </c>
      <c r="BW139">
        <v>0</v>
      </c>
      <c r="BX139">
        <v>0</v>
      </c>
      <c r="BY139">
        <v>0</v>
      </c>
      <c r="BZ139">
        <v>0</v>
      </c>
      <c r="CA139">
        <v>0</v>
      </c>
      <c r="CB139">
        <v>0</v>
      </c>
      <c r="CC139">
        <v>0</v>
      </c>
      <c r="CD139">
        <v>0</v>
      </c>
      <c r="CE139">
        <v>0</v>
      </c>
      <c r="CF139">
        <v>0</v>
      </c>
      <c r="CG139">
        <v>0</v>
      </c>
      <c r="CH139">
        <v>0</v>
      </c>
      <c r="CI139">
        <v>0</v>
      </c>
      <c r="CJ139">
        <v>0</v>
      </c>
      <c r="CK139">
        <v>0</v>
      </c>
      <c r="CL139">
        <v>0</v>
      </c>
      <c r="CM139">
        <v>0</v>
      </c>
      <c r="CN139">
        <v>0</v>
      </c>
      <c r="CO139">
        <v>0</v>
      </c>
      <c r="CP139">
        <v>0</v>
      </c>
      <c r="CQ139">
        <v>0</v>
      </c>
      <c r="CR139">
        <v>0</v>
      </c>
      <c r="CS139">
        <v>0</v>
      </c>
      <c r="CT139">
        <v>0</v>
      </c>
      <c r="CU139">
        <v>0</v>
      </c>
      <c r="CV139">
        <v>0</v>
      </c>
      <c r="CW139">
        <v>0</v>
      </c>
      <c r="CX139">
        <v>0</v>
      </c>
      <c r="CY139">
        <v>0</v>
      </c>
      <c r="CZ139">
        <v>0</v>
      </c>
      <c r="DA139">
        <v>0</v>
      </c>
      <c r="DB139">
        <v>0</v>
      </c>
      <c r="DC139">
        <v>0</v>
      </c>
      <c r="DD139">
        <v>0</v>
      </c>
      <c r="DE139">
        <v>0</v>
      </c>
      <c r="DF139">
        <v>0</v>
      </c>
      <c r="DG139">
        <v>0</v>
      </c>
      <c r="DH139">
        <v>0</v>
      </c>
      <c r="DI139">
        <v>0</v>
      </c>
      <c r="DJ139">
        <v>0</v>
      </c>
      <c r="DK139">
        <v>0</v>
      </c>
      <c r="DL139">
        <v>0</v>
      </c>
      <c r="DM139">
        <v>0</v>
      </c>
    </row>
    <row r="140" spans="1:117" x14ac:dyDescent="0.2">
      <c r="A140" t="s">
        <v>1298</v>
      </c>
      <c r="G140" t="s">
        <v>1238</v>
      </c>
      <c r="M140" t="s">
        <v>1238</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0</v>
      </c>
      <c r="BL140">
        <v>0</v>
      </c>
      <c r="BM140">
        <v>0</v>
      </c>
      <c r="BN140">
        <v>0</v>
      </c>
      <c r="BO140">
        <v>0</v>
      </c>
      <c r="BP140">
        <v>0</v>
      </c>
      <c r="BQ140">
        <v>0</v>
      </c>
      <c r="BR140">
        <v>0</v>
      </c>
      <c r="BS140">
        <v>0</v>
      </c>
      <c r="BT140">
        <v>0</v>
      </c>
      <c r="BU140">
        <v>0</v>
      </c>
      <c r="BV140">
        <v>0</v>
      </c>
      <c r="BW140">
        <v>0</v>
      </c>
      <c r="BX140">
        <v>0</v>
      </c>
      <c r="BY140">
        <v>0</v>
      </c>
      <c r="BZ140">
        <v>0</v>
      </c>
      <c r="CA140">
        <v>0</v>
      </c>
      <c r="CB140">
        <v>0</v>
      </c>
      <c r="CC140">
        <v>0</v>
      </c>
      <c r="CD140">
        <v>0</v>
      </c>
      <c r="CE140">
        <v>0</v>
      </c>
      <c r="CF140">
        <v>0</v>
      </c>
      <c r="CG140">
        <v>0</v>
      </c>
      <c r="CH140">
        <v>0</v>
      </c>
      <c r="CI140">
        <v>0</v>
      </c>
      <c r="CJ140">
        <v>0</v>
      </c>
      <c r="CK140">
        <v>0</v>
      </c>
      <c r="CL140">
        <v>0</v>
      </c>
      <c r="CM140">
        <v>0</v>
      </c>
      <c r="CN140">
        <v>0</v>
      </c>
      <c r="CO140">
        <v>0</v>
      </c>
      <c r="CP140">
        <v>0</v>
      </c>
      <c r="CQ140">
        <v>0</v>
      </c>
      <c r="CR140">
        <v>0</v>
      </c>
      <c r="CS140">
        <v>0</v>
      </c>
      <c r="CT140">
        <v>0</v>
      </c>
      <c r="CU140">
        <v>0</v>
      </c>
      <c r="CV140">
        <v>0</v>
      </c>
      <c r="CW140">
        <v>0</v>
      </c>
      <c r="CX140">
        <v>0</v>
      </c>
      <c r="CY140">
        <v>0</v>
      </c>
      <c r="CZ140">
        <v>0</v>
      </c>
      <c r="DA140">
        <v>0</v>
      </c>
      <c r="DB140">
        <v>0</v>
      </c>
      <c r="DC140">
        <v>0</v>
      </c>
      <c r="DD140">
        <v>0</v>
      </c>
      <c r="DE140">
        <v>0</v>
      </c>
      <c r="DF140">
        <v>0</v>
      </c>
      <c r="DG140">
        <v>0</v>
      </c>
      <c r="DH140">
        <v>0</v>
      </c>
      <c r="DI140">
        <v>0</v>
      </c>
      <c r="DJ140">
        <v>0</v>
      </c>
      <c r="DK140">
        <v>0</v>
      </c>
      <c r="DL140">
        <v>0</v>
      </c>
      <c r="DM140">
        <v>0</v>
      </c>
    </row>
    <row r="141" spans="1:117" x14ac:dyDescent="0.2">
      <c r="A141" t="s">
        <v>1298</v>
      </c>
      <c r="G141" t="s">
        <v>1238</v>
      </c>
      <c r="M141" t="s">
        <v>1238</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v>0</v>
      </c>
      <c r="BL141">
        <v>0</v>
      </c>
      <c r="BM141">
        <v>0</v>
      </c>
      <c r="BN141">
        <v>0</v>
      </c>
      <c r="BO141">
        <v>0</v>
      </c>
      <c r="BP141">
        <v>0</v>
      </c>
      <c r="BQ141">
        <v>0</v>
      </c>
      <c r="BR141">
        <v>0</v>
      </c>
      <c r="BS141">
        <v>0</v>
      </c>
      <c r="BT141">
        <v>0</v>
      </c>
      <c r="BU141">
        <v>0</v>
      </c>
      <c r="BV141">
        <v>0</v>
      </c>
      <c r="BW141">
        <v>0</v>
      </c>
      <c r="BX141">
        <v>0</v>
      </c>
      <c r="BY141">
        <v>0</v>
      </c>
      <c r="BZ141">
        <v>0</v>
      </c>
      <c r="CA141">
        <v>0</v>
      </c>
      <c r="CB141">
        <v>0</v>
      </c>
      <c r="CC141">
        <v>0</v>
      </c>
      <c r="CD141">
        <v>0</v>
      </c>
      <c r="CE141">
        <v>0</v>
      </c>
      <c r="CF141">
        <v>0</v>
      </c>
      <c r="CG141">
        <v>0</v>
      </c>
      <c r="CH141">
        <v>0</v>
      </c>
      <c r="CI141">
        <v>0</v>
      </c>
      <c r="CJ141">
        <v>0</v>
      </c>
      <c r="CK141">
        <v>0</v>
      </c>
      <c r="CL141">
        <v>0</v>
      </c>
      <c r="CM141">
        <v>0</v>
      </c>
      <c r="CN141">
        <v>0</v>
      </c>
      <c r="CO141">
        <v>0</v>
      </c>
      <c r="CP141">
        <v>0</v>
      </c>
      <c r="CQ141">
        <v>0</v>
      </c>
      <c r="CR141">
        <v>0</v>
      </c>
      <c r="CS141">
        <v>0</v>
      </c>
      <c r="CT141">
        <v>0</v>
      </c>
      <c r="CU141">
        <v>0</v>
      </c>
      <c r="CV141">
        <v>0</v>
      </c>
      <c r="CW141">
        <v>0</v>
      </c>
      <c r="CX141">
        <v>0</v>
      </c>
      <c r="CY141">
        <v>0</v>
      </c>
      <c r="CZ141">
        <v>0</v>
      </c>
      <c r="DA141">
        <v>0</v>
      </c>
      <c r="DB141">
        <v>0</v>
      </c>
      <c r="DC141">
        <v>0</v>
      </c>
      <c r="DD141">
        <v>0</v>
      </c>
      <c r="DE141">
        <v>0</v>
      </c>
      <c r="DF141">
        <v>0</v>
      </c>
      <c r="DG141">
        <v>0</v>
      </c>
      <c r="DH141">
        <v>0</v>
      </c>
      <c r="DI141">
        <v>0</v>
      </c>
      <c r="DJ141">
        <v>0</v>
      </c>
      <c r="DK141">
        <v>0</v>
      </c>
      <c r="DL141">
        <v>0</v>
      </c>
      <c r="DM141">
        <v>0</v>
      </c>
    </row>
    <row r="142" spans="1:117" x14ac:dyDescent="0.2">
      <c r="A142" t="s">
        <v>1298</v>
      </c>
      <c r="G142" t="s">
        <v>1238</v>
      </c>
      <c r="M142" t="s">
        <v>1238</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0</v>
      </c>
      <c r="BK142">
        <v>0</v>
      </c>
      <c r="BL142">
        <v>0</v>
      </c>
      <c r="BM142">
        <v>0</v>
      </c>
      <c r="BN142">
        <v>0</v>
      </c>
      <c r="BO142">
        <v>0</v>
      </c>
      <c r="BP142">
        <v>0</v>
      </c>
      <c r="BQ142">
        <v>0</v>
      </c>
      <c r="BR142">
        <v>0</v>
      </c>
      <c r="BS142">
        <v>0</v>
      </c>
      <c r="BT142">
        <v>0</v>
      </c>
      <c r="BU142">
        <v>0</v>
      </c>
      <c r="BV142">
        <v>0</v>
      </c>
      <c r="BW142">
        <v>0</v>
      </c>
      <c r="BX142">
        <v>0</v>
      </c>
      <c r="BY142">
        <v>0</v>
      </c>
      <c r="BZ142">
        <v>0</v>
      </c>
      <c r="CA142">
        <v>0</v>
      </c>
      <c r="CB142">
        <v>0</v>
      </c>
      <c r="CC142">
        <v>0</v>
      </c>
      <c r="CD142">
        <v>0</v>
      </c>
      <c r="CE142">
        <v>0</v>
      </c>
      <c r="CF142">
        <v>0</v>
      </c>
      <c r="CG142">
        <v>0</v>
      </c>
      <c r="CH142">
        <v>0</v>
      </c>
      <c r="CI142">
        <v>0</v>
      </c>
      <c r="CJ142">
        <v>0</v>
      </c>
      <c r="CK142">
        <v>0</v>
      </c>
      <c r="CL142">
        <v>0</v>
      </c>
      <c r="CM142">
        <v>0</v>
      </c>
      <c r="CN142">
        <v>0</v>
      </c>
      <c r="CO142">
        <v>0</v>
      </c>
      <c r="CP142">
        <v>0</v>
      </c>
      <c r="CQ142">
        <v>0</v>
      </c>
      <c r="CR142">
        <v>0</v>
      </c>
      <c r="CS142">
        <v>0</v>
      </c>
      <c r="CT142">
        <v>0</v>
      </c>
      <c r="CU142">
        <v>0</v>
      </c>
      <c r="CV142">
        <v>0</v>
      </c>
      <c r="CW142">
        <v>0</v>
      </c>
      <c r="CX142">
        <v>0</v>
      </c>
      <c r="CY142">
        <v>0</v>
      </c>
      <c r="CZ142">
        <v>0</v>
      </c>
      <c r="DA142">
        <v>0</v>
      </c>
      <c r="DB142">
        <v>0</v>
      </c>
      <c r="DC142">
        <v>0</v>
      </c>
      <c r="DD142">
        <v>0</v>
      </c>
      <c r="DE142">
        <v>0</v>
      </c>
      <c r="DF142">
        <v>0</v>
      </c>
      <c r="DG142">
        <v>0</v>
      </c>
      <c r="DH142">
        <v>0</v>
      </c>
      <c r="DI142">
        <v>0</v>
      </c>
      <c r="DJ142">
        <v>0</v>
      </c>
      <c r="DK142">
        <v>0</v>
      </c>
      <c r="DL142">
        <v>0</v>
      </c>
      <c r="DM142">
        <v>0</v>
      </c>
    </row>
    <row r="143" spans="1:117" x14ac:dyDescent="0.2">
      <c r="A143" t="s">
        <v>1298</v>
      </c>
      <c r="G143" t="s">
        <v>1238</v>
      </c>
      <c r="M143" t="s">
        <v>1238</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c r="BH143">
        <v>0</v>
      </c>
      <c r="BI143">
        <v>0</v>
      </c>
      <c r="BJ143">
        <v>0</v>
      </c>
      <c r="BK143">
        <v>0</v>
      </c>
      <c r="BL143">
        <v>0</v>
      </c>
      <c r="BM143">
        <v>0</v>
      </c>
      <c r="BN143">
        <v>0</v>
      </c>
      <c r="BO143">
        <v>0</v>
      </c>
      <c r="BP143">
        <v>0</v>
      </c>
      <c r="BQ143">
        <v>0</v>
      </c>
      <c r="BR143">
        <v>0</v>
      </c>
      <c r="BS143">
        <v>0</v>
      </c>
      <c r="BT143">
        <v>0</v>
      </c>
      <c r="BU143">
        <v>0</v>
      </c>
      <c r="BV143">
        <v>0</v>
      </c>
      <c r="BW143">
        <v>0</v>
      </c>
      <c r="BX143">
        <v>0</v>
      </c>
      <c r="BY143">
        <v>0</v>
      </c>
      <c r="BZ143">
        <v>0</v>
      </c>
      <c r="CA143">
        <v>0</v>
      </c>
      <c r="CB143">
        <v>0</v>
      </c>
      <c r="CC143">
        <v>0</v>
      </c>
      <c r="CD143">
        <v>0</v>
      </c>
      <c r="CE143">
        <v>0</v>
      </c>
      <c r="CF143">
        <v>0</v>
      </c>
      <c r="CG143">
        <v>0</v>
      </c>
      <c r="CH143">
        <v>0</v>
      </c>
      <c r="CI143">
        <v>0</v>
      </c>
      <c r="CJ143">
        <v>0</v>
      </c>
      <c r="CK143">
        <v>0</v>
      </c>
      <c r="CL143">
        <v>0</v>
      </c>
      <c r="CM143">
        <v>0</v>
      </c>
      <c r="CN143">
        <v>0</v>
      </c>
      <c r="CO143">
        <v>0</v>
      </c>
      <c r="CP143">
        <v>0</v>
      </c>
      <c r="CQ143">
        <v>0</v>
      </c>
      <c r="CR143">
        <v>0</v>
      </c>
      <c r="CS143">
        <v>0</v>
      </c>
      <c r="CT143">
        <v>0</v>
      </c>
      <c r="CU143">
        <v>0</v>
      </c>
      <c r="CV143">
        <v>0</v>
      </c>
      <c r="CW143">
        <v>0</v>
      </c>
      <c r="CX143">
        <v>0</v>
      </c>
      <c r="CY143">
        <v>0</v>
      </c>
      <c r="CZ143">
        <v>0</v>
      </c>
      <c r="DA143">
        <v>0</v>
      </c>
      <c r="DB143">
        <v>0</v>
      </c>
      <c r="DC143">
        <v>0</v>
      </c>
      <c r="DD143">
        <v>0</v>
      </c>
      <c r="DE143">
        <v>0</v>
      </c>
      <c r="DF143">
        <v>0</v>
      </c>
      <c r="DG143">
        <v>0</v>
      </c>
      <c r="DH143">
        <v>0</v>
      </c>
      <c r="DI143">
        <v>0</v>
      </c>
      <c r="DJ143">
        <v>0</v>
      </c>
      <c r="DK143">
        <v>0</v>
      </c>
      <c r="DL143">
        <v>0</v>
      </c>
      <c r="DM143">
        <v>0</v>
      </c>
    </row>
    <row r="144" spans="1:117" x14ac:dyDescent="0.2">
      <c r="A144" t="s">
        <v>1298</v>
      </c>
      <c r="G144" t="s">
        <v>1238</v>
      </c>
      <c r="M144" t="s">
        <v>1238</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v>0</v>
      </c>
      <c r="BL144">
        <v>0</v>
      </c>
      <c r="BM144">
        <v>0</v>
      </c>
      <c r="BN144">
        <v>0</v>
      </c>
      <c r="BO144">
        <v>0</v>
      </c>
      <c r="BP144">
        <v>0</v>
      </c>
      <c r="BQ144">
        <v>0</v>
      </c>
      <c r="BR144">
        <v>0</v>
      </c>
      <c r="BS144">
        <v>0</v>
      </c>
      <c r="BT144">
        <v>0</v>
      </c>
      <c r="BU144">
        <v>0</v>
      </c>
      <c r="BV144">
        <v>0</v>
      </c>
      <c r="BW144">
        <v>0</v>
      </c>
      <c r="BX144">
        <v>0</v>
      </c>
      <c r="BY144">
        <v>0</v>
      </c>
      <c r="BZ144">
        <v>0</v>
      </c>
      <c r="CA144">
        <v>0</v>
      </c>
      <c r="CB144">
        <v>0</v>
      </c>
      <c r="CC144">
        <v>0</v>
      </c>
      <c r="CD144">
        <v>0</v>
      </c>
      <c r="CE144">
        <v>0</v>
      </c>
      <c r="CF144">
        <v>0</v>
      </c>
      <c r="CG144">
        <v>0</v>
      </c>
      <c r="CH144">
        <v>0</v>
      </c>
      <c r="CI144">
        <v>0</v>
      </c>
      <c r="CJ144">
        <v>0</v>
      </c>
      <c r="CK144">
        <v>0</v>
      </c>
      <c r="CL144">
        <v>0</v>
      </c>
      <c r="CM144">
        <v>0</v>
      </c>
      <c r="CN144">
        <v>0</v>
      </c>
      <c r="CO144">
        <v>0</v>
      </c>
      <c r="CP144">
        <v>0</v>
      </c>
      <c r="CQ144">
        <v>0</v>
      </c>
      <c r="CR144">
        <v>0</v>
      </c>
      <c r="CS144">
        <v>0</v>
      </c>
      <c r="CT144">
        <v>0</v>
      </c>
      <c r="CU144">
        <v>0</v>
      </c>
      <c r="CV144">
        <v>0</v>
      </c>
      <c r="CW144">
        <v>0</v>
      </c>
      <c r="CX144">
        <v>0</v>
      </c>
      <c r="CY144">
        <v>0</v>
      </c>
      <c r="CZ144">
        <v>0</v>
      </c>
      <c r="DA144">
        <v>0</v>
      </c>
      <c r="DB144">
        <v>0</v>
      </c>
      <c r="DC144">
        <v>0</v>
      </c>
      <c r="DD144">
        <v>0</v>
      </c>
      <c r="DE144">
        <v>0</v>
      </c>
      <c r="DF144">
        <v>0</v>
      </c>
      <c r="DG144">
        <v>0</v>
      </c>
      <c r="DH144">
        <v>0</v>
      </c>
      <c r="DI144">
        <v>0</v>
      </c>
      <c r="DJ144">
        <v>0</v>
      </c>
      <c r="DK144">
        <v>0</v>
      </c>
      <c r="DL144">
        <v>0</v>
      </c>
      <c r="DM144">
        <v>0</v>
      </c>
    </row>
    <row r="145" spans="1:117" x14ac:dyDescent="0.2">
      <c r="A145" t="s">
        <v>1298</v>
      </c>
      <c r="G145" t="s">
        <v>1238</v>
      </c>
      <c r="M145" t="s">
        <v>1238</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0</v>
      </c>
      <c r="BL145">
        <v>0</v>
      </c>
      <c r="BM145">
        <v>0</v>
      </c>
      <c r="BN145">
        <v>0</v>
      </c>
      <c r="BO145">
        <v>0</v>
      </c>
      <c r="BP145">
        <v>0</v>
      </c>
      <c r="BQ145">
        <v>0</v>
      </c>
      <c r="BR145">
        <v>0</v>
      </c>
      <c r="BS145">
        <v>0</v>
      </c>
      <c r="BT145">
        <v>0</v>
      </c>
      <c r="BU145">
        <v>0</v>
      </c>
      <c r="BV145">
        <v>0</v>
      </c>
      <c r="BW145">
        <v>0</v>
      </c>
      <c r="BX145">
        <v>0</v>
      </c>
      <c r="BY145">
        <v>0</v>
      </c>
      <c r="BZ145">
        <v>0</v>
      </c>
      <c r="CA145">
        <v>0</v>
      </c>
      <c r="CB145">
        <v>0</v>
      </c>
      <c r="CC145">
        <v>0</v>
      </c>
      <c r="CD145">
        <v>0</v>
      </c>
      <c r="CE145">
        <v>0</v>
      </c>
      <c r="CF145">
        <v>0</v>
      </c>
      <c r="CG145">
        <v>0</v>
      </c>
      <c r="CH145">
        <v>0</v>
      </c>
      <c r="CI145">
        <v>0</v>
      </c>
      <c r="CJ145">
        <v>0</v>
      </c>
      <c r="CK145">
        <v>0</v>
      </c>
      <c r="CL145">
        <v>0</v>
      </c>
      <c r="CM145">
        <v>0</v>
      </c>
      <c r="CN145">
        <v>0</v>
      </c>
      <c r="CO145">
        <v>0</v>
      </c>
      <c r="CP145">
        <v>0</v>
      </c>
      <c r="CQ145">
        <v>0</v>
      </c>
      <c r="CR145">
        <v>0</v>
      </c>
      <c r="CS145">
        <v>0</v>
      </c>
      <c r="CT145">
        <v>0</v>
      </c>
      <c r="CU145">
        <v>0</v>
      </c>
      <c r="CV145">
        <v>0</v>
      </c>
      <c r="CW145">
        <v>0</v>
      </c>
      <c r="CX145">
        <v>0</v>
      </c>
      <c r="CY145">
        <v>0</v>
      </c>
      <c r="CZ145">
        <v>0</v>
      </c>
      <c r="DA145">
        <v>0</v>
      </c>
      <c r="DB145">
        <v>0</v>
      </c>
      <c r="DC145">
        <v>0</v>
      </c>
      <c r="DD145">
        <v>0</v>
      </c>
      <c r="DE145">
        <v>0</v>
      </c>
      <c r="DF145">
        <v>0</v>
      </c>
      <c r="DG145">
        <v>0</v>
      </c>
      <c r="DH145">
        <v>0</v>
      </c>
      <c r="DI145">
        <v>0</v>
      </c>
      <c r="DJ145">
        <v>0</v>
      </c>
      <c r="DK145">
        <v>0</v>
      </c>
      <c r="DL145">
        <v>0</v>
      </c>
      <c r="DM145">
        <v>0</v>
      </c>
    </row>
    <row r="146" spans="1:117" x14ac:dyDescent="0.2">
      <c r="A146" t="s">
        <v>1298</v>
      </c>
      <c r="G146" t="s">
        <v>1238</v>
      </c>
      <c r="M146" t="s">
        <v>1238</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0</v>
      </c>
      <c r="BL146">
        <v>0</v>
      </c>
      <c r="BM146">
        <v>0</v>
      </c>
      <c r="BN146">
        <v>0</v>
      </c>
      <c r="BO146">
        <v>0</v>
      </c>
      <c r="BP146">
        <v>0</v>
      </c>
      <c r="BQ146">
        <v>0</v>
      </c>
      <c r="BR146">
        <v>0</v>
      </c>
      <c r="BS146">
        <v>0</v>
      </c>
      <c r="BT146">
        <v>0</v>
      </c>
      <c r="BU146">
        <v>0</v>
      </c>
      <c r="BV146">
        <v>0</v>
      </c>
      <c r="BW146">
        <v>0</v>
      </c>
      <c r="BX146">
        <v>0</v>
      </c>
      <c r="BY146">
        <v>0</v>
      </c>
      <c r="BZ146">
        <v>0</v>
      </c>
      <c r="CA146">
        <v>0</v>
      </c>
      <c r="CB146">
        <v>0</v>
      </c>
      <c r="CC146">
        <v>0</v>
      </c>
      <c r="CD146">
        <v>0</v>
      </c>
      <c r="CE146">
        <v>0</v>
      </c>
      <c r="CF146">
        <v>0</v>
      </c>
      <c r="CG146">
        <v>0</v>
      </c>
      <c r="CH146">
        <v>0</v>
      </c>
      <c r="CI146">
        <v>0</v>
      </c>
      <c r="CJ146">
        <v>0</v>
      </c>
      <c r="CK146">
        <v>0</v>
      </c>
      <c r="CL146">
        <v>0</v>
      </c>
      <c r="CM146">
        <v>0</v>
      </c>
      <c r="CN146">
        <v>0</v>
      </c>
      <c r="CO146">
        <v>0</v>
      </c>
      <c r="CP146">
        <v>0</v>
      </c>
      <c r="CQ146">
        <v>0</v>
      </c>
      <c r="CR146">
        <v>0</v>
      </c>
      <c r="CS146">
        <v>0</v>
      </c>
      <c r="CT146">
        <v>0</v>
      </c>
      <c r="CU146">
        <v>0</v>
      </c>
      <c r="CV146">
        <v>0</v>
      </c>
      <c r="CW146">
        <v>0</v>
      </c>
      <c r="CX146">
        <v>0</v>
      </c>
      <c r="CY146">
        <v>0</v>
      </c>
      <c r="CZ146">
        <v>0</v>
      </c>
      <c r="DA146">
        <v>0</v>
      </c>
      <c r="DB146">
        <v>0</v>
      </c>
      <c r="DC146">
        <v>0</v>
      </c>
      <c r="DD146">
        <v>0</v>
      </c>
      <c r="DE146">
        <v>0</v>
      </c>
      <c r="DF146">
        <v>0</v>
      </c>
      <c r="DG146">
        <v>0</v>
      </c>
      <c r="DH146">
        <v>0</v>
      </c>
      <c r="DI146">
        <v>0</v>
      </c>
      <c r="DJ146">
        <v>0</v>
      </c>
      <c r="DK146">
        <v>0</v>
      </c>
      <c r="DL146">
        <v>0</v>
      </c>
      <c r="DM146">
        <v>0</v>
      </c>
    </row>
    <row r="147" spans="1:117" x14ac:dyDescent="0.2">
      <c r="A147" t="s">
        <v>1298</v>
      </c>
      <c r="G147" t="s">
        <v>1238</v>
      </c>
      <c r="M147" t="s">
        <v>1238</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0</v>
      </c>
      <c r="BL147">
        <v>0</v>
      </c>
      <c r="BM147">
        <v>0</v>
      </c>
      <c r="BN147">
        <v>0</v>
      </c>
      <c r="BO147">
        <v>0</v>
      </c>
      <c r="BP147">
        <v>0</v>
      </c>
      <c r="BQ147">
        <v>0</v>
      </c>
      <c r="BR147">
        <v>0</v>
      </c>
      <c r="BS147">
        <v>0</v>
      </c>
      <c r="BT147">
        <v>0</v>
      </c>
      <c r="BU147">
        <v>0</v>
      </c>
      <c r="BV147">
        <v>0</v>
      </c>
      <c r="BW147">
        <v>0</v>
      </c>
      <c r="BX147">
        <v>0</v>
      </c>
      <c r="BY147">
        <v>0</v>
      </c>
      <c r="BZ147">
        <v>0</v>
      </c>
      <c r="CA147">
        <v>0</v>
      </c>
      <c r="CB147">
        <v>0</v>
      </c>
      <c r="CC147">
        <v>0</v>
      </c>
      <c r="CD147">
        <v>0</v>
      </c>
      <c r="CE147">
        <v>0</v>
      </c>
      <c r="CF147">
        <v>0</v>
      </c>
      <c r="CG147">
        <v>0</v>
      </c>
      <c r="CH147">
        <v>0</v>
      </c>
      <c r="CI147">
        <v>0</v>
      </c>
      <c r="CJ147">
        <v>0</v>
      </c>
      <c r="CK147">
        <v>0</v>
      </c>
      <c r="CL147">
        <v>0</v>
      </c>
      <c r="CM147">
        <v>0</v>
      </c>
      <c r="CN147">
        <v>0</v>
      </c>
      <c r="CO147">
        <v>0</v>
      </c>
      <c r="CP147">
        <v>0</v>
      </c>
      <c r="CQ147">
        <v>0</v>
      </c>
      <c r="CR147">
        <v>0</v>
      </c>
      <c r="CS147">
        <v>0</v>
      </c>
      <c r="CT147">
        <v>0</v>
      </c>
      <c r="CU147">
        <v>0</v>
      </c>
      <c r="CV147">
        <v>0</v>
      </c>
      <c r="CW147">
        <v>0</v>
      </c>
      <c r="CX147">
        <v>0</v>
      </c>
      <c r="CY147">
        <v>0</v>
      </c>
      <c r="CZ147">
        <v>0</v>
      </c>
      <c r="DA147">
        <v>0</v>
      </c>
      <c r="DB147">
        <v>0</v>
      </c>
      <c r="DC147">
        <v>0</v>
      </c>
      <c r="DD147">
        <v>0</v>
      </c>
      <c r="DE147">
        <v>0</v>
      </c>
      <c r="DF147">
        <v>0</v>
      </c>
      <c r="DG147">
        <v>0</v>
      </c>
      <c r="DH147">
        <v>0</v>
      </c>
      <c r="DI147">
        <v>0</v>
      </c>
      <c r="DJ147">
        <v>0</v>
      </c>
      <c r="DK147">
        <v>0</v>
      </c>
      <c r="DL147">
        <v>0</v>
      </c>
      <c r="DM147">
        <v>0</v>
      </c>
    </row>
    <row r="148" spans="1:117" x14ac:dyDescent="0.2">
      <c r="A148" t="s">
        <v>1298</v>
      </c>
      <c r="G148" t="s">
        <v>1238</v>
      </c>
      <c r="M148" t="s">
        <v>1238</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c r="BK148">
        <v>0</v>
      </c>
      <c r="BL148">
        <v>0</v>
      </c>
      <c r="BM148">
        <v>0</v>
      </c>
      <c r="BN148">
        <v>0</v>
      </c>
      <c r="BO148">
        <v>0</v>
      </c>
      <c r="BP148">
        <v>0</v>
      </c>
      <c r="BQ148">
        <v>0</v>
      </c>
      <c r="BR148">
        <v>0</v>
      </c>
      <c r="BS148">
        <v>0</v>
      </c>
      <c r="BT148">
        <v>0</v>
      </c>
      <c r="BU148">
        <v>0</v>
      </c>
      <c r="BV148">
        <v>0</v>
      </c>
      <c r="BW148">
        <v>0</v>
      </c>
      <c r="BX148">
        <v>0</v>
      </c>
      <c r="BY148">
        <v>0</v>
      </c>
      <c r="BZ148">
        <v>0</v>
      </c>
      <c r="CA148">
        <v>0</v>
      </c>
      <c r="CB148">
        <v>0</v>
      </c>
      <c r="CC148">
        <v>0</v>
      </c>
      <c r="CD148">
        <v>0</v>
      </c>
      <c r="CE148">
        <v>0</v>
      </c>
      <c r="CF148">
        <v>0</v>
      </c>
      <c r="CG148">
        <v>0</v>
      </c>
      <c r="CH148">
        <v>0</v>
      </c>
      <c r="CI148">
        <v>0</v>
      </c>
      <c r="CJ148">
        <v>0</v>
      </c>
      <c r="CK148">
        <v>0</v>
      </c>
      <c r="CL148">
        <v>0</v>
      </c>
      <c r="CM148">
        <v>0</v>
      </c>
      <c r="CN148">
        <v>0</v>
      </c>
      <c r="CO148">
        <v>0</v>
      </c>
      <c r="CP148">
        <v>0</v>
      </c>
      <c r="CQ148">
        <v>0</v>
      </c>
      <c r="CR148">
        <v>0</v>
      </c>
      <c r="CS148">
        <v>0</v>
      </c>
      <c r="CT148">
        <v>0</v>
      </c>
      <c r="CU148">
        <v>0</v>
      </c>
      <c r="CV148">
        <v>0</v>
      </c>
      <c r="CW148">
        <v>0</v>
      </c>
      <c r="CX148">
        <v>0</v>
      </c>
      <c r="CY148">
        <v>0</v>
      </c>
      <c r="CZ148">
        <v>0</v>
      </c>
      <c r="DA148">
        <v>0</v>
      </c>
      <c r="DB148">
        <v>0</v>
      </c>
      <c r="DC148">
        <v>0</v>
      </c>
      <c r="DD148">
        <v>0</v>
      </c>
      <c r="DE148">
        <v>0</v>
      </c>
      <c r="DF148">
        <v>0</v>
      </c>
      <c r="DG148">
        <v>0</v>
      </c>
      <c r="DH148">
        <v>0</v>
      </c>
      <c r="DI148">
        <v>0</v>
      </c>
      <c r="DJ148">
        <v>0</v>
      </c>
      <c r="DK148">
        <v>0</v>
      </c>
      <c r="DL148">
        <v>0</v>
      </c>
      <c r="DM148">
        <v>0</v>
      </c>
    </row>
    <row r="149" spans="1:117" x14ac:dyDescent="0.2">
      <c r="A149" t="s">
        <v>1298</v>
      </c>
      <c r="G149" t="s">
        <v>1238</v>
      </c>
      <c r="M149" t="s">
        <v>1238</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c r="BJ149">
        <v>0</v>
      </c>
      <c r="BK149">
        <v>0</v>
      </c>
      <c r="BL149">
        <v>0</v>
      </c>
      <c r="BM149">
        <v>0</v>
      </c>
      <c r="BN149">
        <v>0</v>
      </c>
      <c r="BO149">
        <v>0</v>
      </c>
      <c r="BP149">
        <v>0</v>
      </c>
      <c r="BQ149">
        <v>0</v>
      </c>
      <c r="BR149">
        <v>0</v>
      </c>
      <c r="BS149">
        <v>0</v>
      </c>
      <c r="BT149">
        <v>0</v>
      </c>
      <c r="BU149">
        <v>0</v>
      </c>
      <c r="BV149">
        <v>0</v>
      </c>
      <c r="BW149">
        <v>0</v>
      </c>
      <c r="BX149">
        <v>0</v>
      </c>
      <c r="BY149">
        <v>0</v>
      </c>
      <c r="BZ149">
        <v>0</v>
      </c>
      <c r="CA149">
        <v>0</v>
      </c>
      <c r="CB149">
        <v>0</v>
      </c>
      <c r="CC149">
        <v>0</v>
      </c>
      <c r="CD149">
        <v>0</v>
      </c>
      <c r="CE149">
        <v>0</v>
      </c>
      <c r="CF149">
        <v>0</v>
      </c>
      <c r="CG149">
        <v>0</v>
      </c>
      <c r="CH149">
        <v>0</v>
      </c>
      <c r="CI149">
        <v>0</v>
      </c>
      <c r="CJ149">
        <v>0</v>
      </c>
      <c r="CK149">
        <v>0</v>
      </c>
      <c r="CL149">
        <v>0</v>
      </c>
      <c r="CM149">
        <v>0</v>
      </c>
      <c r="CN149">
        <v>0</v>
      </c>
      <c r="CO149">
        <v>0</v>
      </c>
      <c r="CP149">
        <v>0</v>
      </c>
      <c r="CQ149">
        <v>0</v>
      </c>
      <c r="CR149">
        <v>0</v>
      </c>
      <c r="CS149">
        <v>0</v>
      </c>
      <c r="CT149">
        <v>0</v>
      </c>
      <c r="CU149">
        <v>0</v>
      </c>
      <c r="CV149">
        <v>0</v>
      </c>
      <c r="CW149">
        <v>0</v>
      </c>
      <c r="CX149">
        <v>0</v>
      </c>
      <c r="CY149">
        <v>0</v>
      </c>
      <c r="CZ149">
        <v>0</v>
      </c>
      <c r="DA149">
        <v>0</v>
      </c>
      <c r="DB149">
        <v>0</v>
      </c>
      <c r="DC149">
        <v>0</v>
      </c>
      <c r="DD149">
        <v>0</v>
      </c>
      <c r="DE149">
        <v>0</v>
      </c>
      <c r="DF149">
        <v>0</v>
      </c>
      <c r="DG149">
        <v>0</v>
      </c>
      <c r="DH149">
        <v>0</v>
      </c>
      <c r="DI149">
        <v>0</v>
      </c>
      <c r="DJ149">
        <v>0</v>
      </c>
      <c r="DK149">
        <v>0</v>
      </c>
      <c r="DL149">
        <v>0</v>
      </c>
      <c r="DM149">
        <v>0</v>
      </c>
    </row>
    <row r="150" spans="1:117" x14ac:dyDescent="0.2">
      <c r="A150" t="s">
        <v>1298</v>
      </c>
      <c r="G150" t="s">
        <v>1238</v>
      </c>
      <c r="M150" t="s">
        <v>1238</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0</v>
      </c>
      <c r="BL150">
        <v>0</v>
      </c>
      <c r="BM150">
        <v>0</v>
      </c>
      <c r="BN150">
        <v>0</v>
      </c>
      <c r="BO150">
        <v>0</v>
      </c>
      <c r="BP150">
        <v>0</v>
      </c>
      <c r="BQ150">
        <v>0</v>
      </c>
      <c r="BR150">
        <v>0</v>
      </c>
      <c r="BS150">
        <v>0</v>
      </c>
      <c r="BT150">
        <v>0</v>
      </c>
      <c r="BU150">
        <v>0</v>
      </c>
      <c r="BV150">
        <v>0</v>
      </c>
      <c r="BW150">
        <v>0</v>
      </c>
      <c r="BX150">
        <v>0</v>
      </c>
      <c r="BY150">
        <v>0</v>
      </c>
      <c r="BZ150">
        <v>0</v>
      </c>
      <c r="CA150">
        <v>0</v>
      </c>
      <c r="CB150">
        <v>0</v>
      </c>
      <c r="CC150">
        <v>0</v>
      </c>
      <c r="CD150">
        <v>0</v>
      </c>
      <c r="CE150">
        <v>0</v>
      </c>
      <c r="CF150">
        <v>0</v>
      </c>
      <c r="CG150">
        <v>0</v>
      </c>
      <c r="CH150">
        <v>0</v>
      </c>
      <c r="CI150">
        <v>0</v>
      </c>
      <c r="CJ150">
        <v>0</v>
      </c>
      <c r="CK150">
        <v>0</v>
      </c>
      <c r="CL150">
        <v>0</v>
      </c>
      <c r="CM150">
        <v>0</v>
      </c>
      <c r="CN150">
        <v>0</v>
      </c>
      <c r="CO150">
        <v>0</v>
      </c>
      <c r="CP150">
        <v>0</v>
      </c>
      <c r="CQ150">
        <v>0</v>
      </c>
      <c r="CR150">
        <v>0</v>
      </c>
      <c r="CS150">
        <v>0</v>
      </c>
      <c r="CT150">
        <v>0</v>
      </c>
      <c r="CU150">
        <v>0</v>
      </c>
      <c r="CV150">
        <v>0</v>
      </c>
      <c r="CW150">
        <v>0</v>
      </c>
      <c r="CX150">
        <v>0</v>
      </c>
      <c r="CY150">
        <v>0</v>
      </c>
      <c r="CZ150">
        <v>0</v>
      </c>
      <c r="DA150">
        <v>0</v>
      </c>
      <c r="DB150">
        <v>0</v>
      </c>
      <c r="DC150">
        <v>0</v>
      </c>
      <c r="DD150">
        <v>0</v>
      </c>
      <c r="DE150">
        <v>0</v>
      </c>
      <c r="DF150">
        <v>0</v>
      </c>
      <c r="DG150">
        <v>0</v>
      </c>
      <c r="DH150">
        <v>0</v>
      </c>
      <c r="DI150">
        <v>0</v>
      </c>
      <c r="DJ150">
        <v>0</v>
      </c>
      <c r="DK150">
        <v>0</v>
      </c>
      <c r="DL150">
        <v>0</v>
      </c>
      <c r="DM150">
        <v>0</v>
      </c>
    </row>
    <row r="151" spans="1:117" x14ac:dyDescent="0.2">
      <c r="A151" t="s">
        <v>1298</v>
      </c>
      <c r="G151" t="s">
        <v>1238</v>
      </c>
      <c r="M151" t="s">
        <v>1238</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v>0</v>
      </c>
      <c r="BL151">
        <v>0</v>
      </c>
      <c r="BM151">
        <v>0</v>
      </c>
      <c r="BN151">
        <v>0</v>
      </c>
      <c r="BO151">
        <v>0</v>
      </c>
      <c r="BP151">
        <v>0</v>
      </c>
      <c r="BQ151">
        <v>0</v>
      </c>
      <c r="BR151">
        <v>0</v>
      </c>
      <c r="BS151">
        <v>0</v>
      </c>
      <c r="BT151">
        <v>0</v>
      </c>
      <c r="BU151">
        <v>0</v>
      </c>
      <c r="BV151">
        <v>0</v>
      </c>
      <c r="BW151">
        <v>0</v>
      </c>
      <c r="BX151">
        <v>0</v>
      </c>
      <c r="BY151">
        <v>0</v>
      </c>
      <c r="BZ151">
        <v>0</v>
      </c>
      <c r="CA151">
        <v>0</v>
      </c>
      <c r="CB151">
        <v>0</v>
      </c>
      <c r="CC151">
        <v>0</v>
      </c>
      <c r="CD151">
        <v>0</v>
      </c>
      <c r="CE151">
        <v>0</v>
      </c>
      <c r="CF151">
        <v>0</v>
      </c>
      <c r="CG151">
        <v>0</v>
      </c>
      <c r="CH151">
        <v>0</v>
      </c>
      <c r="CI151">
        <v>0</v>
      </c>
      <c r="CJ151">
        <v>0</v>
      </c>
      <c r="CK151">
        <v>0</v>
      </c>
      <c r="CL151">
        <v>0</v>
      </c>
      <c r="CM151">
        <v>0</v>
      </c>
      <c r="CN151">
        <v>0</v>
      </c>
      <c r="CO151">
        <v>0</v>
      </c>
      <c r="CP151">
        <v>0</v>
      </c>
      <c r="CQ151">
        <v>0</v>
      </c>
      <c r="CR151">
        <v>0</v>
      </c>
      <c r="CS151">
        <v>0</v>
      </c>
      <c r="CT151">
        <v>0</v>
      </c>
      <c r="CU151">
        <v>0</v>
      </c>
      <c r="CV151">
        <v>0</v>
      </c>
      <c r="CW151">
        <v>0</v>
      </c>
      <c r="CX151">
        <v>0</v>
      </c>
      <c r="CY151">
        <v>0</v>
      </c>
      <c r="CZ151">
        <v>0</v>
      </c>
      <c r="DA151">
        <v>0</v>
      </c>
      <c r="DB151">
        <v>0</v>
      </c>
      <c r="DC151">
        <v>0</v>
      </c>
      <c r="DD151">
        <v>0</v>
      </c>
      <c r="DE151">
        <v>0</v>
      </c>
      <c r="DF151">
        <v>0</v>
      </c>
      <c r="DG151">
        <v>0</v>
      </c>
      <c r="DH151">
        <v>0</v>
      </c>
      <c r="DI151">
        <v>0</v>
      </c>
      <c r="DJ151">
        <v>0</v>
      </c>
      <c r="DK151">
        <v>0</v>
      </c>
      <c r="DL151">
        <v>0</v>
      </c>
      <c r="DM151">
        <v>0</v>
      </c>
    </row>
    <row r="152" spans="1:117" x14ac:dyDescent="0.2">
      <c r="A152" t="s">
        <v>1298</v>
      </c>
      <c r="G152" t="s">
        <v>1238</v>
      </c>
      <c r="M152" t="s">
        <v>1238</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c r="BJ152">
        <v>0</v>
      </c>
      <c r="BK152">
        <v>0</v>
      </c>
      <c r="BL152">
        <v>0</v>
      </c>
      <c r="BM152">
        <v>0</v>
      </c>
      <c r="BN152">
        <v>0</v>
      </c>
      <c r="BO152">
        <v>0</v>
      </c>
      <c r="BP152">
        <v>0</v>
      </c>
      <c r="BQ152">
        <v>0</v>
      </c>
      <c r="BR152">
        <v>0</v>
      </c>
      <c r="BS152">
        <v>0</v>
      </c>
      <c r="BT152">
        <v>0</v>
      </c>
      <c r="BU152">
        <v>0</v>
      </c>
      <c r="BV152">
        <v>0</v>
      </c>
      <c r="BW152">
        <v>0</v>
      </c>
      <c r="BX152">
        <v>0</v>
      </c>
      <c r="BY152">
        <v>0</v>
      </c>
      <c r="BZ152">
        <v>0</v>
      </c>
      <c r="CA152">
        <v>0</v>
      </c>
      <c r="CB152">
        <v>0</v>
      </c>
      <c r="CC152">
        <v>0</v>
      </c>
      <c r="CD152">
        <v>0</v>
      </c>
      <c r="CE152">
        <v>0</v>
      </c>
      <c r="CF152">
        <v>0</v>
      </c>
      <c r="CG152">
        <v>0</v>
      </c>
      <c r="CH152">
        <v>0</v>
      </c>
      <c r="CI152">
        <v>0</v>
      </c>
      <c r="CJ152">
        <v>0</v>
      </c>
      <c r="CK152">
        <v>0</v>
      </c>
      <c r="CL152">
        <v>0</v>
      </c>
      <c r="CM152">
        <v>0</v>
      </c>
      <c r="CN152">
        <v>0</v>
      </c>
      <c r="CO152">
        <v>0</v>
      </c>
      <c r="CP152">
        <v>0</v>
      </c>
      <c r="CQ152">
        <v>0</v>
      </c>
      <c r="CR152">
        <v>0</v>
      </c>
      <c r="CS152">
        <v>0</v>
      </c>
      <c r="CT152">
        <v>0</v>
      </c>
      <c r="CU152">
        <v>0</v>
      </c>
      <c r="CV152">
        <v>0</v>
      </c>
      <c r="CW152">
        <v>0</v>
      </c>
      <c r="CX152">
        <v>0</v>
      </c>
      <c r="CY152">
        <v>0</v>
      </c>
      <c r="CZ152">
        <v>0</v>
      </c>
      <c r="DA152">
        <v>0</v>
      </c>
      <c r="DB152">
        <v>0</v>
      </c>
      <c r="DC152">
        <v>0</v>
      </c>
      <c r="DD152">
        <v>0</v>
      </c>
      <c r="DE152">
        <v>0</v>
      </c>
      <c r="DF152">
        <v>0</v>
      </c>
      <c r="DG152">
        <v>0</v>
      </c>
      <c r="DH152">
        <v>0</v>
      </c>
      <c r="DI152">
        <v>0</v>
      </c>
      <c r="DJ152">
        <v>0</v>
      </c>
      <c r="DK152">
        <v>0</v>
      </c>
      <c r="DL152">
        <v>0</v>
      </c>
      <c r="DM152">
        <v>0</v>
      </c>
    </row>
    <row r="153" spans="1:117" x14ac:dyDescent="0.2">
      <c r="A153" t="s">
        <v>1298</v>
      </c>
      <c r="G153" t="s">
        <v>1238</v>
      </c>
      <c r="M153" t="s">
        <v>1238</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c r="BJ153">
        <v>0</v>
      </c>
      <c r="BK153">
        <v>0</v>
      </c>
      <c r="BL153">
        <v>0</v>
      </c>
      <c r="BM153">
        <v>0</v>
      </c>
      <c r="BN153">
        <v>0</v>
      </c>
      <c r="BO153">
        <v>0</v>
      </c>
      <c r="BP153">
        <v>0</v>
      </c>
      <c r="BQ153">
        <v>0</v>
      </c>
      <c r="BR153">
        <v>0</v>
      </c>
      <c r="BS153">
        <v>0</v>
      </c>
      <c r="BT153">
        <v>0</v>
      </c>
      <c r="BU153">
        <v>0</v>
      </c>
      <c r="BV153">
        <v>0</v>
      </c>
      <c r="BW153">
        <v>0</v>
      </c>
      <c r="BX153">
        <v>0</v>
      </c>
      <c r="BY153">
        <v>0</v>
      </c>
      <c r="BZ153">
        <v>0</v>
      </c>
      <c r="CA153">
        <v>0</v>
      </c>
      <c r="CB153">
        <v>0</v>
      </c>
      <c r="CC153">
        <v>0</v>
      </c>
      <c r="CD153">
        <v>0</v>
      </c>
      <c r="CE153">
        <v>0</v>
      </c>
      <c r="CF153">
        <v>0</v>
      </c>
      <c r="CG153">
        <v>0</v>
      </c>
      <c r="CH153">
        <v>0</v>
      </c>
      <c r="CI153">
        <v>0</v>
      </c>
      <c r="CJ153">
        <v>0</v>
      </c>
      <c r="CK153">
        <v>0</v>
      </c>
      <c r="CL153">
        <v>0</v>
      </c>
      <c r="CM153">
        <v>0</v>
      </c>
      <c r="CN153">
        <v>0</v>
      </c>
      <c r="CO153">
        <v>0</v>
      </c>
      <c r="CP153">
        <v>0</v>
      </c>
      <c r="CQ153">
        <v>0</v>
      </c>
      <c r="CR153">
        <v>0</v>
      </c>
      <c r="CS153">
        <v>0</v>
      </c>
      <c r="CT153">
        <v>0</v>
      </c>
      <c r="CU153">
        <v>0</v>
      </c>
      <c r="CV153">
        <v>0</v>
      </c>
      <c r="CW153">
        <v>0</v>
      </c>
      <c r="CX153">
        <v>0</v>
      </c>
      <c r="CY153">
        <v>0</v>
      </c>
      <c r="CZ153">
        <v>0</v>
      </c>
      <c r="DA153">
        <v>0</v>
      </c>
      <c r="DB153">
        <v>0</v>
      </c>
      <c r="DC153">
        <v>0</v>
      </c>
      <c r="DD153">
        <v>0</v>
      </c>
      <c r="DE153">
        <v>0</v>
      </c>
      <c r="DF153">
        <v>0</v>
      </c>
      <c r="DG153">
        <v>0</v>
      </c>
      <c r="DH153">
        <v>0</v>
      </c>
      <c r="DI153">
        <v>0</v>
      </c>
      <c r="DJ153">
        <v>0</v>
      </c>
      <c r="DK153">
        <v>0</v>
      </c>
      <c r="DL153">
        <v>0</v>
      </c>
      <c r="DM153">
        <v>0</v>
      </c>
    </row>
    <row r="154" spans="1:117" x14ac:dyDescent="0.2">
      <c r="A154" t="s">
        <v>1298</v>
      </c>
      <c r="G154" t="s">
        <v>1238</v>
      </c>
      <c r="M154" t="s">
        <v>1238</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v>0</v>
      </c>
      <c r="BL154">
        <v>0</v>
      </c>
      <c r="BM154">
        <v>0</v>
      </c>
      <c r="BN154">
        <v>0</v>
      </c>
      <c r="BO154">
        <v>0</v>
      </c>
      <c r="BP154">
        <v>0</v>
      </c>
      <c r="BQ154">
        <v>0</v>
      </c>
      <c r="BR154">
        <v>0</v>
      </c>
      <c r="BS154">
        <v>0</v>
      </c>
      <c r="BT154">
        <v>0</v>
      </c>
      <c r="BU154">
        <v>0</v>
      </c>
      <c r="BV154">
        <v>0</v>
      </c>
      <c r="BW154">
        <v>0</v>
      </c>
      <c r="BX154">
        <v>0</v>
      </c>
      <c r="BY154">
        <v>0</v>
      </c>
      <c r="BZ154">
        <v>0</v>
      </c>
      <c r="CA154">
        <v>0</v>
      </c>
      <c r="CB154">
        <v>0</v>
      </c>
      <c r="CC154">
        <v>0</v>
      </c>
      <c r="CD154">
        <v>0</v>
      </c>
      <c r="CE154">
        <v>0</v>
      </c>
      <c r="CF154">
        <v>0</v>
      </c>
      <c r="CG154">
        <v>0</v>
      </c>
      <c r="CH154">
        <v>0</v>
      </c>
      <c r="CI154">
        <v>0</v>
      </c>
      <c r="CJ154">
        <v>0</v>
      </c>
      <c r="CK154">
        <v>0</v>
      </c>
      <c r="CL154">
        <v>0</v>
      </c>
      <c r="CM154">
        <v>0</v>
      </c>
      <c r="CN154">
        <v>0</v>
      </c>
      <c r="CO154">
        <v>0</v>
      </c>
      <c r="CP154">
        <v>0</v>
      </c>
      <c r="CQ154">
        <v>0</v>
      </c>
      <c r="CR154">
        <v>0</v>
      </c>
      <c r="CS154">
        <v>0</v>
      </c>
      <c r="CT154">
        <v>0</v>
      </c>
      <c r="CU154">
        <v>0</v>
      </c>
      <c r="CV154">
        <v>0</v>
      </c>
      <c r="CW154">
        <v>0</v>
      </c>
      <c r="CX154">
        <v>0</v>
      </c>
      <c r="CY154">
        <v>0</v>
      </c>
      <c r="CZ154">
        <v>0</v>
      </c>
      <c r="DA154">
        <v>0</v>
      </c>
      <c r="DB154">
        <v>0</v>
      </c>
      <c r="DC154">
        <v>0</v>
      </c>
      <c r="DD154">
        <v>0</v>
      </c>
      <c r="DE154">
        <v>0</v>
      </c>
      <c r="DF154">
        <v>0</v>
      </c>
      <c r="DG154">
        <v>0</v>
      </c>
      <c r="DH154">
        <v>0</v>
      </c>
      <c r="DI154">
        <v>0</v>
      </c>
      <c r="DJ154">
        <v>0</v>
      </c>
      <c r="DK154">
        <v>0</v>
      </c>
      <c r="DL154">
        <v>0</v>
      </c>
      <c r="DM154">
        <v>0</v>
      </c>
    </row>
    <row r="155" spans="1:117" x14ac:dyDescent="0.2">
      <c r="A155" t="s">
        <v>1298</v>
      </c>
      <c r="G155" t="s">
        <v>1238</v>
      </c>
      <c r="M155" t="s">
        <v>1238</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v>0</v>
      </c>
      <c r="BL155">
        <v>0</v>
      </c>
      <c r="BM155">
        <v>0</v>
      </c>
      <c r="BN155">
        <v>0</v>
      </c>
      <c r="BO155">
        <v>0</v>
      </c>
      <c r="BP155">
        <v>0</v>
      </c>
      <c r="BQ155">
        <v>0</v>
      </c>
      <c r="BR155">
        <v>0</v>
      </c>
      <c r="BS155">
        <v>0</v>
      </c>
      <c r="BT155">
        <v>0</v>
      </c>
      <c r="BU155">
        <v>0</v>
      </c>
      <c r="BV155">
        <v>0</v>
      </c>
      <c r="BW155">
        <v>0</v>
      </c>
      <c r="BX155">
        <v>0</v>
      </c>
      <c r="BY155">
        <v>0</v>
      </c>
      <c r="BZ155">
        <v>0</v>
      </c>
      <c r="CA155">
        <v>0</v>
      </c>
      <c r="CB155">
        <v>0</v>
      </c>
      <c r="CC155">
        <v>0</v>
      </c>
      <c r="CD155">
        <v>0</v>
      </c>
      <c r="CE155">
        <v>0</v>
      </c>
      <c r="CF155">
        <v>0</v>
      </c>
      <c r="CG155">
        <v>0</v>
      </c>
      <c r="CH155">
        <v>0</v>
      </c>
      <c r="CI155">
        <v>0</v>
      </c>
      <c r="CJ155">
        <v>0</v>
      </c>
      <c r="CK155">
        <v>0</v>
      </c>
      <c r="CL155">
        <v>0</v>
      </c>
      <c r="CM155">
        <v>0</v>
      </c>
      <c r="CN155">
        <v>0</v>
      </c>
      <c r="CO155">
        <v>0</v>
      </c>
      <c r="CP155">
        <v>0</v>
      </c>
      <c r="CQ155">
        <v>0</v>
      </c>
      <c r="CR155">
        <v>0</v>
      </c>
      <c r="CS155">
        <v>0</v>
      </c>
      <c r="CT155">
        <v>0</v>
      </c>
      <c r="CU155">
        <v>0</v>
      </c>
      <c r="CV155">
        <v>0</v>
      </c>
      <c r="CW155">
        <v>0</v>
      </c>
      <c r="CX155">
        <v>0</v>
      </c>
      <c r="CY155">
        <v>0</v>
      </c>
      <c r="CZ155">
        <v>0</v>
      </c>
      <c r="DA155">
        <v>0</v>
      </c>
      <c r="DB155">
        <v>0</v>
      </c>
      <c r="DC155">
        <v>0</v>
      </c>
      <c r="DD155">
        <v>0</v>
      </c>
      <c r="DE155">
        <v>0</v>
      </c>
      <c r="DF155">
        <v>0</v>
      </c>
      <c r="DG155">
        <v>0</v>
      </c>
      <c r="DH155">
        <v>0</v>
      </c>
      <c r="DI155">
        <v>0</v>
      </c>
      <c r="DJ155">
        <v>0</v>
      </c>
      <c r="DK155">
        <v>0</v>
      </c>
      <c r="DL155">
        <v>0</v>
      </c>
      <c r="DM155">
        <v>0</v>
      </c>
    </row>
    <row r="156" spans="1:117" x14ac:dyDescent="0.2">
      <c r="A156" t="s">
        <v>1298</v>
      </c>
      <c r="G156" t="s">
        <v>1238</v>
      </c>
      <c r="M156" t="s">
        <v>1238</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0</v>
      </c>
      <c r="BL156">
        <v>0</v>
      </c>
      <c r="BM156">
        <v>0</v>
      </c>
      <c r="BN156">
        <v>0</v>
      </c>
      <c r="BO156">
        <v>0</v>
      </c>
      <c r="BP156">
        <v>0</v>
      </c>
      <c r="BQ156">
        <v>0</v>
      </c>
      <c r="BR156">
        <v>0</v>
      </c>
      <c r="BS156">
        <v>0</v>
      </c>
      <c r="BT156">
        <v>0</v>
      </c>
      <c r="BU156">
        <v>0</v>
      </c>
      <c r="BV156">
        <v>0</v>
      </c>
      <c r="BW156">
        <v>0</v>
      </c>
      <c r="BX156">
        <v>0</v>
      </c>
      <c r="BY156">
        <v>0</v>
      </c>
      <c r="BZ156">
        <v>0</v>
      </c>
      <c r="CA156">
        <v>0</v>
      </c>
      <c r="CB156">
        <v>0</v>
      </c>
      <c r="CC156">
        <v>0</v>
      </c>
      <c r="CD156">
        <v>0</v>
      </c>
      <c r="CE156">
        <v>0</v>
      </c>
      <c r="CF156">
        <v>0</v>
      </c>
      <c r="CG156">
        <v>0</v>
      </c>
      <c r="CH156">
        <v>0</v>
      </c>
      <c r="CI156">
        <v>0</v>
      </c>
      <c r="CJ156">
        <v>0</v>
      </c>
      <c r="CK156">
        <v>0</v>
      </c>
      <c r="CL156">
        <v>0</v>
      </c>
      <c r="CM156">
        <v>0</v>
      </c>
      <c r="CN156">
        <v>0</v>
      </c>
      <c r="CO156">
        <v>0</v>
      </c>
      <c r="CP156">
        <v>0</v>
      </c>
      <c r="CQ156">
        <v>0</v>
      </c>
      <c r="CR156">
        <v>0</v>
      </c>
      <c r="CS156">
        <v>0</v>
      </c>
      <c r="CT156">
        <v>0</v>
      </c>
      <c r="CU156">
        <v>0</v>
      </c>
      <c r="CV156">
        <v>0</v>
      </c>
      <c r="CW156">
        <v>0</v>
      </c>
      <c r="CX156">
        <v>0</v>
      </c>
      <c r="CY156">
        <v>0</v>
      </c>
      <c r="CZ156">
        <v>0</v>
      </c>
      <c r="DA156">
        <v>0</v>
      </c>
      <c r="DB156">
        <v>0</v>
      </c>
      <c r="DC156">
        <v>0</v>
      </c>
      <c r="DD156">
        <v>0</v>
      </c>
      <c r="DE156">
        <v>0</v>
      </c>
      <c r="DF156">
        <v>0</v>
      </c>
      <c r="DG156">
        <v>0</v>
      </c>
      <c r="DH156">
        <v>0</v>
      </c>
      <c r="DI156">
        <v>0</v>
      </c>
      <c r="DJ156">
        <v>0</v>
      </c>
      <c r="DK156">
        <v>0</v>
      </c>
      <c r="DL156">
        <v>0</v>
      </c>
      <c r="DM156">
        <v>0</v>
      </c>
    </row>
    <row r="157" spans="1:117" x14ac:dyDescent="0.2">
      <c r="A157" t="s">
        <v>1298</v>
      </c>
      <c r="G157" t="s">
        <v>1238</v>
      </c>
      <c r="M157" t="s">
        <v>1238</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c r="BJ157">
        <v>0</v>
      </c>
      <c r="BK157">
        <v>0</v>
      </c>
      <c r="BL157">
        <v>0</v>
      </c>
      <c r="BM157">
        <v>0</v>
      </c>
      <c r="BN157">
        <v>0</v>
      </c>
      <c r="BO157">
        <v>0</v>
      </c>
      <c r="BP157">
        <v>0</v>
      </c>
      <c r="BQ157">
        <v>0</v>
      </c>
      <c r="BR157">
        <v>0</v>
      </c>
      <c r="BS157">
        <v>0</v>
      </c>
      <c r="BT157">
        <v>0</v>
      </c>
      <c r="BU157">
        <v>0</v>
      </c>
      <c r="BV157">
        <v>0</v>
      </c>
      <c r="BW157">
        <v>0</v>
      </c>
      <c r="BX157">
        <v>0</v>
      </c>
      <c r="BY157">
        <v>0</v>
      </c>
      <c r="BZ157">
        <v>0</v>
      </c>
      <c r="CA157">
        <v>0</v>
      </c>
      <c r="CB157">
        <v>0</v>
      </c>
      <c r="CC157">
        <v>0</v>
      </c>
      <c r="CD157">
        <v>0</v>
      </c>
      <c r="CE157">
        <v>0</v>
      </c>
      <c r="CF157">
        <v>0</v>
      </c>
      <c r="CG157">
        <v>0</v>
      </c>
      <c r="CH157">
        <v>0</v>
      </c>
      <c r="CI157">
        <v>0</v>
      </c>
      <c r="CJ157">
        <v>0</v>
      </c>
      <c r="CK157">
        <v>0</v>
      </c>
      <c r="CL157">
        <v>0</v>
      </c>
      <c r="CM157">
        <v>0</v>
      </c>
      <c r="CN157">
        <v>0</v>
      </c>
      <c r="CO157">
        <v>0</v>
      </c>
      <c r="CP157">
        <v>0</v>
      </c>
      <c r="CQ157">
        <v>0</v>
      </c>
      <c r="CR157">
        <v>0</v>
      </c>
      <c r="CS157">
        <v>0</v>
      </c>
      <c r="CT157">
        <v>0</v>
      </c>
      <c r="CU157">
        <v>0</v>
      </c>
      <c r="CV157">
        <v>0</v>
      </c>
      <c r="CW157">
        <v>0</v>
      </c>
      <c r="CX157">
        <v>0</v>
      </c>
      <c r="CY157">
        <v>0</v>
      </c>
      <c r="CZ157">
        <v>0</v>
      </c>
      <c r="DA157">
        <v>0</v>
      </c>
      <c r="DB157">
        <v>0</v>
      </c>
      <c r="DC157">
        <v>0</v>
      </c>
      <c r="DD157">
        <v>0</v>
      </c>
      <c r="DE157">
        <v>0</v>
      </c>
      <c r="DF157">
        <v>0</v>
      </c>
      <c r="DG157">
        <v>0</v>
      </c>
      <c r="DH157">
        <v>0</v>
      </c>
      <c r="DI157">
        <v>0</v>
      </c>
      <c r="DJ157">
        <v>0</v>
      </c>
      <c r="DK157">
        <v>0</v>
      </c>
      <c r="DL157">
        <v>0</v>
      </c>
      <c r="DM157">
        <v>0</v>
      </c>
    </row>
    <row r="158" spans="1:117" x14ac:dyDescent="0.2">
      <c r="A158" t="s">
        <v>1298</v>
      </c>
      <c r="G158" t="s">
        <v>1238</v>
      </c>
      <c r="M158" t="s">
        <v>1238</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0</v>
      </c>
      <c r="BK158">
        <v>0</v>
      </c>
      <c r="BL158">
        <v>0</v>
      </c>
      <c r="BM158">
        <v>0</v>
      </c>
      <c r="BN158">
        <v>0</v>
      </c>
      <c r="BO158">
        <v>0</v>
      </c>
      <c r="BP158">
        <v>0</v>
      </c>
      <c r="BQ158">
        <v>0</v>
      </c>
      <c r="BR158">
        <v>0</v>
      </c>
      <c r="BS158">
        <v>0</v>
      </c>
      <c r="BT158">
        <v>0</v>
      </c>
      <c r="BU158">
        <v>0</v>
      </c>
      <c r="BV158">
        <v>0</v>
      </c>
      <c r="BW158">
        <v>0</v>
      </c>
      <c r="BX158">
        <v>0</v>
      </c>
      <c r="BY158">
        <v>0</v>
      </c>
      <c r="BZ158">
        <v>0</v>
      </c>
      <c r="CA158">
        <v>0</v>
      </c>
      <c r="CB158">
        <v>0</v>
      </c>
      <c r="CC158">
        <v>0</v>
      </c>
      <c r="CD158">
        <v>0</v>
      </c>
      <c r="CE158">
        <v>0</v>
      </c>
      <c r="CF158">
        <v>0</v>
      </c>
      <c r="CG158">
        <v>0</v>
      </c>
      <c r="CH158">
        <v>0</v>
      </c>
      <c r="CI158">
        <v>0</v>
      </c>
      <c r="CJ158">
        <v>0</v>
      </c>
      <c r="CK158">
        <v>0</v>
      </c>
      <c r="CL158">
        <v>0</v>
      </c>
      <c r="CM158">
        <v>0</v>
      </c>
      <c r="CN158">
        <v>0</v>
      </c>
      <c r="CO158">
        <v>0</v>
      </c>
      <c r="CP158">
        <v>0</v>
      </c>
      <c r="CQ158">
        <v>0</v>
      </c>
      <c r="CR158">
        <v>0</v>
      </c>
      <c r="CS158">
        <v>0</v>
      </c>
      <c r="CT158">
        <v>0</v>
      </c>
      <c r="CU158">
        <v>0</v>
      </c>
      <c r="CV158">
        <v>0</v>
      </c>
      <c r="CW158">
        <v>0</v>
      </c>
      <c r="CX158">
        <v>0</v>
      </c>
      <c r="CY158">
        <v>0</v>
      </c>
      <c r="CZ158">
        <v>0</v>
      </c>
      <c r="DA158">
        <v>0</v>
      </c>
      <c r="DB158">
        <v>0</v>
      </c>
      <c r="DC158">
        <v>0</v>
      </c>
      <c r="DD158">
        <v>0</v>
      </c>
      <c r="DE158">
        <v>0</v>
      </c>
      <c r="DF158">
        <v>0</v>
      </c>
      <c r="DG158">
        <v>0</v>
      </c>
      <c r="DH158">
        <v>0</v>
      </c>
      <c r="DI158">
        <v>0</v>
      </c>
      <c r="DJ158">
        <v>0</v>
      </c>
      <c r="DK158">
        <v>0</v>
      </c>
      <c r="DL158">
        <v>0</v>
      </c>
      <c r="DM158">
        <v>0</v>
      </c>
    </row>
    <row r="159" spans="1:117" x14ac:dyDescent="0.2">
      <c r="A159" t="s">
        <v>1298</v>
      </c>
      <c r="G159" t="s">
        <v>1238</v>
      </c>
      <c r="M159" t="s">
        <v>1238</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0</v>
      </c>
      <c r="BL159">
        <v>0</v>
      </c>
      <c r="BM159">
        <v>0</v>
      </c>
      <c r="BN159">
        <v>0</v>
      </c>
      <c r="BO159">
        <v>0</v>
      </c>
      <c r="BP159">
        <v>0</v>
      </c>
      <c r="BQ159">
        <v>0</v>
      </c>
      <c r="BR159">
        <v>0</v>
      </c>
      <c r="BS159">
        <v>0</v>
      </c>
      <c r="BT159">
        <v>0</v>
      </c>
      <c r="BU159">
        <v>0</v>
      </c>
      <c r="BV159">
        <v>0</v>
      </c>
      <c r="BW159">
        <v>0</v>
      </c>
      <c r="BX159">
        <v>0</v>
      </c>
      <c r="BY159">
        <v>0</v>
      </c>
      <c r="BZ159">
        <v>0</v>
      </c>
      <c r="CA159">
        <v>0</v>
      </c>
      <c r="CB159">
        <v>0</v>
      </c>
      <c r="CC159">
        <v>0</v>
      </c>
      <c r="CD159">
        <v>0</v>
      </c>
      <c r="CE159">
        <v>0</v>
      </c>
      <c r="CF159">
        <v>0</v>
      </c>
      <c r="CG159">
        <v>0</v>
      </c>
      <c r="CH159">
        <v>0</v>
      </c>
      <c r="CI159">
        <v>0</v>
      </c>
      <c r="CJ159">
        <v>0</v>
      </c>
      <c r="CK159">
        <v>0</v>
      </c>
      <c r="CL159">
        <v>0</v>
      </c>
      <c r="CM159">
        <v>0</v>
      </c>
      <c r="CN159">
        <v>0</v>
      </c>
      <c r="CO159">
        <v>0</v>
      </c>
      <c r="CP159">
        <v>0</v>
      </c>
      <c r="CQ159">
        <v>0</v>
      </c>
      <c r="CR159">
        <v>0</v>
      </c>
      <c r="CS159">
        <v>0</v>
      </c>
      <c r="CT159">
        <v>0</v>
      </c>
      <c r="CU159">
        <v>0</v>
      </c>
      <c r="CV159">
        <v>0</v>
      </c>
      <c r="CW159">
        <v>0</v>
      </c>
      <c r="CX159">
        <v>0</v>
      </c>
      <c r="CY159">
        <v>0</v>
      </c>
      <c r="CZ159">
        <v>0</v>
      </c>
      <c r="DA159">
        <v>0</v>
      </c>
      <c r="DB159">
        <v>0</v>
      </c>
      <c r="DC159">
        <v>0</v>
      </c>
      <c r="DD159">
        <v>0</v>
      </c>
      <c r="DE159">
        <v>0</v>
      </c>
      <c r="DF159">
        <v>0</v>
      </c>
      <c r="DG159">
        <v>0</v>
      </c>
      <c r="DH159">
        <v>0</v>
      </c>
      <c r="DI159">
        <v>0</v>
      </c>
      <c r="DJ159">
        <v>0</v>
      </c>
      <c r="DK159">
        <v>0</v>
      </c>
      <c r="DL159">
        <v>0</v>
      </c>
      <c r="DM159">
        <v>0</v>
      </c>
    </row>
    <row r="160" spans="1:117" x14ac:dyDescent="0.2">
      <c r="A160" t="s">
        <v>1298</v>
      </c>
      <c r="G160" t="s">
        <v>1238</v>
      </c>
      <c r="M160" t="s">
        <v>1238</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c r="BK160">
        <v>0</v>
      </c>
      <c r="BL160">
        <v>0</v>
      </c>
      <c r="BM160">
        <v>0</v>
      </c>
      <c r="BN160">
        <v>0</v>
      </c>
      <c r="BO160">
        <v>0</v>
      </c>
      <c r="BP160">
        <v>0</v>
      </c>
      <c r="BQ160">
        <v>0</v>
      </c>
      <c r="BR160">
        <v>0</v>
      </c>
      <c r="BS160">
        <v>0</v>
      </c>
      <c r="BT160">
        <v>0</v>
      </c>
      <c r="BU160">
        <v>0</v>
      </c>
      <c r="BV160">
        <v>0</v>
      </c>
      <c r="BW160">
        <v>0</v>
      </c>
      <c r="BX160">
        <v>0</v>
      </c>
      <c r="BY160">
        <v>0</v>
      </c>
      <c r="BZ160">
        <v>0</v>
      </c>
      <c r="CA160">
        <v>0</v>
      </c>
      <c r="CB160">
        <v>0</v>
      </c>
      <c r="CC160">
        <v>0</v>
      </c>
      <c r="CD160">
        <v>0</v>
      </c>
      <c r="CE160">
        <v>0</v>
      </c>
      <c r="CF160">
        <v>0</v>
      </c>
      <c r="CG160">
        <v>0</v>
      </c>
      <c r="CH160">
        <v>0</v>
      </c>
      <c r="CI160">
        <v>0</v>
      </c>
      <c r="CJ160">
        <v>0</v>
      </c>
      <c r="CK160">
        <v>0</v>
      </c>
      <c r="CL160">
        <v>0</v>
      </c>
      <c r="CM160">
        <v>0</v>
      </c>
      <c r="CN160">
        <v>0</v>
      </c>
      <c r="CO160">
        <v>0</v>
      </c>
      <c r="CP160">
        <v>0</v>
      </c>
      <c r="CQ160">
        <v>0</v>
      </c>
      <c r="CR160">
        <v>0</v>
      </c>
      <c r="CS160">
        <v>0</v>
      </c>
      <c r="CT160">
        <v>0</v>
      </c>
      <c r="CU160">
        <v>0</v>
      </c>
      <c r="CV160">
        <v>0</v>
      </c>
      <c r="CW160">
        <v>0</v>
      </c>
      <c r="CX160">
        <v>0</v>
      </c>
      <c r="CY160">
        <v>0</v>
      </c>
      <c r="CZ160">
        <v>0</v>
      </c>
      <c r="DA160">
        <v>0</v>
      </c>
      <c r="DB160">
        <v>0</v>
      </c>
      <c r="DC160">
        <v>0</v>
      </c>
      <c r="DD160">
        <v>0</v>
      </c>
      <c r="DE160">
        <v>0</v>
      </c>
      <c r="DF160">
        <v>0</v>
      </c>
      <c r="DG160">
        <v>0</v>
      </c>
      <c r="DH160">
        <v>0</v>
      </c>
      <c r="DI160">
        <v>0</v>
      </c>
      <c r="DJ160">
        <v>0</v>
      </c>
      <c r="DK160">
        <v>0</v>
      </c>
      <c r="DL160">
        <v>0</v>
      </c>
      <c r="DM160">
        <v>0</v>
      </c>
    </row>
    <row r="161" spans="1:117" x14ac:dyDescent="0.2">
      <c r="A161" t="s">
        <v>1298</v>
      </c>
      <c r="G161" t="s">
        <v>1238</v>
      </c>
      <c r="M161" t="s">
        <v>1238</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c r="BL161">
        <v>0</v>
      </c>
      <c r="BM161">
        <v>0</v>
      </c>
      <c r="BN161">
        <v>0</v>
      </c>
      <c r="BO161">
        <v>0</v>
      </c>
      <c r="BP161">
        <v>0</v>
      </c>
      <c r="BQ161">
        <v>0</v>
      </c>
      <c r="BR161">
        <v>0</v>
      </c>
      <c r="BS161">
        <v>0</v>
      </c>
      <c r="BT161">
        <v>0</v>
      </c>
      <c r="BU161">
        <v>0</v>
      </c>
      <c r="BV161">
        <v>0</v>
      </c>
      <c r="BW161">
        <v>0</v>
      </c>
      <c r="BX161">
        <v>0</v>
      </c>
      <c r="BY161">
        <v>0</v>
      </c>
      <c r="BZ161">
        <v>0</v>
      </c>
      <c r="CA161">
        <v>0</v>
      </c>
      <c r="CB161">
        <v>0</v>
      </c>
      <c r="CC161">
        <v>0</v>
      </c>
      <c r="CD161">
        <v>0</v>
      </c>
      <c r="CE161">
        <v>0</v>
      </c>
      <c r="CF161">
        <v>0</v>
      </c>
      <c r="CG161">
        <v>0</v>
      </c>
      <c r="CH161">
        <v>0</v>
      </c>
      <c r="CI161">
        <v>0</v>
      </c>
      <c r="CJ161">
        <v>0</v>
      </c>
      <c r="CK161">
        <v>0</v>
      </c>
      <c r="CL161">
        <v>0</v>
      </c>
      <c r="CM161">
        <v>0</v>
      </c>
      <c r="CN161">
        <v>0</v>
      </c>
      <c r="CO161">
        <v>0</v>
      </c>
      <c r="CP161">
        <v>0</v>
      </c>
      <c r="CQ161">
        <v>0</v>
      </c>
      <c r="CR161">
        <v>0</v>
      </c>
      <c r="CS161">
        <v>0</v>
      </c>
      <c r="CT161">
        <v>0</v>
      </c>
      <c r="CU161">
        <v>0</v>
      </c>
      <c r="CV161">
        <v>0</v>
      </c>
      <c r="CW161">
        <v>0</v>
      </c>
      <c r="CX161">
        <v>0</v>
      </c>
      <c r="CY161">
        <v>0</v>
      </c>
      <c r="CZ161">
        <v>0</v>
      </c>
      <c r="DA161">
        <v>0</v>
      </c>
      <c r="DB161">
        <v>0</v>
      </c>
      <c r="DC161">
        <v>0</v>
      </c>
      <c r="DD161">
        <v>0</v>
      </c>
      <c r="DE161">
        <v>0</v>
      </c>
      <c r="DF161">
        <v>0</v>
      </c>
      <c r="DG161">
        <v>0</v>
      </c>
      <c r="DH161">
        <v>0</v>
      </c>
      <c r="DI161">
        <v>0</v>
      </c>
      <c r="DJ161">
        <v>0</v>
      </c>
      <c r="DK161">
        <v>0</v>
      </c>
      <c r="DL161">
        <v>0</v>
      </c>
      <c r="DM161">
        <v>0</v>
      </c>
    </row>
    <row r="162" spans="1:117" x14ac:dyDescent="0.2">
      <c r="A162" t="s">
        <v>1298</v>
      </c>
      <c r="G162" t="s">
        <v>1238</v>
      </c>
      <c r="M162" t="s">
        <v>1238</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c r="BL162">
        <v>0</v>
      </c>
      <c r="BM162">
        <v>0</v>
      </c>
      <c r="BN162">
        <v>0</v>
      </c>
      <c r="BO162">
        <v>0</v>
      </c>
      <c r="BP162">
        <v>0</v>
      </c>
      <c r="BQ162">
        <v>0</v>
      </c>
      <c r="BR162">
        <v>0</v>
      </c>
      <c r="BS162">
        <v>0</v>
      </c>
      <c r="BT162">
        <v>0</v>
      </c>
      <c r="BU162">
        <v>0</v>
      </c>
      <c r="BV162">
        <v>0</v>
      </c>
      <c r="BW162">
        <v>0</v>
      </c>
      <c r="BX162">
        <v>0</v>
      </c>
      <c r="BY162">
        <v>0</v>
      </c>
      <c r="BZ162">
        <v>0</v>
      </c>
      <c r="CA162">
        <v>0</v>
      </c>
      <c r="CB162">
        <v>0</v>
      </c>
      <c r="CC162">
        <v>0</v>
      </c>
      <c r="CD162">
        <v>0</v>
      </c>
      <c r="CE162">
        <v>0</v>
      </c>
      <c r="CF162">
        <v>0</v>
      </c>
      <c r="CG162">
        <v>0</v>
      </c>
      <c r="CH162">
        <v>0</v>
      </c>
      <c r="CI162">
        <v>0</v>
      </c>
      <c r="CJ162">
        <v>0</v>
      </c>
      <c r="CK162">
        <v>0</v>
      </c>
      <c r="CL162">
        <v>0</v>
      </c>
      <c r="CM162">
        <v>0</v>
      </c>
      <c r="CN162">
        <v>0</v>
      </c>
      <c r="CO162">
        <v>0</v>
      </c>
      <c r="CP162">
        <v>0</v>
      </c>
      <c r="CQ162">
        <v>0</v>
      </c>
      <c r="CR162">
        <v>0</v>
      </c>
      <c r="CS162">
        <v>0</v>
      </c>
      <c r="CT162">
        <v>0</v>
      </c>
      <c r="CU162">
        <v>0</v>
      </c>
      <c r="CV162">
        <v>0</v>
      </c>
      <c r="CW162">
        <v>0</v>
      </c>
      <c r="CX162">
        <v>0</v>
      </c>
      <c r="CY162">
        <v>0</v>
      </c>
      <c r="CZ162">
        <v>0</v>
      </c>
      <c r="DA162">
        <v>0</v>
      </c>
      <c r="DB162">
        <v>0</v>
      </c>
      <c r="DC162">
        <v>0</v>
      </c>
      <c r="DD162">
        <v>0</v>
      </c>
      <c r="DE162">
        <v>0</v>
      </c>
      <c r="DF162">
        <v>0</v>
      </c>
      <c r="DG162">
        <v>0</v>
      </c>
      <c r="DH162">
        <v>0</v>
      </c>
      <c r="DI162">
        <v>0</v>
      </c>
      <c r="DJ162">
        <v>0</v>
      </c>
      <c r="DK162">
        <v>0</v>
      </c>
      <c r="DL162">
        <v>0</v>
      </c>
      <c r="DM162">
        <v>0</v>
      </c>
    </row>
    <row r="163" spans="1:117" x14ac:dyDescent="0.2">
      <c r="A163" t="s">
        <v>1298</v>
      </c>
      <c r="G163" t="s">
        <v>1238</v>
      </c>
      <c r="M163" t="s">
        <v>1238</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0</v>
      </c>
      <c r="BL163">
        <v>0</v>
      </c>
      <c r="BM163">
        <v>0</v>
      </c>
      <c r="BN163">
        <v>0</v>
      </c>
      <c r="BO163">
        <v>0</v>
      </c>
      <c r="BP163">
        <v>0</v>
      </c>
      <c r="BQ163">
        <v>0</v>
      </c>
      <c r="BR163">
        <v>0</v>
      </c>
      <c r="BS163">
        <v>0</v>
      </c>
      <c r="BT163">
        <v>0</v>
      </c>
      <c r="BU163">
        <v>0</v>
      </c>
      <c r="BV163">
        <v>0</v>
      </c>
      <c r="BW163">
        <v>0</v>
      </c>
      <c r="BX163">
        <v>0</v>
      </c>
      <c r="BY163">
        <v>0</v>
      </c>
      <c r="BZ163">
        <v>0</v>
      </c>
      <c r="CA163">
        <v>0</v>
      </c>
      <c r="CB163">
        <v>0</v>
      </c>
      <c r="CC163">
        <v>0</v>
      </c>
      <c r="CD163">
        <v>0</v>
      </c>
      <c r="CE163">
        <v>0</v>
      </c>
      <c r="CF163">
        <v>0</v>
      </c>
      <c r="CG163">
        <v>0</v>
      </c>
      <c r="CH163">
        <v>0</v>
      </c>
      <c r="CI163">
        <v>0</v>
      </c>
      <c r="CJ163">
        <v>0</v>
      </c>
      <c r="CK163">
        <v>0</v>
      </c>
      <c r="CL163">
        <v>0</v>
      </c>
      <c r="CM163">
        <v>0</v>
      </c>
      <c r="CN163">
        <v>0</v>
      </c>
      <c r="CO163">
        <v>0</v>
      </c>
      <c r="CP163">
        <v>0</v>
      </c>
      <c r="CQ163">
        <v>0</v>
      </c>
      <c r="CR163">
        <v>0</v>
      </c>
      <c r="CS163">
        <v>0</v>
      </c>
      <c r="CT163">
        <v>0</v>
      </c>
      <c r="CU163">
        <v>0</v>
      </c>
      <c r="CV163">
        <v>0</v>
      </c>
      <c r="CW163">
        <v>0</v>
      </c>
      <c r="CX163">
        <v>0</v>
      </c>
      <c r="CY163">
        <v>0</v>
      </c>
      <c r="CZ163">
        <v>0</v>
      </c>
      <c r="DA163">
        <v>0</v>
      </c>
      <c r="DB163">
        <v>0</v>
      </c>
      <c r="DC163">
        <v>0</v>
      </c>
      <c r="DD163">
        <v>0</v>
      </c>
      <c r="DE163">
        <v>0</v>
      </c>
      <c r="DF163">
        <v>0</v>
      </c>
      <c r="DG163">
        <v>0</v>
      </c>
      <c r="DH163">
        <v>0</v>
      </c>
      <c r="DI163">
        <v>0</v>
      </c>
      <c r="DJ163">
        <v>0</v>
      </c>
      <c r="DK163">
        <v>0</v>
      </c>
      <c r="DL163">
        <v>0</v>
      </c>
      <c r="DM163">
        <v>0</v>
      </c>
    </row>
    <row r="164" spans="1:117" x14ac:dyDescent="0.2">
      <c r="A164" t="s">
        <v>1298</v>
      </c>
      <c r="G164" t="s">
        <v>1238</v>
      </c>
      <c r="M164" t="s">
        <v>1238</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0</v>
      </c>
      <c r="BL164">
        <v>0</v>
      </c>
      <c r="BM164">
        <v>0</v>
      </c>
      <c r="BN164">
        <v>0</v>
      </c>
      <c r="BO164">
        <v>0</v>
      </c>
      <c r="BP164">
        <v>0</v>
      </c>
      <c r="BQ164">
        <v>0</v>
      </c>
      <c r="BR164">
        <v>0</v>
      </c>
      <c r="BS164">
        <v>0</v>
      </c>
      <c r="BT164">
        <v>0</v>
      </c>
      <c r="BU164">
        <v>0</v>
      </c>
      <c r="BV164">
        <v>0</v>
      </c>
      <c r="BW164">
        <v>0</v>
      </c>
      <c r="BX164">
        <v>0</v>
      </c>
      <c r="BY164">
        <v>0</v>
      </c>
      <c r="BZ164">
        <v>0</v>
      </c>
      <c r="CA164">
        <v>0</v>
      </c>
      <c r="CB164">
        <v>0</v>
      </c>
      <c r="CC164">
        <v>0</v>
      </c>
      <c r="CD164">
        <v>0</v>
      </c>
      <c r="CE164">
        <v>0</v>
      </c>
      <c r="CF164">
        <v>0</v>
      </c>
      <c r="CG164">
        <v>0</v>
      </c>
      <c r="CH164">
        <v>0</v>
      </c>
      <c r="CI164">
        <v>0</v>
      </c>
      <c r="CJ164">
        <v>0</v>
      </c>
      <c r="CK164">
        <v>0</v>
      </c>
      <c r="CL164">
        <v>0</v>
      </c>
      <c r="CM164">
        <v>0</v>
      </c>
      <c r="CN164">
        <v>0</v>
      </c>
      <c r="CO164">
        <v>0</v>
      </c>
      <c r="CP164">
        <v>0</v>
      </c>
      <c r="CQ164">
        <v>0</v>
      </c>
      <c r="CR164">
        <v>0</v>
      </c>
      <c r="CS164">
        <v>0</v>
      </c>
      <c r="CT164">
        <v>0</v>
      </c>
      <c r="CU164">
        <v>0</v>
      </c>
      <c r="CV164">
        <v>0</v>
      </c>
      <c r="CW164">
        <v>0</v>
      </c>
      <c r="CX164">
        <v>0</v>
      </c>
      <c r="CY164">
        <v>0</v>
      </c>
      <c r="CZ164">
        <v>0</v>
      </c>
      <c r="DA164">
        <v>0</v>
      </c>
      <c r="DB164">
        <v>0</v>
      </c>
      <c r="DC164">
        <v>0</v>
      </c>
      <c r="DD164">
        <v>0</v>
      </c>
      <c r="DE164">
        <v>0</v>
      </c>
      <c r="DF164">
        <v>0</v>
      </c>
      <c r="DG164">
        <v>0</v>
      </c>
      <c r="DH164">
        <v>0</v>
      </c>
      <c r="DI164">
        <v>0</v>
      </c>
      <c r="DJ164">
        <v>0</v>
      </c>
      <c r="DK164">
        <v>0</v>
      </c>
      <c r="DL164">
        <v>0</v>
      </c>
      <c r="DM164">
        <v>0</v>
      </c>
    </row>
    <row r="165" spans="1:117" x14ac:dyDescent="0.2">
      <c r="A165" t="s">
        <v>1298</v>
      </c>
      <c r="G165" t="s">
        <v>1238</v>
      </c>
      <c r="M165" t="s">
        <v>1238</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c r="BK165">
        <v>0</v>
      </c>
      <c r="BL165">
        <v>0</v>
      </c>
      <c r="BM165">
        <v>0</v>
      </c>
      <c r="BN165">
        <v>0</v>
      </c>
      <c r="BO165">
        <v>0</v>
      </c>
      <c r="BP165">
        <v>0</v>
      </c>
      <c r="BQ165">
        <v>0</v>
      </c>
      <c r="BR165">
        <v>0</v>
      </c>
      <c r="BS165">
        <v>0</v>
      </c>
      <c r="BT165">
        <v>0</v>
      </c>
      <c r="BU165">
        <v>0</v>
      </c>
      <c r="BV165">
        <v>0</v>
      </c>
      <c r="BW165">
        <v>0</v>
      </c>
      <c r="BX165">
        <v>0</v>
      </c>
      <c r="BY165">
        <v>0</v>
      </c>
      <c r="BZ165">
        <v>0</v>
      </c>
      <c r="CA165">
        <v>0</v>
      </c>
      <c r="CB165">
        <v>0</v>
      </c>
      <c r="CC165">
        <v>0</v>
      </c>
      <c r="CD165">
        <v>0</v>
      </c>
      <c r="CE165">
        <v>0</v>
      </c>
      <c r="CF165">
        <v>0</v>
      </c>
      <c r="CG165">
        <v>0</v>
      </c>
      <c r="CH165">
        <v>0</v>
      </c>
      <c r="CI165">
        <v>0</v>
      </c>
      <c r="CJ165">
        <v>0</v>
      </c>
      <c r="CK165">
        <v>0</v>
      </c>
      <c r="CL165">
        <v>0</v>
      </c>
      <c r="CM165">
        <v>0</v>
      </c>
      <c r="CN165">
        <v>0</v>
      </c>
      <c r="CO165">
        <v>0</v>
      </c>
      <c r="CP165">
        <v>0</v>
      </c>
      <c r="CQ165">
        <v>0</v>
      </c>
      <c r="CR165">
        <v>0</v>
      </c>
      <c r="CS165">
        <v>0</v>
      </c>
      <c r="CT165">
        <v>0</v>
      </c>
      <c r="CU165">
        <v>0</v>
      </c>
      <c r="CV165">
        <v>0</v>
      </c>
      <c r="CW165">
        <v>0</v>
      </c>
      <c r="CX165">
        <v>0</v>
      </c>
      <c r="CY165">
        <v>0</v>
      </c>
      <c r="CZ165">
        <v>0</v>
      </c>
      <c r="DA165">
        <v>0</v>
      </c>
      <c r="DB165">
        <v>0</v>
      </c>
      <c r="DC165">
        <v>0</v>
      </c>
      <c r="DD165">
        <v>0</v>
      </c>
      <c r="DE165">
        <v>0</v>
      </c>
      <c r="DF165">
        <v>0</v>
      </c>
      <c r="DG165">
        <v>0</v>
      </c>
      <c r="DH165">
        <v>0</v>
      </c>
      <c r="DI165">
        <v>0</v>
      </c>
      <c r="DJ165">
        <v>0</v>
      </c>
      <c r="DK165">
        <v>0</v>
      </c>
      <c r="DL165">
        <v>0</v>
      </c>
      <c r="DM165">
        <v>0</v>
      </c>
    </row>
    <row r="166" spans="1:117" x14ac:dyDescent="0.2">
      <c r="A166" t="s">
        <v>1298</v>
      </c>
      <c r="G166" t="s">
        <v>1238</v>
      </c>
      <c r="M166" t="s">
        <v>1238</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0</v>
      </c>
      <c r="BJ166">
        <v>0</v>
      </c>
      <c r="BK166">
        <v>0</v>
      </c>
      <c r="BL166">
        <v>0</v>
      </c>
      <c r="BM166">
        <v>0</v>
      </c>
      <c r="BN166">
        <v>0</v>
      </c>
      <c r="BO166">
        <v>0</v>
      </c>
      <c r="BP166">
        <v>0</v>
      </c>
      <c r="BQ166">
        <v>0</v>
      </c>
      <c r="BR166">
        <v>0</v>
      </c>
      <c r="BS166">
        <v>0</v>
      </c>
      <c r="BT166">
        <v>0</v>
      </c>
      <c r="BU166">
        <v>0</v>
      </c>
      <c r="BV166">
        <v>0</v>
      </c>
      <c r="BW166">
        <v>0</v>
      </c>
      <c r="BX166">
        <v>0</v>
      </c>
      <c r="BY166">
        <v>0</v>
      </c>
      <c r="BZ166">
        <v>0</v>
      </c>
      <c r="CA166">
        <v>0</v>
      </c>
      <c r="CB166">
        <v>0</v>
      </c>
      <c r="CC166">
        <v>0</v>
      </c>
      <c r="CD166">
        <v>0</v>
      </c>
      <c r="CE166">
        <v>0</v>
      </c>
      <c r="CF166">
        <v>0</v>
      </c>
      <c r="CG166">
        <v>0</v>
      </c>
      <c r="CH166">
        <v>0</v>
      </c>
      <c r="CI166">
        <v>0</v>
      </c>
      <c r="CJ166">
        <v>0</v>
      </c>
      <c r="CK166">
        <v>0</v>
      </c>
      <c r="CL166">
        <v>0</v>
      </c>
      <c r="CM166">
        <v>0</v>
      </c>
      <c r="CN166">
        <v>0</v>
      </c>
      <c r="CO166">
        <v>0</v>
      </c>
      <c r="CP166">
        <v>0</v>
      </c>
      <c r="CQ166">
        <v>0</v>
      </c>
      <c r="CR166">
        <v>0</v>
      </c>
      <c r="CS166">
        <v>0</v>
      </c>
      <c r="CT166">
        <v>0</v>
      </c>
      <c r="CU166">
        <v>0</v>
      </c>
      <c r="CV166">
        <v>0</v>
      </c>
      <c r="CW166">
        <v>0</v>
      </c>
      <c r="CX166">
        <v>0</v>
      </c>
      <c r="CY166">
        <v>0</v>
      </c>
      <c r="CZ166">
        <v>0</v>
      </c>
      <c r="DA166">
        <v>0</v>
      </c>
      <c r="DB166">
        <v>0</v>
      </c>
      <c r="DC166">
        <v>0</v>
      </c>
      <c r="DD166">
        <v>0</v>
      </c>
      <c r="DE166">
        <v>0</v>
      </c>
      <c r="DF166">
        <v>0</v>
      </c>
      <c r="DG166">
        <v>0</v>
      </c>
      <c r="DH166">
        <v>0</v>
      </c>
      <c r="DI166">
        <v>0</v>
      </c>
      <c r="DJ166">
        <v>0</v>
      </c>
      <c r="DK166">
        <v>0</v>
      </c>
      <c r="DL166">
        <v>0</v>
      </c>
      <c r="DM166">
        <v>0</v>
      </c>
    </row>
    <row r="167" spans="1:117" x14ac:dyDescent="0.2">
      <c r="A167" t="s">
        <v>1298</v>
      </c>
      <c r="G167" t="s">
        <v>1238</v>
      </c>
      <c r="M167" t="s">
        <v>1238</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0</v>
      </c>
      <c r="BL167">
        <v>0</v>
      </c>
      <c r="BM167">
        <v>0</v>
      </c>
      <c r="BN167">
        <v>0</v>
      </c>
      <c r="BO167">
        <v>0</v>
      </c>
      <c r="BP167">
        <v>0</v>
      </c>
      <c r="BQ167">
        <v>0</v>
      </c>
      <c r="BR167">
        <v>0</v>
      </c>
      <c r="BS167">
        <v>0</v>
      </c>
      <c r="BT167">
        <v>0</v>
      </c>
      <c r="BU167">
        <v>0</v>
      </c>
      <c r="BV167">
        <v>0</v>
      </c>
      <c r="BW167">
        <v>0</v>
      </c>
      <c r="BX167">
        <v>0</v>
      </c>
      <c r="BY167">
        <v>0</v>
      </c>
      <c r="BZ167">
        <v>0</v>
      </c>
      <c r="CA167">
        <v>0</v>
      </c>
      <c r="CB167">
        <v>0</v>
      </c>
      <c r="CC167">
        <v>0</v>
      </c>
      <c r="CD167">
        <v>0</v>
      </c>
      <c r="CE167">
        <v>0</v>
      </c>
      <c r="CF167">
        <v>0</v>
      </c>
      <c r="CG167">
        <v>0</v>
      </c>
      <c r="CH167">
        <v>0</v>
      </c>
      <c r="CI167">
        <v>0</v>
      </c>
      <c r="CJ167">
        <v>0</v>
      </c>
      <c r="CK167">
        <v>0</v>
      </c>
      <c r="CL167">
        <v>0</v>
      </c>
      <c r="CM167">
        <v>0</v>
      </c>
      <c r="CN167">
        <v>0</v>
      </c>
      <c r="CO167">
        <v>0</v>
      </c>
      <c r="CP167">
        <v>0</v>
      </c>
      <c r="CQ167">
        <v>0</v>
      </c>
      <c r="CR167">
        <v>0</v>
      </c>
      <c r="CS167">
        <v>0</v>
      </c>
      <c r="CT167">
        <v>0</v>
      </c>
      <c r="CU167">
        <v>0</v>
      </c>
      <c r="CV167">
        <v>0</v>
      </c>
      <c r="CW167">
        <v>0</v>
      </c>
      <c r="CX167">
        <v>0</v>
      </c>
      <c r="CY167">
        <v>0</v>
      </c>
      <c r="CZ167">
        <v>0</v>
      </c>
      <c r="DA167">
        <v>0</v>
      </c>
      <c r="DB167">
        <v>0</v>
      </c>
      <c r="DC167">
        <v>0</v>
      </c>
      <c r="DD167">
        <v>0</v>
      </c>
      <c r="DE167">
        <v>0</v>
      </c>
      <c r="DF167">
        <v>0</v>
      </c>
      <c r="DG167">
        <v>0</v>
      </c>
      <c r="DH167">
        <v>0</v>
      </c>
      <c r="DI167">
        <v>0</v>
      </c>
      <c r="DJ167">
        <v>0</v>
      </c>
      <c r="DK167">
        <v>0</v>
      </c>
      <c r="DL167">
        <v>0</v>
      </c>
      <c r="DM167">
        <v>0</v>
      </c>
    </row>
    <row r="168" spans="1:117" x14ac:dyDescent="0.2">
      <c r="A168" t="s">
        <v>1298</v>
      </c>
      <c r="G168" t="s">
        <v>1238</v>
      </c>
      <c r="M168" t="s">
        <v>1238</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0</v>
      </c>
      <c r="BL168">
        <v>0</v>
      </c>
      <c r="BM168">
        <v>0</v>
      </c>
      <c r="BN168">
        <v>0</v>
      </c>
      <c r="BO168">
        <v>0</v>
      </c>
      <c r="BP168">
        <v>0</v>
      </c>
      <c r="BQ168">
        <v>0</v>
      </c>
      <c r="BR168">
        <v>0</v>
      </c>
      <c r="BS168">
        <v>0</v>
      </c>
      <c r="BT168">
        <v>0</v>
      </c>
      <c r="BU168">
        <v>0</v>
      </c>
      <c r="BV168">
        <v>0</v>
      </c>
      <c r="BW168">
        <v>0</v>
      </c>
      <c r="BX168">
        <v>0</v>
      </c>
      <c r="BY168">
        <v>0</v>
      </c>
      <c r="BZ168">
        <v>0</v>
      </c>
      <c r="CA168">
        <v>0</v>
      </c>
      <c r="CB168">
        <v>0</v>
      </c>
      <c r="CC168">
        <v>0</v>
      </c>
      <c r="CD168">
        <v>0</v>
      </c>
      <c r="CE168">
        <v>0</v>
      </c>
      <c r="CF168">
        <v>0</v>
      </c>
      <c r="CG168">
        <v>0</v>
      </c>
      <c r="CH168">
        <v>0</v>
      </c>
      <c r="CI168">
        <v>0</v>
      </c>
      <c r="CJ168">
        <v>0</v>
      </c>
      <c r="CK168">
        <v>0</v>
      </c>
      <c r="CL168">
        <v>0</v>
      </c>
      <c r="CM168">
        <v>0</v>
      </c>
      <c r="CN168">
        <v>0</v>
      </c>
      <c r="CO168">
        <v>0</v>
      </c>
      <c r="CP168">
        <v>0</v>
      </c>
      <c r="CQ168">
        <v>0</v>
      </c>
      <c r="CR168">
        <v>0</v>
      </c>
      <c r="CS168">
        <v>0</v>
      </c>
      <c r="CT168">
        <v>0</v>
      </c>
      <c r="CU168">
        <v>0</v>
      </c>
      <c r="CV168">
        <v>0</v>
      </c>
      <c r="CW168">
        <v>0</v>
      </c>
      <c r="CX168">
        <v>0</v>
      </c>
      <c r="CY168">
        <v>0</v>
      </c>
      <c r="CZ168">
        <v>0</v>
      </c>
      <c r="DA168">
        <v>0</v>
      </c>
      <c r="DB168">
        <v>0</v>
      </c>
      <c r="DC168">
        <v>0</v>
      </c>
      <c r="DD168">
        <v>0</v>
      </c>
      <c r="DE168">
        <v>0</v>
      </c>
      <c r="DF168">
        <v>0</v>
      </c>
      <c r="DG168">
        <v>0</v>
      </c>
      <c r="DH168">
        <v>0</v>
      </c>
      <c r="DI168">
        <v>0</v>
      </c>
      <c r="DJ168">
        <v>0</v>
      </c>
      <c r="DK168">
        <v>0</v>
      </c>
      <c r="DL168">
        <v>0</v>
      </c>
      <c r="DM168">
        <v>0</v>
      </c>
    </row>
    <row r="169" spans="1:117" x14ac:dyDescent="0.2">
      <c r="A169" t="s">
        <v>1298</v>
      </c>
      <c r="G169" t="s">
        <v>1238</v>
      </c>
      <c r="M169" t="s">
        <v>1238</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c r="BJ169">
        <v>0</v>
      </c>
      <c r="BK169">
        <v>0</v>
      </c>
      <c r="BL169">
        <v>0</v>
      </c>
      <c r="BM169">
        <v>0</v>
      </c>
      <c r="BN169">
        <v>0</v>
      </c>
      <c r="BO169">
        <v>0</v>
      </c>
      <c r="BP169">
        <v>0</v>
      </c>
      <c r="BQ169">
        <v>0</v>
      </c>
      <c r="BR169">
        <v>0</v>
      </c>
      <c r="BS169">
        <v>0</v>
      </c>
      <c r="BT169">
        <v>0</v>
      </c>
      <c r="BU169">
        <v>0</v>
      </c>
      <c r="BV169">
        <v>0</v>
      </c>
      <c r="BW169">
        <v>0</v>
      </c>
      <c r="BX169">
        <v>0</v>
      </c>
      <c r="BY169">
        <v>0</v>
      </c>
      <c r="BZ169">
        <v>0</v>
      </c>
      <c r="CA169">
        <v>0</v>
      </c>
      <c r="CB169">
        <v>0</v>
      </c>
      <c r="CC169">
        <v>0</v>
      </c>
      <c r="CD169">
        <v>0</v>
      </c>
      <c r="CE169">
        <v>0</v>
      </c>
      <c r="CF169">
        <v>0</v>
      </c>
      <c r="CG169">
        <v>0</v>
      </c>
      <c r="CH169">
        <v>0</v>
      </c>
      <c r="CI169">
        <v>0</v>
      </c>
      <c r="CJ169">
        <v>0</v>
      </c>
      <c r="CK169">
        <v>0</v>
      </c>
      <c r="CL169">
        <v>0</v>
      </c>
      <c r="CM169">
        <v>0</v>
      </c>
      <c r="CN169">
        <v>0</v>
      </c>
      <c r="CO169">
        <v>0</v>
      </c>
      <c r="CP169">
        <v>0</v>
      </c>
      <c r="CQ169">
        <v>0</v>
      </c>
      <c r="CR169">
        <v>0</v>
      </c>
      <c r="CS169">
        <v>0</v>
      </c>
      <c r="CT169">
        <v>0</v>
      </c>
      <c r="CU169">
        <v>0</v>
      </c>
      <c r="CV169">
        <v>0</v>
      </c>
      <c r="CW169">
        <v>0</v>
      </c>
      <c r="CX169">
        <v>0</v>
      </c>
      <c r="CY169">
        <v>0</v>
      </c>
      <c r="CZ169">
        <v>0</v>
      </c>
      <c r="DA169">
        <v>0</v>
      </c>
      <c r="DB169">
        <v>0</v>
      </c>
      <c r="DC169">
        <v>0</v>
      </c>
      <c r="DD169">
        <v>0</v>
      </c>
      <c r="DE169">
        <v>0</v>
      </c>
      <c r="DF169">
        <v>0</v>
      </c>
      <c r="DG169">
        <v>0</v>
      </c>
      <c r="DH169">
        <v>0</v>
      </c>
      <c r="DI169">
        <v>0</v>
      </c>
      <c r="DJ169">
        <v>0</v>
      </c>
      <c r="DK169">
        <v>0</v>
      </c>
      <c r="DL169">
        <v>0</v>
      </c>
      <c r="DM169">
        <v>0</v>
      </c>
    </row>
    <row r="170" spans="1:117" x14ac:dyDescent="0.2">
      <c r="A170" t="s">
        <v>1298</v>
      </c>
      <c r="G170" t="s">
        <v>1238</v>
      </c>
      <c r="M170" t="s">
        <v>1238</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0</v>
      </c>
      <c r="BL170">
        <v>0</v>
      </c>
      <c r="BM170">
        <v>0</v>
      </c>
      <c r="BN170">
        <v>0</v>
      </c>
      <c r="BO170">
        <v>0</v>
      </c>
      <c r="BP170">
        <v>0</v>
      </c>
      <c r="BQ170">
        <v>0</v>
      </c>
      <c r="BR170">
        <v>0</v>
      </c>
      <c r="BS170">
        <v>0</v>
      </c>
      <c r="BT170">
        <v>0</v>
      </c>
      <c r="BU170">
        <v>0</v>
      </c>
      <c r="BV170">
        <v>0</v>
      </c>
      <c r="BW170">
        <v>0</v>
      </c>
      <c r="BX170">
        <v>0</v>
      </c>
      <c r="BY170">
        <v>0</v>
      </c>
      <c r="BZ170">
        <v>0</v>
      </c>
      <c r="CA170">
        <v>0</v>
      </c>
      <c r="CB170">
        <v>0</v>
      </c>
      <c r="CC170">
        <v>0</v>
      </c>
      <c r="CD170">
        <v>0</v>
      </c>
      <c r="CE170">
        <v>0</v>
      </c>
      <c r="CF170">
        <v>0</v>
      </c>
      <c r="CG170">
        <v>0</v>
      </c>
      <c r="CH170">
        <v>0</v>
      </c>
      <c r="CI170">
        <v>0</v>
      </c>
      <c r="CJ170">
        <v>0</v>
      </c>
      <c r="CK170">
        <v>0</v>
      </c>
      <c r="CL170">
        <v>0</v>
      </c>
      <c r="CM170">
        <v>0</v>
      </c>
      <c r="CN170">
        <v>0</v>
      </c>
      <c r="CO170">
        <v>0</v>
      </c>
      <c r="CP170">
        <v>0</v>
      </c>
      <c r="CQ170">
        <v>0</v>
      </c>
      <c r="CR170">
        <v>0</v>
      </c>
      <c r="CS170">
        <v>0</v>
      </c>
      <c r="CT170">
        <v>0</v>
      </c>
      <c r="CU170">
        <v>0</v>
      </c>
      <c r="CV170">
        <v>0</v>
      </c>
      <c r="CW170">
        <v>0</v>
      </c>
      <c r="CX170">
        <v>0</v>
      </c>
      <c r="CY170">
        <v>0</v>
      </c>
      <c r="CZ170">
        <v>0</v>
      </c>
      <c r="DA170">
        <v>0</v>
      </c>
      <c r="DB170">
        <v>0</v>
      </c>
      <c r="DC170">
        <v>0</v>
      </c>
      <c r="DD170">
        <v>0</v>
      </c>
      <c r="DE170">
        <v>0</v>
      </c>
      <c r="DF170">
        <v>0</v>
      </c>
      <c r="DG170">
        <v>0</v>
      </c>
      <c r="DH170">
        <v>0</v>
      </c>
      <c r="DI170">
        <v>0</v>
      </c>
      <c r="DJ170">
        <v>0</v>
      </c>
      <c r="DK170">
        <v>0</v>
      </c>
      <c r="DL170">
        <v>0</v>
      </c>
      <c r="DM170">
        <v>0</v>
      </c>
    </row>
    <row r="171" spans="1:117" x14ac:dyDescent="0.2">
      <c r="A171" t="s">
        <v>1298</v>
      </c>
      <c r="G171" t="s">
        <v>1238</v>
      </c>
      <c r="M171" t="s">
        <v>1238</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c r="BL171">
        <v>0</v>
      </c>
      <c r="BM171">
        <v>0</v>
      </c>
      <c r="BN171">
        <v>0</v>
      </c>
      <c r="BO171">
        <v>0</v>
      </c>
      <c r="BP171">
        <v>0</v>
      </c>
      <c r="BQ171">
        <v>0</v>
      </c>
      <c r="BR171">
        <v>0</v>
      </c>
      <c r="BS171">
        <v>0</v>
      </c>
      <c r="BT171">
        <v>0</v>
      </c>
      <c r="BU171">
        <v>0</v>
      </c>
      <c r="BV171">
        <v>0</v>
      </c>
      <c r="BW171">
        <v>0</v>
      </c>
      <c r="BX171">
        <v>0</v>
      </c>
      <c r="BY171">
        <v>0</v>
      </c>
      <c r="BZ171">
        <v>0</v>
      </c>
      <c r="CA171">
        <v>0</v>
      </c>
      <c r="CB171">
        <v>0</v>
      </c>
      <c r="CC171">
        <v>0</v>
      </c>
      <c r="CD171">
        <v>0</v>
      </c>
      <c r="CE171">
        <v>0</v>
      </c>
      <c r="CF171">
        <v>0</v>
      </c>
      <c r="CG171">
        <v>0</v>
      </c>
      <c r="CH171">
        <v>0</v>
      </c>
      <c r="CI171">
        <v>0</v>
      </c>
      <c r="CJ171">
        <v>0</v>
      </c>
      <c r="CK171">
        <v>0</v>
      </c>
      <c r="CL171">
        <v>0</v>
      </c>
      <c r="CM171">
        <v>0</v>
      </c>
      <c r="CN171">
        <v>0</v>
      </c>
      <c r="CO171">
        <v>0</v>
      </c>
      <c r="CP171">
        <v>0</v>
      </c>
      <c r="CQ171">
        <v>0</v>
      </c>
      <c r="CR171">
        <v>0</v>
      </c>
      <c r="CS171">
        <v>0</v>
      </c>
      <c r="CT171">
        <v>0</v>
      </c>
      <c r="CU171">
        <v>0</v>
      </c>
      <c r="CV171">
        <v>0</v>
      </c>
      <c r="CW171">
        <v>0</v>
      </c>
      <c r="CX171">
        <v>0</v>
      </c>
      <c r="CY171">
        <v>0</v>
      </c>
      <c r="CZ171">
        <v>0</v>
      </c>
      <c r="DA171">
        <v>0</v>
      </c>
      <c r="DB171">
        <v>0</v>
      </c>
      <c r="DC171">
        <v>0</v>
      </c>
      <c r="DD171">
        <v>0</v>
      </c>
      <c r="DE171">
        <v>0</v>
      </c>
      <c r="DF171">
        <v>0</v>
      </c>
      <c r="DG171">
        <v>0</v>
      </c>
      <c r="DH171">
        <v>0</v>
      </c>
      <c r="DI171">
        <v>0</v>
      </c>
      <c r="DJ171">
        <v>0</v>
      </c>
      <c r="DK171">
        <v>0</v>
      </c>
      <c r="DL171">
        <v>0</v>
      </c>
      <c r="DM171">
        <v>0</v>
      </c>
    </row>
    <row r="172" spans="1:117" x14ac:dyDescent="0.2">
      <c r="A172" t="s">
        <v>1298</v>
      </c>
      <c r="G172" t="s">
        <v>1238</v>
      </c>
      <c r="M172" t="s">
        <v>1238</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c r="BJ172">
        <v>0</v>
      </c>
      <c r="BK172">
        <v>0</v>
      </c>
      <c r="BL172">
        <v>0</v>
      </c>
      <c r="BM172">
        <v>0</v>
      </c>
      <c r="BN172">
        <v>0</v>
      </c>
      <c r="BO172">
        <v>0</v>
      </c>
      <c r="BP172">
        <v>0</v>
      </c>
      <c r="BQ172">
        <v>0</v>
      </c>
      <c r="BR172">
        <v>0</v>
      </c>
      <c r="BS172">
        <v>0</v>
      </c>
      <c r="BT172">
        <v>0</v>
      </c>
      <c r="BU172">
        <v>0</v>
      </c>
      <c r="BV172">
        <v>0</v>
      </c>
      <c r="BW172">
        <v>0</v>
      </c>
      <c r="BX172">
        <v>0</v>
      </c>
      <c r="BY172">
        <v>0</v>
      </c>
      <c r="BZ172">
        <v>0</v>
      </c>
      <c r="CA172">
        <v>0</v>
      </c>
      <c r="CB172">
        <v>0</v>
      </c>
      <c r="CC172">
        <v>0</v>
      </c>
      <c r="CD172">
        <v>0</v>
      </c>
      <c r="CE172">
        <v>0</v>
      </c>
      <c r="CF172">
        <v>0</v>
      </c>
      <c r="CG172">
        <v>0</v>
      </c>
      <c r="CH172">
        <v>0</v>
      </c>
      <c r="CI172">
        <v>0</v>
      </c>
      <c r="CJ172">
        <v>0</v>
      </c>
      <c r="CK172">
        <v>0</v>
      </c>
      <c r="CL172">
        <v>0</v>
      </c>
      <c r="CM172">
        <v>0</v>
      </c>
      <c r="CN172">
        <v>0</v>
      </c>
      <c r="CO172">
        <v>0</v>
      </c>
      <c r="CP172">
        <v>0</v>
      </c>
      <c r="CQ172">
        <v>0</v>
      </c>
      <c r="CR172">
        <v>0</v>
      </c>
      <c r="CS172">
        <v>0</v>
      </c>
      <c r="CT172">
        <v>0</v>
      </c>
      <c r="CU172">
        <v>0</v>
      </c>
      <c r="CV172">
        <v>0</v>
      </c>
      <c r="CW172">
        <v>0</v>
      </c>
      <c r="CX172">
        <v>0</v>
      </c>
      <c r="CY172">
        <v>0</v>
      </c>
      <c r="CZ172">
        <v>0</v>
      </c>
      <c r="DA172">
        <v>0</v>
      </c>
      <c r="DB172">
        <v>0</v>
      </c>
      <c r="DC172">
        <v>0</v>
      </c>
      <c r="DD172">
        <v>0</v>
      </c>
      <c r="DE172">
        <v>0</v>
      </c>
      <c r="DF172">
        <v>0</v>
      </c>
      <c r="DG172">
        <v>0</v>
      </c>
      <c r="DH172">
        <v>0</v>
      </c>
      <c r="DI172">
        <v>0</v>
      </c>
      <c r="DJ172">
        <v>0</v>
      </c>
      <c r="DK172">
        <v>0</v>
      </c>
      <c r="DL172">
        <v>0</v>
      </c>
      <c r="DM172">
        <v>0</v>
      </c>
    </row>
    <row r="173" spans="1:117" x14ac:dyDescent="0.2">
      <c r="A173" t="s">
        <v>1298</v>
      </c>
      <c r="G173" t="s">
        <v>1238</v>
      </c>
      <c r="M173" t="s">
        <v>1238</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c r="BL173">
        <v>0</v>
      </c>
      <c r="BM173">
        <v>0</v>
      </c>
      <c r="BN173">
        <v>0</v>
      </c>
      <c r="BO173">
        <v>0</v>
      </c>
      <c r="BP173">
        <v>0</v>
      </c>
      <c r="BQ173">
        <v>0</v>
      </c>
      <c r="BR173">
        <v>0</v>
      </c>
      <c r="BS173">
        <v>0</v>
      </c>
      <c r="BT173">
        <v>0</v>
      </c>
      <c r="BU173">
        <v>0</v>
      </c>
      <c r="BV173">
        <v>0</v>
      </c>
      <c r="BW173">
        <v>0</v>
      </c>
      <c r="BX173">
        <v>0</v>
      </c>
      <c r="BY173">
        <v>0</v>
      </c>
      <c r="BZ173">
        <v>0</v>
      </c>
      <c r="CA173">
        <v>0</v>
      </c>
      <c r="CB173">
        <v>0</v>
      </c>
      <c r="CC173">
        <v>0</v>
      </c>
      <c r="CD173">
        <v>0</v>
      </c>
      <c r="CE173">
        <v>0</v>
      </c>
      <c r="CF173">
        <v>0</v>
      </c>
      <c r="CG173">
        <v>0</v>
      </c>
      <c r="CH173">
        <v>0</v>
      </c>
      <c r="CI173">
        <v>0</v>
      </c>
      <c r="CJ173">
        <v>0</v>
      </c>
      <c r="CK173">
        <v>0</v>
      </c>
      <c r="CL173">
        <v>0</v>
      </c>
      <c r="CM173">
        <v>0</v>
      </c>
      <c r="CN173">
        <v>0</v>
      </c>
      <c r="CO173">
        <v>0</v>
      </c>
      <c r="CP173">
        <v>0</v>
      </c>
      <c r="CQ173">
        <v>0</v>
      </c>
      <c r="CR173">
        <v>0</v>
      </c>
      <c r="CS173">
        <v>0</v>
      </c>
      <c r="CT173">
        <v>0</v>
      </c>
      <c r="CU173">
        <v>0</v>
      </c>
      <c r="CV173">
        <v>0</v>
      </c>
      <c r="CW173">
        <v>0</v>
      </c>
      <c r="CX173">
        <v>0</v>
      </c>
      <c r="CY173">
        <v>0</v>
      </c>
      <c r="CZ173">
        <v>0</v>
      </c>
      <c r="DA173">
        <v>0</v>
      </c>
      <c r="DB173">
        <v>0</v>
      </c>
      <c r="DC173">
        <v>0</v>
      </c>
      <c r="DD173">
        <v>0</v>
      </c>
      <c r="DE173">
        <v>0</v>
      </c>
      <c r="DF173">
        <v>0</v>
      </c>
      <c r="DG173">
        <v>0</v>
      </c>
      <c r="DH173">
        <v>0</v>
      </c>
      <c r="DI173">
        <v>0</v>
      </c>
      <c r="DJ173">
        <v>0</v>
      </c>
      <c r="DK173">
        <v>0</v>
      </c>
      <c r="DL173">
        <v>0</v>
      </c>
      <c r="DM173">
        <v>0</v>
      </c>
    </row>
    <row r="174" spans="1:117" x14ac:dyDescent="0.2">
      <c r="A174" t="s">
        <v>1298</v>
      </c>
      <c r="G174" t="s">
        <v>1238</v>
      </c>
      <c r="M174" t="s">
        <v>1238</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0</v>
      </c>
      <c r="BL174">
        <v>0</v>
      </c>
      <c r="BM174">
        <v>0</v>
      </c>
      <c r="BN174">
        <v>0</v>
      </c>
      <c r="BO174">
        <v>0</v>
      </c>
      <c r="BP174">
        <v>0</v>
      </c>
      <c r="BQ174">
        <v>0</v>
      </c>
      <c r="BR174">
        <v>0</v>
      </c>
      <c r="BS174">
        <v>0</v>
      </c>
      <c r="BT174">
        <v>0</v>
      </c>
      <c r="BU174">
        <v>0</v>
      </c>
      <c r="BV174">
        <v>0</v>
      </c>
      <c r="BW174">
        <v>0</v>
      </c>
      <c r="BX174">
        <v>0</v>
      </c>
      <c r="BY174">
        <v>0</v>
      </c>
      <c r="BZ174">
        <v>0</v>
      </c>
      <c r="CA174">
        <v>0</v>
      </c>
      <c r="CB174">
        <v>0</v>
      </c>
      <c r="CC174">
        <v>0</v>
      </c>
      <c r="CD174">
        <v>0</v>
      </c>
      <c r="CE174">
        <v>0</v>
      </c>
      <c r="CF174">
        <v>0</v>
      </c>
      <c r="CG174">
        <v>0</v>
      </c>
      <c r="CH174">
        <v>0</v>
      </c>
      <c r="CI174">
        <v>0</v>
      </c>
      <c r="CJ174">
        <v>0</v>
      </c>
      <c r="CK174">
        <v>0</v>
      </c>
      <c r="CL174">
        <v>0</v>
      </c>
      <c r="CM174">
        <v>0</v>
      </c>
      <c r="CN174">
        <v>0</v>
      </c>
      <c r="CO174">
        <v>0</v>
      </c>
      <c r="CP174">
        <v>0</v>
      </c>
      <c r="CQ174">
        <v>0</v>
      </c>
      <c r="CR174">
        <v>0</v>
      </c>
      <c r="CS174">
        <v>0</v>
      </c>
      <c r="CT174">
        <v>0</v>
      </c>
      <c r="CU174">
        <v>0</v>
      </c>
      <c r="CV174">
        <v>0</v>
      </c>
      <c r="CW174">
        <v>0</v>
      </c>
      <c r="CX174">
        <v>0</v>
      </c>
      <c r="CY174">
        <v>0</v>
      </c>
      <c r="CZ174">
        <v>0</v>
      </c>
      <c r="DA174">
        <v>0</v>
      </c>
      <c r="DB174">
        <v>0</v>
      </c>
      <c r="DC174">
        <v>0</v>
      </c>
      <c r="DD174">
        <v>0</v>
      </c>
      <c r="DE174">
        <v>0</v>
      </c>
      <c r="DF174">
        <v>0</v>
      </c>
      <c r="DG174">
        <v>0</v>
      </c>
      <c r="DH174">
        <v>0</v>
      </c>
      <c r="DI174">
        <v>0</v>
      </c>
      <c r="DJ174">
        <v>0</v>
      </c>
      <c r="DK174">
        <v>0</v>
      </c>
      <c r="DL174">
        <v>0</v>
      </c>
      <c r="DM174">
        <v>0</v>
      </c>
    </row>
    <row r="175" spans="1:117" x14ac:dyDescent="0.2">
      <c r="A175" t="s">
        <v>1298</v>
      </c>
      <c r="G175" t="s">
        <v>1238</v>
      </c>
      <c r="M175" t="s">
        <v>1238</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c r="BL175">
        <v>0</v>
      </c>
      <c r="BM175">
        <v>0</v>
      </c>
      <c r="BN175">
        <v>0</v>
      </c>
      <c r="BO175">
        <v>0</v>
      </c>
      <c r="BP175">
        <v>0</v>
      </c>
      <c r="BQ175">
        <v>0</v>
      </c>
      <c r="BR175">
        <v>0</v>
      </c>
      <c r="BS175">
        <v>0</v>
      </c>
      <c r="BT175">
        <v>0</v>
      </c>
      <c r="BU175">
        <v>0</v>
      </c>
      <c r="BV175">
        <v>0</v>
      </c>
      <c r="BW175">
        <v>0</v>
      </c>
      <c r="BX175">
        <v>0</v>
      </c>
      <c r="BY175">
        <v>0</v>
      </c>
      <c r="BZ175">
        <v>0</v>
      </c>
      <c r="CA175">
        <v>0</v>
      </c>
      <c r="CB175">
        <v>0</v>
      </c>
      <c r="CC175">
        <v>0</v>
      </c>
      <c r="CD175">
        <v>0</v>
      </c>
      <c r="CE175">
        <v>0</v>
      </c>
      <c r="CF175">
        <v>0</v>
      </c>
      <c r="CG175">
        <v>0</v>
      </c>
      <c r="CH175">
        <v>0</v>
      </c>
      <c r="CI175">
        <v>0</v>
      </c>
      <c r="CJ175">
        <v>0</v>
      </c>
      <c r="CK175">
        <v>0</v>
      </c>
      <c r="CL175">
        <v>0</v>
      </c>
      <c r="CM175">
        <v>0</v>
      </c>
      <c r="CN175">
        <v>0</v>
      </c>
      <c r="CO175">
        <v>0</v>
      </c>
      <c r="CP175">
        <v>0</v>
      </c>
      <c r="CQ175">
        <v>0</v>
      </c>
      <c r="CR175">
        <v>0</v>
      </c>
      <c r="CS175">
        <v>0</v>
      </c>
      <c r="CT175">
        <v>0</v>
      </c>
      <c r="CU175">
        <v>0</v>
      </c>
      <c r="CV175">
        <v>0</v>
      </c>
      <c r="CW175">
        <v>0</v>
      </c>
      <c r="CX175">
        <v>0</v>
      </c>
      <c r="CY175">
        <v>0</v>
      </c>
      <c r="CZ175">
        <v>0</v>
      </c>
      <c r="DA175">
        <v>0</v>
      </c>
      <c r="DB175">
        <v>0</v>
      </c>
      <c r="DC175">
        <v>0</v>
      </c>
      <c r="DD175">
        <v>0</v>
      </c>
      <c r="DE175">
        <v>0</v>
      </c>
      <c r="DF175">
        <v>0</v>
      </c>
      <c r="DG175">
        <v>0</v>
      </c>
      <c r="DH175">
        <v>0</v>
      </c>
      <c r="DI175">
        <v>0</v>
      </c>
      <c r="DJ175">
        <v>0</v>
      </c>
      <c r="DK175">
        <v>0</v>
      </c>
      <c r="DL175">
        <v>0</v>
      </c>
      <c r="DM175">
        <v>0</v>
      </c>
    </row>
    <row r="176" spans="1:117" x14ac:dyDescent="0.2">
      <c r="A176" t="s">
        <v>1298</v>
      </c>
      <c r="G176" t="s">
        <v>1238</v>
      </c>
      <c r="M176" t="s">
        <v>1238</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c r="BJ176">
        <v>0</v>
      </c>
      <c r="BK176">
        <v>0</v>
      </c>
      <c r="BL176">
        <v>0</v>
      </c>
      <c r="BM176">
        <v>0</v>
      </c>
      <c r="BN176">
        <v>0</v>
      </c>
      <c r="BO176">
        <v>0</v>
      </c>
      <c r="BP176">
        <v>0</v>
      </c>
      <c r="BQ176">
        <v>0</v>
      </c>
      <c r="BR176">
        <v>0</v>
      </c>
      <c r="BS176">
        <v>0</v>
      </c>
      <c r="BT176">
        <v>0</v>
      </c>
      <c r="BU176">
        <v>0</v>
      </c>
      <c r="BV176">
        <v>0</v>
      </c>
      <c r="BW176">
        <v>0</v>
      </c>
      <c r="BX176">
        <v>0</v>
      </c>
      <c r="BY176">
        <v>0</v>
      </c>
      <c r="BZ176">
        <v>0</v>
      </c>
      <c r="CA176">
        <v>0</v>
      </c>
      <c r="CB176">
        <v>0</v>
      </c>
      <c r="CC176">
        <v>0</v>
      </c>
      <c r="CD176">
        <v>0</v>
      </c>
      <c r="CE176">
        <v>0</v>
      </c>
      <c r="CF176">
        <v>0</v>
      </c>
      <c r="CG176">
        <v>0</v>
      </c>
      <c r="CH176">
        <v>0</v>
      </c>
      <c r="CI176">
        <v>0</v>
      </c>
      <c r="CJ176">
        <v>0</v>
      </c>
      <c r="CK176">
        <v>0</v>
      </c>
      <c r="CL176">
        <v>0</v>
      </c>
      <c r="CM176">
        <v>0</v>
      </c>
      <c r="CN176">
        <v>0</v>
      </c>
      <c r="CO176">
        <v>0</v>
      </c>
      <c r="CP176">
        <v>0</v>
      </c>
      <c r="CQ176">
        <v>0</v>
      </c>
      <c r="CR176">
        <v>0</v>
      </c>
      <c r="CS176">
        <v>0</v>
      </c>
      <c r="CT176">
        <v>0</v>
      </c>
      <c r="CU176">
        <v>0</v>
      </c>
      <c r="CV176">
        <v>0</v>
      </c>
      <c r="CW176">
        <v>0</v>
      </c>
      <c r="CX176">
        <v>0</v>
      </c>
      <c r="CY176">
        <v>0</v>
      </c>
      <c r="CZ176">
        <v>0</v>
      </c>
      <c r="DA176">
        <v>0</v>
      </c>
      <c r="DB176">
        <v>0</v>
      </c>
      <c r="DC176">
        <v>0</v>
      </c>
      <c r="DD176">
        <v>0</v>
      </c>
      <c r="DE176">
        <v>0</v>
      </c>
      <c r="DF176">
        <v>0</v>
      </c>
      <c r="DG176">
        <v>0</v>
      </c>
      <c r="DH176">
        <v>0</v>
      </c>
      <c r="DI176">
        <v>0</v>
      </c>
      <c r="DJ176">
        <v>0</v>
      </c>
      <c r="DK176">
        <v>0</v>
      </c>
      <c r="DL176">
        <v>0</v>
      </c>
      <c r="DM176">
        <v>0</v>
      </c>
    </row>
    <row r="177" spans="1:117" x14ac:dyDescent="0.2">
      <c r="A177" t="s">
        <v>1298</v>
      </c>
      <c r="G177" t="s">
        <v>1238</v>
      </c>
      <c r="M177" t="s">
        <v>1238</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c r="BH177">
        <v>0</v>
      </c>
      <c r="BI177">
        <v>0</v>
      </c>
      <c r="BJ177">
        <v>0</v>
      </c>
      <c r="BK177">
        <v>0</v>
      </c>
      <c r="BL177">
        <v>0</v>
      </c>
      <c r="BM177">
        <v>0</v>
      </c>
      <c r="BN177">
        <v>0</v>
      </c>
      <c r="BO177">
        <v>0</v>
      </c>
      <c r="BP177">
        <v>0</v>
      </c>
      <c r="BQ177">
        <v>0</v>
      </c>
      <c r="BR177">
        <v>0</v>
      </c>
      <c r="BS177">
        <v>0</v>
      </c>
      <c r="BT177">
        <v>0</v>
      </c>
      <c r="BU177">
        <v>0</v>
      </c>
      <c r="BV177">
        <v>0</v>
      </c>
      <c r="BW177">
        <v>0</v>
      </c>
      <c r="BX177">
        <v>0</v>
      </c>
      <c r="BY177">
        <v>0</v>
      </c>
      <c r="BZ177">
        <v>0</v>
      </c>
      <c r="CA177">
        <v>0</v>
      </c>
      <c r="CB177">
        <v>0</v>
      </c>
      <c r="CC177">
        <v>0</v>
      </c>
      <c r="CD177">
        <v>0</v>
      </c>
      <c r="CE177">
        <v>0</v>
      </c>
      <c r="CF177">
        <v>0</v>
      </c>
      <c r="CG177">
        <v>0</v>
      </c>
      <c r="CH177">
        <v>0</v>
      </c>
      <c r="CI177">
        <v>0</v>
      </c>
      <c r="CJ177">
        <v>0</v>
      </c>
      <c r="CK177">
        <v>0</v>
      </c>
      <c r="CL177">
        <v>0</v>
      </c>
      <c r="CM177">
        <v>0</v>
      </c>
      <c r="CN177">
        <v>0</v>
      </c>
      <c r="CO177">
        <v>0</v>
      </c>
      <c r="CP177">
        <v>0</v>
      </c>
      <c r="CQ177">
        <v>0</v>
      </c>
      <c r="CR177">
        <v>0</v>
      </c>
      <c r="CS177">
        <v>0</v>
      </c>
      <c r="CT177">
        <v>0</v>
      </c>
      <c r="CU177">
        <v>0</v>
      </c>
      <c r="CV177">
        <v>0</v>
      </c>
      <c r="CW177">
        <v>0</v>
      </c>
      <c r="CX177">
        <v>0</v>
      </c>
      <c r="CY177">
        <v>0</v>
      </c>
      <c r="CZ177">
        <v>0</v>
      </c>
      <c r="DA177">
        <v>0</v>
      </c>
      <c r="DB177">
        <v>0</v>
      </c>
      <c r="DC177">
        <v>0</v>
      </c>
      <c r="DD177">
        <v>0</v>
      </c>
      <c r="DE177">
        <v>0</v>
      </c>
      <c r="DF177">
        <v>0</v>
      </c>
      <c r="DG177">
        <v>0</v>
      </c>
      <c r="DH177">
        <v>0</v>
      </c>
      <c r="DI177">
        <v>0</v>
      </c>
      <c r="DJ177">
        <v>0</v>
      </c>
      <c r="DK177">
        <v>0</v>
      </c>
      <c r="DL177">
        <v>0</v>
      </c>
      <c r="DM177">
        <v>0</v>
      </c>
    </row>
    <row r="178" spans="1:117" x14ac:dyDescent="0.2">
      <c r="A178" t="s">
        <v>1298</v>
      </c>
      <c r="G178" t="s">
        <v>1238</v>
      </c>
      <c r="M178" t="s">
        <v>1238</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c r="BJ178">
        <v>0</v>
      </c>
      <c r="BK178">
        <v>0</v>
      </c>
      <c r="BL178">
        <v>0</v>
      </c>
      <c r="BM178">
        <v>0</v>
      </c>
      <c r="BN178">
        <v>0</v>
      </c>
      <c r="BO178">
        <v>0</v>
      </c>
      <c r="BP178">
        <v>0</v>
      </c>
      <c r="BQ178">
        <v>0</v>
      </c>
      <c r="BR178">
        <v>0</v>
      </c>
      <c r="BS178">
        <v>0</v>
      </c>
      <c r="BT178">
        <v>0</v>
      </c>
      <c r="BU178">
        <v>0</v>
      </c>
      <c r="BV178">
        <v>0</v>
      </c>
      <c r="BW178">
        <v>0</v>
      </c>
      <c r="BX178">
        <v>0</v>
      </c>
      <c r="BY178">
        <v>0</v>
      </c>
      <c r="BZ178">
        <v>0</v>
      </c>
      <c r="CA178">
        <v>0</v>
      </c>
      <c r="CB178">
        <v>0</v>
      </c>
      <c r="CC178">
        <v>0</v>
      </c>
      <c r="CD178">
        <v>0</v>
      </c>
      <c r="CE178">
        <v>0</v>
      </c>
      <c r="CF178">
        <v>0</v>
      </c>
      <c r="CG178">
        <v>0</v>
      </c>
      <c r="CH178">
        <v>0</v>
      </c>
      <c r="CI178">
        <v>0</v>
      </c>
      <c r="CJ178">
        <v>0</v>
      </c>
      <c r="CK178">
        <v>0</v>
      </c>
      <c r="CL178">
        <v>0</v>
      </c>
      <c r="CM178">
        <v>0</v>
      </c>
      <c r="CN178">
        <v>0</v>
      </c>
      <c r="CO178">
        <v>0</v>
      </c>
      <c r="CP178">
        <v>0</v>
      </c>
      <c r="CQ178">
        <v>0</v>
      </c>
      <c r="CR178">
        <v>0</v>
      </c>
      <c r="CS178">
        <v>0</v>
      </c>
      <c r="CT178">
        <v>0</v>
      </c>
      <c r="CU178">
        <v>0</v>
      </c>
      <c r="CV178">
        <v>0</v>
      </c>
      <c r="CW178">
        <v>0</v>
      </c>
      <c r="CX178">
        <v>0</v>
      </c>
      <c r="CY178">
        <v>0</v>
      </c>
      <c r="CZ178">
        <v>0</v>
      </c>
      <c r="DA178">
        <v>0</v>
      </c>
      <c r="DB178">
        <v>0</v>
      </c>
      <c r="DC178">
        <v>0</v>
      </c>
      <c r="DD178">
        <v>0</v>
      </c>
      <c r="DE178">
        <v>0</v>
      </c>
      <c r="DF178">
        <v>0</v>
      </c>
      <c r="DG178">
        <v>0</v>
      </c>
      <c r="DH178">
        <v>0</v>
      </c>
      <c r="DI178">
        <v>0</v>
      </c>
      <c r="DJ178">
        <v>0</v>
      </c>
      <c r="DK178">
        <v>0</v>
      </c>
      <c r="DL178">
        <v>0</v>
      </c>
      <c r="DM178">
        <v>0</v>
      </c>
    </row>
    <row r="179" spans="1:117" x14ac:dyDescent="0.2">
      <c r="A179" t="s">
        <v>1298</v>
      </c>
      <c r="G179" t="s">
        <v>1238</v>
      </c>
      <c r="M179" t="s">
        <v>1238</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0</v>
      </c>
      <c r="BJ179">
        <v>0</v>
      </c>
      <c r="BK179">
        <v>0</v>
      </c>
      <c r="BL179">
        <v>0</v>
      </c>
      <c r="BM179">
        <v>0</v>
      </c>
      <c r="BN179">
        <v>0</v>
      </c>
      <c r="BO179">
        <v>0</v>
      </c>
      <c r="BP179">
        <v>0</v>
      </c>
      <c r="BQ179">
        <v>0</v>
      </c>
      <c r="BR179">
        <v>0</v>
      </c>
      <c r="BS179">
        <v>0</v>
      </c>
      <c r="BT179">
        <v>0</v>
      </c>
      <c r="BU179">
        <v>0</v>
      </c>
      <c r="BV179">
        <v>0</v>
      </c>
      <c r="BW179">
        <v>0</v>
      </c>
      <c r="BX179">
        <v>0</v>
      </c>
      <c r="BY179">
        <v>0</v>
      </c>
      <c r="BZ179">
        <v>0</v>
      </c>
      <c r="CA179">
        <v>0</v>
      </c>
      <c r="CB179">
        <v>0</v>
      </c>
      <c r="CC179">
        <v>0</v>
      </c>
      <c r="CD179">
        <v>0</v>
      </c>
      <c r="CE179">
        <v>0</v>
      </c>
      <c r="CF179">
        <v>0</v>
      </c>
      <c r="CG179">
        <v>0</v>
      </c>
      <c r="CH179">
        <v>0</v>
      </c>
      <c r="CI179">
        <v>0</v>
      </c>
      <c r="CJ179">
        <v>0</v>
      </c>
      <c r="CK179">
        <v>0</v>
      </c>
      <c r="CL179">
        <v>0</v>
      </c>
      <c r="CM179">
        <v>0</v>
      </c>
      <c r="CN179">
        <v>0</v>
      </c>
      <c r="CO179">
        <v>0</v>
      </c>
      <c r="CP179">
        <v>0</v>
      </c>
      <c r="CQ179">
        <v>0</v>
      </c>
      <c r="CR179">
        <v>0</v>
      </c>
      <c r="CS179">
        <v>0</v>
      </c>
      <c r="CT179">
        <v>0</v>
      </c>
      <c r="CU179">
        <v>0</v>
      </c>
      <c r="CV179">
        <v>0</v>
      </c>
      <c r="CW179">
        <v>0</v>
      </c>
      <c r="CX179">
        <v>0</v>
      </c>
      <c r="CY179">
        <v>0</v>
      </c>
      <c r="CZ179">
        <v>0</v>
      </c>
      <c r="DA179">
        <v>0</v>
      </c>
      <c r="DB179">
        <v>0</v>
      </c>
      <c r="DC179">
        <v>0</v>
      </c>
      <c r="DD179">
        <v>0</v>
      </c>
      <c r="DE179">
        <v>0</v>
      </c>
      <c r="DF179">
        <v>0</v>
      </c>
      <c r="DG179">
        <v>0</v>
      </c>
      <c r="DH179">
        <v>0</v>
      </c>
      <c r="DI179">
        <v>0</v>
      </c>
      <c r="DJ179">
        <v>0</v>
      </c>
      <c r="DK179">
        <v>0</v>
      </c>
      <c r="DL179">
        <v>0</v>
      </c>
      <c r="DM179">
        <v>0</v>
      </c>
    </row>
    <row r="180" spans="1:117" x14ac:dyDescent="0.2">
      <c r="A180" t="s">
        <v>1298</v>
      </c>
      <c r="G180" t="s">
        <v>1238</v>
      </c>
      <c r="M180" t="s">
        <v>1238</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c r="BH180">
        <v>0</v>
      </c>
      <c r="BI180">
        <v>0</v>
      </c>
      <c r="BJ180">
        <v>0</v>
      </c>
      <c r="BK180">
        <v>0</v>
      </c>
      <c r="BL180">
        <v>0</v>
      </c>
      <c r="BM180">
        <v>0</v>
      </c>
      <c r="BN180">
        <v>0</v>
      </c>
      <c r="BO180">
        <v>0</v>
      </c>
      <c r="BP180">
        <v>0</v>
      </c>
      <c r="BQ180">
        <v>0</v>
      </c>
      <c r="BR180">
        <v>0</v>
      </c>
      <c r="BS180">
        <v>0</v>
      </c>
      <c r="BT180">
        <v>0</v>
      </c>
      <c r="BU180">
        <v>0</v>
      </c>
      <c r="BV180">
        <v>0</v>
      </c>
      <c r="BW180">
        <v>0</v>
      </c>
      <c r="BX180">
        <v>0</v>
      </c>
      <c r="BY180">
        <v>0</v>
      </c>
      <c r="BZ180">
        <v>0</v>
      </c>
      <c r="CA180">
        <v>0</v>
      </c>
      <c r="CB180">
        <v>0</v>
      </c>
      <c r="CC180">
        <v>0</v>
      </c>
      <c r="CD180">
        <v>0</v>
      </c>
      <c r="CE180">
        <v>0</v>
      </c>
      <c r="CF180">
        <v>0</v>
      </c>
      <c r="CG180">
        <v>0</v>
      </c>
      <c r="CH180">
        <v>0</v>
      </c>
      <c r="CI180">
        <v>0</v>
      </c>
      <c r="CJ180">
        <v>0</v>
      </c>
      <c r="CK180">
        <v>0</v>
      </c>
      <c r="CL180">
        <v>0</v>
      </c>
      <c r="CM180">
        <v>0</v>
      </c>
      <c r="CN180">
        <v>0</v>
      </c>
      <c r="CO180">
        <v>0</v>
      </c>
      <c r="CP180">
        <v>0</v>
      </c>
      <c r="CQ180">
        <v>0</v>
      </c>
      <c r="CR180">
        <v>0</v>
      </c>
      <c r="CS180">
        <v>0</v>
      </c>
      <c r="CT180">
        <v>0</v>
      </c>
      <c r="CU180">
        <v>0</v>
      </c>
      <c r="CV180">
        <v>0</v>
      </c>
      <c r="CW180">
        <v>0</v>
      </c>
      <c r="CX180">
        <v>0</v>
      </c>
      <c r="CY180">
        <v>0</v>
      </c>
      <c r="CZ180">
        <v>0</v>
      </c>
      <c r="DA180">
        <v>0</v>
      </c>
      <c r="DB180">
        <v>0</v>
      </c>
      <c r="DC180">
        <v>0</v>
      </c>
      <c r="DD180">
        <v>0</v>
      </c>
      <c r="DE180">
        <v>0</v>
      </c>
      <c r="DF180">
        <v>0</v>
      </c>
      <c r="DG180">
        <v>0</v>
      </c>
      <c r="DH180">
        <v>0</v>
      </c>
      <c r="DI180">
        <v>0</v>
      </c>
      <c r="DJ180">
        <v>0</v>
      </c>
      <c r="DK180">
        <v>0</v>
      </c>
      <c r="DL180">
        <v>0</v>
      </c>
      <c r="DM180">
        <v>0</v>
      </c>
    </row>
    <row r="181" spans="1:117" x14ac:dyDescent="0.2">
      <c r="A181" t="s">
        <v>1298</v>
      </c>
      <c r="G181" t="s">
        <v>1238</v>
      </c>
      <c r="M181" t="s">
        <v>1238</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0</v>
      </c>
      <c r="BI181">
        <v>0</v>
      </c>
      <c r="BJ181">
        <v>0</v>
      </c>
      <c r="BK181">
        <v>0</v>
      </c>
      <c r="BL181">
        <v>0</v>
      </c>
      <c r="BM181">
        <v>0</v>
      </c>
      <c r="BN181">
        <v>0</v>
      </c>
      <c r="BO181">
        <v>0</v>
      </c>
      <c r="BP181">
        <v>0</v>
      </c>
      <c r="BQ181">
        <v>0</v>
      </c>
      <c r="BR181">
        <v>0</v>
      </c>
      <c r="BS181">
        <v>0</v>
      </c>
      <c r="BT181">
        <v>0</v>
      </c>
      <c r="BU181">
        <v>0</v>
      </c>
      <c r="BV181">
        <v>0</v>
      </c>
      <c r="BW181">
        <v>0</v>
      </c>
      <c r="BX181">
        <v>0</v>
      </c>
      <c r="BY181">
        <v>0</v>
      </c>
      <c r="BZ181">
        <v>0</v>
      </c>
      <c r="CA181">
        <v>0</v>
      </c>
      <c r="CB181">
        <v>0</v>
      </c>
      <c r="CC181">
        <v>0</v>
      </c>
      <c r="CD181">
        <v>0</v>
      </c>
      <c r="CE181">
        <v>0</v>
      </c>
      <c r="CF181">
        <v>0</v>
      </c>
      <c r="CG181">
        <v>0</v>
      </c>
      <c r="CH181">
        <v>0</v>
      </c>
      <c r="CI181">
        <v>0</v>
      </c>
      <c r="CJ181">
        <v>0</v>
      </c>
      <c r="CK181">
        <v>0</v>
      </c>
      <c r="CL181">
        <v>0</v>
      </c>
      <c r="CM181">
        <v>0</v>
      </c>
      <c r="CN181">
        <v>0</v>
      </c>
      <c r="CO181">
        <v>0</v>
      </c>
      <c r="CP181">
        <v>0</v>
      </c>
      <c r="CQ181">
        <v>0</v>
      </c>
      <c r="CR181">
        <v>0</v>
      </c>
      <c r="CS181">
        <v>0</v>
      </c>
      <c r="CT181">
        <v>0</v>
      </c>
      <c r="CU181">
        <v>0</v>
      </c>
      <c r="CV181">
        <v>0</v>
      </c>
      <c r="CW181">
        <v>0</v>
      </c>
      <c r="CX181">
        <v>0</v>
      </c>
      <c r="CY181">
        <v>0</v>
      </c>
      <c r="CZ181">
        <v>0</v>
      </c>
      <c r="DA181">
        <v>0</v>
      </c>
      <c r="DB181">
        <v>0</v>
      </c>
      <c r="DC181">
        <v>0</v>
      </c>
      <c r="DD181">
        <v>0</v>
      </c>
      <c r="DE181">
        <v>0</v>
      </c>
      <c r="DF181">
        <v>0</v>
      </c>
      <c r="DG181">
        <v>0</v>
      </c>
      <c r="DH181">
        <v>0</v>
      </c>
      <c r="DI181">
        <v>0</v>
      </c>
      <c r="DJ181">
        <v>0</v>
      </c>
      <c r="DK181">
        <v>0</v>
      </c>
      <c r="DL181">
        <v>0</v>
      </c>
      <c r="DM181">
        <v>0</v>
      </c>
    </row>
    <row r="182" spans="1:117" x14ac:dyDescent="0.2">
      <c r="A182" t="s">
        <v>1298</v>
      </c>
      <c r="G182" t="s">
        <v>1238</v>
      </c>
      <c r="M182" t="s">
        <v>1238</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c r="BH182">
        <v>0</v>
      </c>
      <c r="BI182">
        <v>0</v>
      </c>
      <c r="BJ182">
        <v>0</v>
      </c>
      <c r="BK182">
        <v>0</v>
      </c>
      <c r="BL182">
        <v>0</v>
      </c>
      <c r="BM182">
        <v>0</v>
      </c>
      <c r="BN182">
        <v>0</v>
      </c>
      <c r="BO182">
        <v>0</v>
      </c>
      <c r="BP182">
        <v>0</v>
      </c>
      <c r="BQ182">
        <v>0</v>
      </c>
      <c r="BR182">
        <v>0</v>
      </c>
      <c r="BS182">
        <v>0</v>
      </c>
      <c r="BT182">
        <v>0</v>
      </c>
      <c r="BU182">
        <v>0</v>
      </c>
      <c r="BV182">
        <v>0</v>
      </c>
      <c r="BW182">
        <v>0</v>
      </c>
      <c r="BX182">
        <v>0</v>
      </c>
      <c r="BY182">
        <v>0</v>
      </c>
      <c r="BZ182">
        <v>0</v>
      </c>
      <c r="CA182">
        <v>0</v>
      </c>
      <c r="CB182">
        <v>0</v>
      </c>
      <c r="CC182">
        <v>0</v>
      </c>
      <c r="CD182">
        <v>0</v>
      </c>
      <c r="CE182">
        <v>0</v>
      </c>
      <c r="CF182">
        <v>0</v>
      </c>
      <c r="CG182">
        <v>0</v>
      </c>
      <c r="CH182">
        <v>0</v>
      </c>
      <c r="CI182">
        <v>0</v>
      </c>
      <c r="CJ182">
        <v>0</v>
      </c>
      <c r="CK182">
        <v>0</v>
      </c>
      <c r="CL182">
        <v>0</v>
      </c>
      <c r="CM182">
        <v>0</v>
      </c>
      <c r="CN182">
        <v>0</v>
      </c>
      <c r="CO182">
        <v>0</v>
      </c>
      <c r="CP182">
        <v>0</v>
      </c>
      <c r="CQ182">
        <v>0</v>
      </c>
      <c r="CR182">
        <v>0</v>
      </c>
      <c r="CS182">
        <v>0</v>
      </c>
      <c r="CT182">
        <v>0</v>
      </c>
      <c r="CU182">
        <v>0</v>
      </c>
      <c r="CV182">
        <v>0</v>
      </c>
      <c r="CW182">
        <v>0</v>
      </c>
      <c r="CX182">
        <v>0</v>
      </c>
      <c r="CY182">
        <v>0</v>
      </c>
      <c r="CZ182">
        <v>0</v>
      </c>
      <c r="DA182">
        <v>0</v>
      </c>
      <c r="DB182">
        <v>0</v>
      </c>
      <c r="DC182">
        <v>0</v>
      </c>
      <c r="DD182">
        <v>0</v>
      </c>
      <c r="DE182">
        <v>0</v>
      </c>
      <c r="DF182">
        <v>0</v>
      </c>
      <c r="DG182">
        <v>0</v>
      </c>
      <c r="DH182">
        <v>0</v>
      </c>
      <c r="DI182">
        <v>0</v>
      </c>
      <c r="DJ182">
        <v>0</v>
      </c>
      <c r="DK182">
        <v>0</v>
      </c>
      <c r="DL182">
        <v>0</v>
      </c>
      <c r="DM182">
        <v>0</v>
      </c>
    </row>
    <row r="183" spans="1:117" x14ac:dyDescent="0.2">
      <c r="A183" t="s">
        <v>1298</v>
      </c>
      <c r="G183" t="s">
        <v>1238</v>
      </c>
      <c r="M183" t="s">
        <v>1238</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c r="BH183">
        <v>0</v>
      </c>
      <c r="BI183">
        <v>0</v>
      </c>
      <c r="BJ183">
        <v>0</v>
      </c>
      <c r="BK183">
        <v>0</v>
      </c>
      <c r="BL183">
        <v>0</v>
      </c>
      <c r="BM183">
        <v>0</v>
      </c>
      <c r="BN183">
        <v>0</v>
      </c>
      <c r="BO183">
        <v>0</v>
      </c>
      <c r="BP183">
        <v>0</v>
      </c>
      <c r="BQ183">
        <v>0</v>
      </c>
      <c r="BR183">
        <v>0</v>
      </c>
      <c r="BS183">
        <v>0</v>
      </c>
      <c r="BT183">
        <v>0</v>
      </c>
      <c r="BU183">
        <v>0</v>
      </c>
      <c r="BV183">
        <v>0</v>
      </c>
      <c r="BW183">
        <v>0</v>
      </c>
      <c r="BX183">
        <v>0</v>
      </c>
      <c r="BY183">
        <v>0</v>
      </c>
      <c r="BZ183">
        <v>0</v>
      </c>
      <c r="CA183">
        <v>0</v>
      </c>
      <c r="CB183">
        <v>0</v>
      </c>
      <c r="CC183">
        <v>0</v>
      </c>
      <c r="CD183">
        <v>0</v>
      </c>
      <c r="CE183">
        <v>0</v>
      </c>
      <c r="CF183">
        <v>0</v>
      </c>
      <c r="CG183">
        <v>0</v>
      </c>
      <c r="CH183">
        <v>0</v>
      </c>
      <c r="CI183">
        <v>0</v>
      </c>
      <c r="CJ183">
        <v>0</v>
      </c>
      <c r="CK183">
        <v>0</v>
      </c>
      <c r="CL183">
        <v>0</v>
      </c>
      <c r="CM183">
        <v>0</v>
      </c>
      <c r="CN183">
        <v>0</v>
      </c>
      <c r="CO183">
        <v>0</v>
      </c>
      <c r="CP183">
        <v>0</v>
      </c>
      <c r="CQ183">
        <v>0</v>
      </c>
      <c r="CR183">
        <v>0</v>
      </c>
      <c r="CS183">
        <v>0</v>
      </c>
      <c r="CT183">
        <v>0</v>
      </c>
      <c r="CU183">
        <v>0</v>
      </c>
      <c r="CV183">
        <v>0</v>
      </c>
      <c r="CW183">
        <v>0</v>
      </c>
      <c r="CX183">
        <v>0</v>
      </c>
      <c r="CY183">
        <v>0</v>
      </c>
      <c r="CZ183">
        <v>0</v>
      </c>
      <c r="DA183">
        <v>0</v>
      </c>
      <c r="DB183">
        <v>0</v>
      </c>
      <c r="DC183">
        <v>0</v>
      </c>
      <c r="DD183">
        <v>0</v>
      </c>
      <c r="DE183">
        <v>0</v>
      </c>
      <c r="DF183">
        <v>0</v>
      </c>
      <c r="DG183">
        <v>0</v>
      </c>
      <c r="DH183">
        <v>0</v>
      </c>
      <c r="DI183">
        <v>0</v>
      </c>
      <c r="DJ183">
        <v>0</v>
      </c>
      <c r="DK183">
        <v>0</v>
      </c>
      <c r="DL183">
        <v>0</v>
      </c>
      <c r="DM183">
        <v>0</v>
      </c>
    </row>
    <row r="184" spans="1:117" x14ac:dyDescent="0.2">
      <c r="A184" t="s">
        <v>1298</v>
      </c>
      <c r="G184" t="s">
        <v>1238</v>
      </c>
      <c r="M184" t="s">
        <v>1238</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c r="BH184">
        <v>0</v>
      </c>
      <c r="BI184">
        <v>0</v>
      </c>
      <c r="BJ184">
        <v>0</v>
      </c>
      <c r="BK184">
        <v>0</v>
      </c>
      <c r="BL184">
        <v>0</v>
      </c>
      <c r="BM184">
        <v>0</v>
      </c>
      <c r="BN184">
        <v>0</v>
      </c>
      <c r="BO184">
        <v>0</v>
      </c>
      <c r="BP184">
        <v>0</v>
      </c>
      <c r="BQ184">
        <v>0</v>
      </c>
      <c r="BR184">
        <v>0</v>
      </c>
      <c r="BS184">
        <v>0</v>
      </c>
      <c r="BT184">
        <v>0</v>
      </c>
      <c r="BU184">
        <v>0</v>
      </c>
      <c r="BV184">
        <v>0</v>
      </c>
      <c r="BW184">
        <v>0</v>
      </c>
      <c r="BX184">
        <v>0</v>
      </c>
      <c r="BY184">
        <v>0</v>
      </c>
      <c r="BZ184">
        <v>0</v>
      </c>
      <c r="CA184">
        <v>0</v>
      </c>
      <c r="CB184">
        <v>0</v>
      </c>
      <c r="CC184">
        <v>0</v>
      </c>
      <c r="CD184">
        <v>0</v>
      </c>
      <c r="CE184">
        <v>0</v>
      </c>
      <c r="CF184">
        <v>0</v>
      </c>
      <c r="CG184">
        <v>0</v>
      </c>
      <c r="CH184">
        <v>0</v>
      </c>
      <c r="CI184">
        <v>0</v>
      </c>
      <c r="CJ184">
        <v>0</v>
      </c>
      <c r="CK184">
        <v>0</v>
      </c>
      <c r="CL184">
        <v>0</v>
      </c>
      <c r="CM184">
        <v>0</v>
      </c>
      <c r="CN184">
        <v>0</v>
      </c>
      <c r="CO184">
        <v>0</v>
      </c>
      <c r="CP184">
        <v>0</v>
      </c>
      <c r="CQ184">
        <v>0</v>
      </c>
      <c r="CR184">
        <v>0</v>
      </c>
      <c r="CS184">
        <v>0</v>
      </c>
      <c r="CT184">
        <v>0</v>
      </c>
      <c r="CU184">
        <v>0</v>
      </c>
      <c r="CV184">
        <v>0</v>
      </c>
      <c r="CW184">
        <v>0</v>
      </c>
      <c r="CX184">
        <v>0</v>
      </c>
      <c r="CY184">
        <v>0</v>
      </c>
      <c r="CZ184">
        <v>0</v>
      </c>
      <c r="DA184">
        <v>0</v>
      </c>
      <c r="DB184">
        <v>0</v>
      </c>
      <c r="DC184">
        <v>0</v>
      </c>
      <c r="DD184">
        <v>0</v>
      </c>
      <c r="DE184">
        <v>0</v>
      </c>
      <c r="DF184">
        <v>0</v>
      </c>
      <c r="DG184">
        <v>0</v>
      </c>
      <c r="DH184">
        <v>0</v>
      </c>
      <c r="DI184">
        <v>0</v>
      </c>
      <c r="DJ184">
        <v>0</v>
      </c>
      <c r="DK184">
        <v>0</v>
      </c>
      <c r="DL184">
        <v>0</v>
      </c>
      <c r="DM184">
        <v>0</v>
      </c>
    </row>
    <row r="185" spans="1:117" x14ac:dyDescent="0.2">
      <c r="A185" t="s">
        <v>1298</v>
      </c>
      <c r="G185" t="s">
        <v>1238</v>
      </c>
      <c r="M185" t="s">
        <v>1238</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c r="BK185">
        <v>0</v>
      </c>
      <c r="BL185">
        <v>0</v>
      </c>
      <c r="BM185">
        <v>0</v>
      </c>
      <c r="BN185">
        <v>0</v>
      </c>
      <c r="BO185">
        <v>0</v>
      </c>
      <c r="BP185">
        <v>0</v>
      </c>
      <c r="BQ185">
        <v>0</v>
      </c>
      <c r="BR185">
        <v>0</v>
      </c>
      <c r="BS185">
        <v>0</v>
      </c>
      <c r="BT185">
        <v>0</v>
      </c>
      <c r="BU185">
        <v>0</v>
      </c>
      <c r="BV185">
        <v>0</v>
      </c>
      <c r="BW185">
        <v>0</v>
      </c>
      <c r="BX185">
        <v>0</v>
      </c>
      <c r="BY185">
        <v>0</v>
      </c>
      <c r="BZ185">
        <v>0</v>
      </c>
      <c r="CA185">
        <v>0</v>
      </c>
      <c r="CB185">
        <v>0</v>
      </c>
      <c r="CC185">
        <v>0</v>
      </c>
      <c r="CD185">
        <v>0</v>
      </c>
      <c r="CE185">
        <v>0</v>
      </c>
      <c r="CF185">
        <v>0</v>
      </c>
      <c r="CG185">
        <v>0</v>
      </c>
      <c r="CH185">
        <v>0</v>
      </c>
      <c r="CI185">
        <v>0</v>
      </c>
      <c r="CJ185">
        <v>0</v>
      </c>
      <c r="CK185">
        <v>0</v>
      </c>
      <c r="CL185">
        <v>0</v>
      </c>
      <c r="CM185">
        <v>0</v>
      </c>
      <c r="CN185">
        <v>0</v>
      </c>
      <c r="CO185">
        <v>0</v>
      </c>
      <c r="CP185">
        <v>0</v>
      </c>
      <c r="CQ185">
        <v>0</v>
      </c>
      <c r="CR185">
        <v>0</v>
      </c>
      <c r="CS185">
        <v>0</v>
      </c>
      <c r="CT185">
        <v>0</v>
      </c>
      <c r="CU185">
        <v>0</v>
      </c>
      <c r="CV185">
        <v>0</v>
      </c>
      <c r="CW185">
        <v>0</v>
      </c>
      <c r="CX185">
        <v>0</v>
      </c>
      <c r="CY185">
        <v>0</v>
      </c>
      <c r="CZ185">
        <v>0</v>
      </c>
      <c r="DA185">
        <v>0</v>
      </c>
      <c r="DB185">
        <v>0</v>
      </c>
      <c r="DC185">
        <v>0</v>
      </c>
      <c r="DD185">
        <v>0</v>
      </c>
      <c r="DE185">
        <v>0</v>
      </c>
      <c r="DF185">
        <v>0</v>
      </c>
      <c r="DG185">
        <v>0</v>
      </c>
      <c r="DH185">
        <v>0</v>
      </c>
      <c r="DI185">
        <v>0</v>
      </c>
      <c r="DJ185">
        <v>0</v>
      </c>
      <c r="DK185">
        <v>0</v>
      </c>
      <c r="DL185">
        <v>0</v>
      </c>
      <c r="DM185">
        <v>0</v>
      </c>
    </row>
    <row r="186" spans="1:117" x14ac:dyDescent="0.2">
      <c r="A186" t="s">
        <v>1298</v>
      </c>
      <c r="G186" t="s">
        <v>1238</v>
      </c>
      <c r="M186" t="s">
        <v>1238</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c r="BH186">
        <v>0</v>
      </c>
      <c r="BI186">
        <v>0</v>
      </c>
      <c r="BJ186">
        <v>0</v>
      </c>
      <c r="BK186">
        <v>0</v>
      </c>
      <c r="BL186">
        <v>0</v>
      </c>
      <c r="BM186">
        <v>0</v>
      </c>
      <c r="BN186">
        <v>0</v>
      </c>
      <c r="BO186">
        <v>0</v>
      </c>
      <c r="BP186">
        <v>0</v>
      </c>
      <c r="BQ186">
        <v>0</v>
      </c>
      <c r="BR186">
        <v>0</v>
      </c>
      <c r="BS186">
        <v>0</v>
      </c>
      <c r="BT186">
        <v>0</v>
      </c>
      <c r="BU186">
        <v>0</v>
      </c>
      <c r="BV186">
        <v>0</v>
      </c>
      <c r="BW186">
        <v>0</v>
      </c>
      <c r="BX186">
        <v>0</v>
      </c>
      <c r="BY186">
        <v>0</v>
      </c>
      <c r="BZ186">
        <v>0</v>
      </c>
      <c r="CA186">
        <v>0</v>
      </c>
      <c r="CB186">
        <v>0</v>
      </c>
      <c r="CC186">
        <v>0</v>
      </c>
      <c r="CD186">
        <v>0</v>
      </c>
      <c r="CE186">
        <v>0</v>
      </c>
      <c r="CF186">
        <v>0</v>
      </c>
      <c r="CG186">
        <v>0</v>
      </c>
      <c r="CH186">
        <v>0</v>
      </c>
      <c r="CI186">
        <v>0</v>
      </c>
      <c r="CJ186">
        <v>0</v>
      </c>
      <c r="CK186">
        <v>0</v>
      </c>
      <c r="CL186">
        <v>0</v>
      </c>
      <c r="CM186">
        <v>0</v>
      </c>
      <c r="CN186">
        <v>0</v>
      </c>
      <c r="CO186">
        <v>0</v>
      </c>
      <c r="CP186">
        <v>0</v>
      </c>
      <c r="CQ186">
        <v>0</v>
      </c>
      <c r="CR186">
        <v>0</v>
      </c>
      <c r="CS186">
        <v>0</v>
      </c>
      <c r="CT186">
        <v>0</v>
      </c>
      <c r="CU186">
        <v>0</v>
      </c>
      <c r="CV186">
        <v>0</v>
      </c>
      <c r="CW186">
        <v>0</v>
      </c>
      <c r="CX186">
        <v>0</v>
      </c>
      <c r="CY186">
        <v>0</v>
      </c>
      <c r="CZ186">
        <v>0</v>
      </c>
      <c r="DA186">
        <v>0</v>
      </c>
      <c r="DB186">
        <v>0</v>
      </c>
      <c r="DC186">
        <v>0</v>
      </c>
      <c r="DD186">
        <v>0</v>
      </c>
      <c r="DE186">
        <v>0</v>
      </c>
      <c r="DF186">
        <v>0</v>
      </c>
      <c r="DG186">
        <v>0</v>
      </c>
      <c r="DH186">
        <v>0</v>
      </c>
      <c r="DI186">
        <v>0</v>
      </c>
      <c r="DJ186">
        <v>0</v>
      </c>
      <c r="DK186">
        <v>0</v>
      </c>
      <c r="DL186">
        <v>0</v>
      </c>
      <c r="DM186">
        <v>0</v>
      </c>
    </row>
    <row r="187" spans="1:117" x14ac:dyDescent="0.2">
      <c r="A187" t="s">
        <v>1298</v>
      </c>
      <c r="G187" t="s">
        <v>1238</v>
      </c>
      <c r="M187" t="s">
        <v>1238</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c r="BH187">
        <v>0</v>
      </c>
      <c r="BI187">
        <v>0</v>
      </c>
      <c r="BJ187">
        <v>0</v>
      </c>
      <c r="BK187">
        <v>0</v>
      </c>
      <c r="BL187">
        <v>0</v>
      </c>
      <c r="BM187">
        <v>0</v>
      </c>
      <c r="BN187">
        <v>0</v>
      </c>
      <c r="BO187">
        <v>0</v>
      </c>
      <c r="BP187">
        <v>0</v>
      </c>
      <c r="BQ187">
        <v>0</v>
      </c>
      <c r="BR187">
        <v>0</v>
      </c>
      <c r="BS187">
        <v>0</v>
      </c>
      <c r="BT187">
        <v>0</v>
      </c>
      <c r="BU187">
        <v>0</v>
      </c>
      <c r="BV187">
        <v>0</v>
      </c>
      <c r="BW187">
        <v>0</v>
      </c>
      <c r="BX187">
        <v>0</v>
      </c>
      <c r="BY187">
        <v>0</v>
      </c>
      <c r="BZ187">
        <v>0</v>
      </c>
      <c r="CA187">
        <v>0</v>
      </c>
      <c r="CB187">
        <v>0</v>
      </c>
      <c r="CC187">
        <v>0</v>
      </c>
      <c r="CD187">
        <v>0</v>
      </c>
      <c r="CE187">
        <v>0</v>
      </c>
      <c r="CF187">
        <v>0</v>
      </c>
      <c r="CG187">
        <v>0</v>
      </c>
      <c r="CH187">
        <v>0</v>
      </c>
      <c r="CI187">
        <v>0</v>
      </c>
      <c r="CJ187">
        <v>0</v>
      </c>
      <c r="CK187">
        <v>0</v>
      </c>
      <c r="CL187">
        <v>0</v>
      </c>
      <c r="CM187">
        <v>0</v>
      </c>
      <c r="CN187">
        <v>0</v>
      </c>
      <c r="CO187">
        <v>0</v>
      </c>
      <c r="CP187">
        <v>0</v>
      </c>
      <c r="CQ187">
        <v>0</v>
      </c>
      <c r="CR187">
        <v>0</v>
      </c>
      <c r="CS187">
        <v>0</v>
      </c>
      <c r="CT187">
        <v>0</v>
      </c>
      <c r="CU187">
        <v>0</v>
      </c>
      <c r="CV187">
        <v>0</v>
      </c>
      <c r="CW187">
        <v>0</v>
      </c>
      <c r="CX187">
        <v>0</v>
      </c>
      <c r="CY187">
        <v>0</v>
      </c>
      <c r="CZ187">
        <v>0</v>
      </c>
      <c r="DA187">
        <v>0</v>
      </c>
      <c r="DB187">
        <v>0</v>
      </c>
      <c r="DC187">
        <v>0</v>
      </c>
      <c r="DD187">
        <v>0</v>
      </c>
      <c r="DE187">
        <v>0</v>
      </c>
      <c r="DF187">
        <v>0</v>
      </c>
      <c r="DG187">
        <v>0</v>
      </c>
      <c r="DH187">
        <v>0</v>
      </c>
      <c r="DI187">
        <v>0</v>
      </c>
      <c r="DJ187">
        <v>0</v>
      </c>
      <c r="DK187">
        <v>0</v>
      </c>
      <c r="DL187">
        <v>0</v>
      </c>
      <c r="DM187">
        <v>0</v>
      </c>
    </row>
    <row r="188" spans="1:117" x14ac:dyDescent="0.2">
      <c r="A188" t="s">
        <v>1298</v>
      </c>
      <c r="G188" t="s">
        <v>1238</v>
      </c>
      <c r="M188" t="s">
        <v>1238</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c r="BH188">
        <v>0</v>
      </c>
      <c r="BI188">
        <v>0</v>
      </c>
      <c r="BJ188">
        <v>0</v>
      </c>
      <c r="BK188">
        <v>0</v>
      </c>
      <c r="BL188">
        <v>0</v>
      </c>
      <c r="BM188">
        <v>0</v>
      </c>
      <c r="BN188">
        <v>0</v>
      </c>
      <c r="BO188">
        <v>0</v>
      </c>
      <c r="BP188">
        <v>0</v>
      </c>
      <c r="BQ188">
        <v>0</v>
      </c>
      <c r="BR188">
        <v>0</v>
      </c>
      <c r="BS188">
        <v>0</v>
      </c>
      <c r="BT188">
        <v>0</v>
      </c>
      <c r="BU188">
        <v>0</v>
      </c>
      <c r="BV188">
        <v>0</v>
      </c>
      <c r="BW188">
        <v>0</v>
      </c>
      <c r="BX188">
        <v>0</v>
      </c>
      <c r="BY188">
        <v>0</v>
      </c>
      <c r="BZ188">
        <v>0</v>
      </c>
      <c r="CA188">
        <v>0</v>
      </c>
      <c r="CB188">
        <v>0</v>
      </c>
      <c r="CC188">
        <v>0</v>
      </c>
      <c r="CD188">
        <v>0</v>
      </c>
      <c r="CE188">
        <v>0</v>
      </c>
      <c r="CF188">
        <v>0</v>
      </c>
      <c r="CG188">
        <v>0</v>
      </c>
      <c r="CH188">
        <v>0</v>
      </c>
      <c r="CI188">
        <v>0</v>
      </c>
      <c r="CJ188">
        <v>0</v>
      </c>
      <c r="CK188">
        <v>0</v>
      </c>
      <c r="CL188">
        <v>0</v>
      </c>
      <c r="CM188">
        <v>0</v>
      </c>
      <c r="CN188">
        <v>0</v>
      </c>
      <c r="CO188">
        <v>0</v>
      </c>
      <c r="CP188">
        <v>0</v>
      </c>
      <c r="CQ188">
        <v>0</v>
      </c>
      <c r="CR188">
        <v>0</v>
      </c>
      <c r="CS188">
        <v>0</v>
      </c>
      <c r="CT188">
        <v>0</v>
      </c>
      <c r="CU188">
        <v>0</v>
      </c>
      <c r="CV188">
        <v>0</v>
      </c>
      <c r="CW188">
        <v>0</v>
      </c>
      <c r="CX188">
        <v>0</v>
      </c>
      <c r="CY188">
        <v>0</v>
      </c>
      <c r="CZ188">
        <v>0</v>
      </c>
      <c r="DA188">
        <v>0</v>
      </c>
      <c r="DB188">
        <v>0</v>
      </c>
      <c r="DC188">
        <v>0</v>
      </c>
      <c r="DD188">
        <v>0</v>
      </c>
      <c r="DE188">
        <v>0</v>
      </c>
      <c r="DF188">
        <v>0</v>
      </c>
      <c r="DG188">
        <v>0</v>
      </c>
      <c r="DH188">
        <v>0</v>
      </c>
      <c r="DI188">
        <v>0</v>
      </c>
      <c r="DJ188">
        <v>0</v>
      </c>
      <c r="DK188">
        <v>0</v>
      </c>
      <c r="DL188">
        <v>0</v>
      </c>
      <c r="DM188">
        <v>0</v>
      </c>
    </row>
    <row r="189" spans="1:117" x14ac:dyDescent="0.2">
      <c r="A189" t="s">
        <v>1298</v>
      </c>
      <c r="G189" t="s">
        <v>1238</v>
      </c>
      <c r="M189" t="s">
        <v>1238</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c r="BH189">
        <v>0</v>
      </c>
      <c r="BI189">
        <v>0</v>
      </c>
      <c r="BJ189">
        <v>0</v>
      </c>
      <c r="BK189">
        <v>0</v>
      </c>
      <c r="BL189">
        <v>0</v>
      </c>
      <c r="BM189">
        <v>0</v>
      </c>
      <c r="BN189">
        <v>0</v>
      </c>
      <c r="BO189">
        <v>0</v>
      </c>
      <c r="BP189">
        <v>0</v>
      </c>
      <c r="BQ189">
        <v>0</v>
      </c>
      <c r="BR189">
        <v>0</v>
      </c>
      <c r="BS189">
        <v>0</v>
      </c>
      <c r="BT189">
        <v>0</v>
      </c>
      <c r="BU189">
        <v>0</v>
      </c>
      <c r="BV189">
        <v>0</v>
      </c>
      <c r="BW189">
        <v>0</v>
      </c>
      <c r="BX189">
        <v>0</v>
      </c>
      <c r="BY189">
        <v>0</v>
      </c>
      <c r="BZ189">
        <v>0</v>
      </c>
      <c r="CA189">
        <v>0</v>
      </c>
      <c r="CB189">
        <v>0</v>
      </c>
      <c r="CC189">
        <v>0</v>
      </c>
      <c r="CD189">
        <v>0</v>
      </c>
      <c r="CE189">
        <v>0</v>
      </c>
      <c r="CF189">
        <v>0</v>
      </c>
      <c r="CG189">
        <v>0</v>
      </c>
      <c r="CH189">
        <v>0</v>
      </c>
      <c r="CI189">
        <v>0</v>
      </c>
      <c r="CJ189">
        <v>0</v>
      </c>
      <c r="CK189">
        <v>0</v>
      </c>
      <c r="CL189">
        <v>0</v>
      </c>
      <c r="CM189">
        <v>0</v>
      </c>
      <c r="CN189">
        <v>0</v>
      </c>
      <c r="CO189">
        <v>0</v>
      </c>
      <c r="CP189">
        <v>0</v>
      </c>
      <c r="CQ189">
        <v>0</v>
      </c>
      <c r="CR189">
        <v>0</v>
      </c>
      <c r="CS189">
        <v>0</v>
      </c>
      <c r="CT189">
        <v>0</v>
      </c>
      <c r="CU189">
        <v>0</v>
      </c>
      <c r="CV189">
        <v>0</v>
      </c>
      <c r="CW189">
        <v>0</v>
      </c>
      <c r="CX189">
        <v>0</v>
      </c>
      <c r="CY189">
        <v>0</v>
      </c>
      <c r="CZ189">
        <v>0</v>
      </c>
      <c r="DA189">
        <v>0</v>
      </c>
      <c r="DB189">
        <v>0</v>
      </c>
      <c r="DC189">
        <v>0</v>
      </c>
      <c r="DD189">
        <v>0</v>
      </c>
      <c r="DE189">
        <v>0</v>
      </c>
      <c r="DF189">
        <v>0</v>
      </c>
      <c r="DG189">
        <v>0</v>
      </c>
      <c r="DH189">
        <v>0</v>
      </c>
      <c r="DI189">
        <v>0</v>
      </c>
      <c r="DJ189">
        <v>0</v>
      </c>
      <c r="DK189">
        <v>0</v>
      </c>
      <c r="DL189">
        <v>0</v>
      </c>
      <c r="DM189">
        <v>0</v>
      </c>
    </row>
    <row r="190" spans="1:117" x14ac:dyDescent="0.2">
      <c r="A190" t="s">
        <v>1298</v>
      </c>
      <c r="G190" t="s">
        <v>1238</v>
      </c>
      <c r="M190" t="s">
        <v>1238</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c r="BH190">
        <v>0</v>
      </c>
      <c r="BI190">
        <v>0</v>
      </c>
      <c r="BJ190">
        <v>0</v>
      </c>
      <c r="BK190">
        <v>0</v>
      </c>
      <c r="BL190">
        <v>0</v>
      </c>
      <c r="BM190">
        <v>0</v>
      </c>
      <c r="BN190">
        <v>0</v>
      </c>
      <c r="BO190">
        <v>0</v>
      </c>
      <c r="BP190">
        <v>0</v>
      </c>
      <c r="BQ190">
        <v>0</v>
      </c>
      <c r="BR190">
        <v>0</v>
      </c>
      <c r="BS190">
        <v>0</v>
      </c>
      <c r="BT190">
        <v>0</v>
      </c>
      <c r="BU190">
        <v>0</v>
      </c>
      <c r="BV190">
        <v>0</v>
      </c>
      <c r="BW190">
        <v>0</v>
      </c>
      <c r="BX190">
        <v>0</v>
      </c>
      <c r="BY190">
        <v>0</v>
      </c>
      <c r="BZ190">
        <v>0</v>
      </c>
      <c r="CA190">
        <v>0</v>
      </c>
      <c r="CB190">
        <v>0</v>
      </c>
      <c r="CC190">
        <v>0</v>
      </c>
      <c r="CD190">
        <v>0</v>
      </c>
      <c r="CE190">
        <v>0</v>
      </c>
      <c r="CF190">
        <v>0</v>
      </c>
      <c r="CG190">
        <v>0</v>
      </c>
      <c r="CH190">
        <v>0</v>
      </c>
      <c r="CI190">
        <v>0</v>
      </c>
      <c r="CJ190">
        <v>0</v>
      </c>
      <c r="CK190">
        <v>0</v>
      </c>
      <c r="CL190">
        <v>0</v>
      </c>
      <c r="CM190">
        <v>0</v>
      </c>
      <c r="CN190">
        <v>0</v>
      </c>
      <c r="CO190">
        <v>0</v>
      </c>
      <c r="CP190">
        <v>0</v>
      </c>
      <c r="CQ190">
        <v>0</v>
      </c>
      <c r="CR190">
        <v>0</v>
      </c>
      <c r="CS190">
        <v>0</v>
      </c>
      <c r="CT190">
        <v>0</v>
      </c>
      <c r="CU190">
        <v>0</v>
      </c>
      <c r="CV190">
        <v>0</v>
      </c>
      <c r="CW190">
        <v>0</v>
      </c>
      <c r="CX190">
        <v>0</v>
      </c>
      <c r="CY190">
        <v>0</v>
      </c>
      <c r="CZ190">
        <v>0</v>
      </c>
      <c r="DA190">
        <v>0</v>
      </c>
      <c r="DB190">
        <v>0</v>
      </c>
      <c r="DC190">
        <v>0</v>
      </c>
      <c r="DD190">
        <v>0</v>
      </c>
      <c r="DE190">
        <v>0</v>
      </c>
      <c r="DF190">
        <v>0</v>
      </c>
      <c r="DG190">
        <v>0</v>
      </c>
      <c r="DH190">
        <v>0</v>
      </c>
      <c r="DI190">
        <v>0</v>
      </c>
      <c r="DJ190">
        <v>0</v>
      </c>
      <c r="DK190">
        <v>0</v>
      </c>
      <c r="DL190">
        <v>0</v>
      </c>
      <c r="DM190">
        <v>0</v>
      </c>
    </row>
    <row r="191" spans="1:117" x14ac:dyDescent="0.2">
      <c r="A191" t="s">
        <v>1298</v>
      </c>
      <c r="G191" t="s">
        <v>1238</v>
      </c>
      <c r="M191" t="s">
        <v>1238</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c r="BH191">
        <v>0</v>
      </c>
      <c r="BI191">
        <v>0</v>
      </c>
      <c r="BJ191">
        <v>0</v>
      </c>
      <c r="BK191">
        <v>0</v>
      </c>
      <c r="BL191">
        <v>0</v>
      </c>
      <c r="BM191">
        <v>0</v>
      </c>
      <c r="BN191">
        <v>0</v>
      </c>
      <c r="BO191">
        <v>0</v>
      </c>
      <c r="BP191">
        <v>0</v>
      </c>
      <c r="BQ191">
        <v>0</v>
      </c>
      <c r="BR191">
        <v>0</v>
      </c>
      <c r="BS191">
        <v>0</v>
      </c>
      <c r="BT191">
        <v>0</v>
      </c>
      <c r="BU191">
        <v>0</v>
      </c>
      <c r="BV191">
        <v>0</v>
      </c>
      <c r="BW191">
        <v>0</v>
      </c>
      <c r="BX191">
        <v>0</v>
      </c>
      <c r="BY191">
        <v>0</v>
      </c>
      <c r="BZ191">
        <v>0</v>
      </c>
      <c r="CA191">
        <v>0</v>
      </c>
      <c r="CB191">
        <v>0</v>
      </c>
      <c r="CC191">
        <v>0</v>
      </c>
      <c r="CD191">
        <v>0</v>
      </c>
      <c r="CE191">
        <v>0</v>
      </c>
      <c r="CF191">
        <v>0</v>
      </c>
      <c r="CG191">
        <v>0</v>
      </c>
      <c r="CH191">
        <v>0</v>
      </c>
      <c r="CI191">
        <v>0</v>
      </c>
      <c r="CJ191">
        <v>0</v>
      </c>
      <c r="CK191">
        <v>0</v>
      </c>
      <c r="CL191">
        <v>0</v>
      </c>
      <c r="CM191">
        <v>0</v>
      </c>
      <c r="CN191">
        <v>0</v>
      </c>
      <c r="CO191">
        <v>0</v>
      </c>
      <c r="CP191">
        <v>0</v>
      </c>
      <c r="CQ191">
        <v>0</v>
      </c>
      <c r="CR191">
        <v>0</v>
      </c>
      <c r="CS191">
        <v>0</v>
      </c>
      <c r="CT191">
        <v>0</v>
      </c>
      <c r="CU191">
        <v>0</v>
      </c>
      <c r="CV191">
        <v>0</v>
      </c>
      <c r="CW191">
        <v>0</v>
      </c>
      <c r="CX191">
        <v>0</v>
      </c>
      <c r="CY191">
        <v>0</v>
      </c>
      <c r="CZ191">
        <v>0</v>
      </c>
      <c r="DA191">
        <v>0</v>
      </c>
      <c r="DB191">
        <v>0</v>
      </c>
      <c r="DC191">
        <v>0</v>
      </c>
      <c r="DD191">
        <v>0</v>
      </c>
      <c r="DE191">
        <v>0</v>
      </c>
      <c r="DF191">
        <v>0</v>
      </c>
      <c r="DG191">
        <v>0</v>
      </c>
      <c r="DH191">
        <v>0</v>
      </c>
      <c r="DI191">
        <v>0</v>
      </c>
      <c r="DJ191">
        <v>0</v>
      </c>
      <c r="DK191">
        <v>0</v>
      </c>
      <c r="DL191">
        <v>0</v>
      </c>
      <c r="DM191">
        <v>0</v>
      </c>
    </row>
    <row r="192" spans="1:117" x14ac:dyDescent="0.2">
      <c r="A192" t="s">
        <v>1298</v>
      </c>
      <c r="G192" t="s">
        <v>1238</v>
      </c>
      <c r="M192" t="s">
        <v>1238</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c r="BH192">
        <v>0</v>
      </c>
      <c r="BI192">
        <v>0</v>
      </c>
      <c r="BJ192">
        <v>0</v>
      </c>
      <c r="BK192">
        <v>0</v>
      </c>
      <c r="BL192">
        <v>0</v>
      </c>
      <c r="BM192">
        <v>0</v>
      </c>
      <c r="BN192">
        <v>0</v>
      </c>
      <c r="BO192">
        <v>0</v>
      </c>
      <c r="BP192">
        <v>0</v>
      </c>
      <c r="BQ192">
        <v>0</v>
      </c>
      <c r="BR192">
        <v>0</v>
      </c>
      <c r="BS192">
        <v>0</v>
      </c>
      <c r="BT192">
        <v>0</v>
      </c>
      <c r="BU192">
        <v>0</v>
      </c>
      <c r="BV192">
        <v>0</v>
      </c>
      <c r="BW192">
        <v>0</v>
      </c>
      <c r="BX192">
        <v>0</v>
      </c>
      <c r="BY192">
        <v>0</v>
      </c>
      <c r="BZ192">
        <v>0</v>
      </c>
      <c r="CA192">
        <v>0</v>
      </c>
      <c r="CB192">
        <v>0</v>
      </c>
      <c r="CC192">
        <v>0</v>
      </c>
      <c r="CD192">
        <v>0</v>
      </c>
      <c r="CE192">
        <v>0</v>
      </c>
      <c r="CF192">
        <v>0</v>
      </c>
      <c r="CG192">
        <v>0</v>
      </c>
      <c r="CH192">
        <v>0</v>
      </c>
      <c r="CI192">
        <v>0</v>
      </c>
      <c r="CJ192">
        <v>0</v>
      </c>
      <c r="CK192">
        <v>0</v>
      </c>
      <c r="CL192">
        <v>0</v>
      </c>
      <c r="CM192">
        <v>0</v>
      </c>
      <c r="CN192">
        <v>0</v>
      </c>
      <c r="CO192">
        <v>0</v>
      </c>
      <c r="CP192">
        <v>0</v>
      </c>
      <c r="CQ192">
        <v>0</v>
      </c>
      <c r="CR192">
        <v>0</v>
      </c>
      <c r="CS192">
        <v>0</v>
      </c>
      <c r="CT192">
        <v>0</v>
      </c>
      <c r="CU192">
        <v>0</v>
      </c>
      <c r="CV192">
        <v>0</v>
      </c>
      <c r="CW192">
        <v>0</v>
      </c>
      <c r="CX192">
        <v>0</v>
      </c>
      <c r="CY192">
        <v>0</v>
      </c>
      <c r="CZ192">
        <v>0</v>
      </c>
      <c r="DA192">
        <v>0</v>
      </c>
      <c r="DB192">
        <v>0</v>
      </c>
      <c r="DC192">
        <v>0</v>
      </c>
      <c r="DD192">
        <v>0</v>
      </c>
      <c r="DE192">
        <v>0</v>
      </c>
      <c r="DF192">
        <v>0</v>
      </c>
      <c r="DG192">
        <v>0</v>
      </c>
      <c r="DH192">
        <v>0</v>
      </c>
      <c r="DI192">
        <v>0</v>
      </c>
      <c r="DJ192">
        <v>0</v>
      </c>
      <c r="DK192">
        <v>0</v>
      </c>
      <c r="DL192">
        <v>0</v>
      </c>
      <c r="DM192">
        <v>0</v>
      </c>
    </row>
    <row r="193" spans="1:117" x14ac:dyDescent="0.2">
      <c r="A193" t="s">
        <v>1298</v>
      </c>
      <c r="G193" t="s">
        <v>1238</v>
      </c>
      <c r="M193" t="s">
        <v>1238</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0</v>
      </c>
      <c r="BG193">
        <v>0</v>
      </c>
      <c r="BH193">
        <v>0</v>
      </c>
      <c r="BI193">
        <v>0</v>
      </c>
      <c r="BJ193">
        <v>0</v>
      </c>
      <c r="BK193">
        <v>0</v>
      </c>
      <c r="BL193">
        <v>0</v>
      </c>
      <c r="BM193">
        <v>0</v>
      </c>
      <c r="BN193">
        <v>0</v>
      </c>
      <c r="BO193">
        <v>0</v>
      </c>
      <c r="BP193">
        <v>0</v>
      </c>
      <c r="BQ193">
        <v>0</v>
      </c>
      <c r="BR193">
        <v>0</v>
      </c>
      <c r="BS193">
        <v>0</v>
      </c>
      <c r="BT193">
        <v>0</v>
      </c>
      <c r="BU193">
        <v>0</v>
      </c>
      <c r="BV193">
        <v>0</v>
      </c>
      <c r="BW193">
        <v>0</v>
      </c>
      <c r="BX193">
        <v>0</v>
      </c>
      <c r="BY193">
        <v>0</v>
      </c>
      <c r="BZ193">
        <v>0</v>
      </c>
      <c r="CA193">
        <v>0</v>
      </c>
      <c r="CB193">
        <v>0</v>
      </c>
      <c r="CC193">
        <v>0</v>
      </c>
      <c r="CD193">
        <v>0</v>
      </c>
      <c r="CE193">
        <v>0</v>
      </c>
      <c r="CF193">
        <v>0</v>
      </c>
      <c r="CG193">
        <v>0</v>
      </c>
      <c r="CH193">
        <v>0</v>
      </c>
      <c r="CI193">
        <v>0</v>
      </c>
      <c r="CJ193">
        <v>0</v>
      </c>
      <c r="CK193">
        <v>0</v>
      </c>
      <c r="CL193">
        <v>0</v>
      </c>
      <c r="CM193">
        <v>0</v>
      </c>
      <c r="CN193">
        <v>0</v>
      </c>
      <c r="CO193">
        <v>0</v>
      </c>
      <c r="CP193">
        <v>0</v>
      </c>
      <c r="CQ193">
        <v>0</v>
      </c>
      <c r="CR193">
        <v>0</v>
      </c>
      <c r="CS193">
        <v>0</v>
      </c>
      <c r="CT193">
        <v>0</v>
      </c>
      <c r="CU193">
        <v>0</v>
      </c>
      <c r="CV193">
        <v>0</v>
      </c>
      <c r="CW193">
        <v>0</v>
      </c>
      <c r="CX193">
        <v>0</v>
      </c>
      <c r="CY193">
        <v>0</v>
      </c>
      <c r="CZ193">
        <v>0</v>
      </c>
      <c r="DA193">
        <v>0</v>
      </c>
      <c r="DB193">
        <v>0</v>
      </c>
      <c r="DC193">
        <v>0</v>
      </c>
      <c r="DD193">
        <v>0</v>
      </c>
      <c r="DE193">
        <v>0</v>
      </c>
      <c r="DF193">
        <v>0</v>
      </c>
      <c r="DG193">
        <v>0</v>
      </c>
      <c r="DH193">
        <v>0</v>
      </c>
      <c r="DI193">
        <v>0</v>
      </c>
      <c r="DJ193">
        <v>0</v>
      </c>
      <c r="DK193">
        <v>0</v>
      </c>
      <c r="DL193">
        <v>0</v>
      </c>
      <c r="DM193">
        <v>0</v>
      </c>
    </row>
    <row r="194" spans="1:117" x14ac:dyDescent="0.2">
      <c r="A194" t="s">
        <v>1298</v>
      </c>
      <c r="G194" t="s">
        <v>1238</v>
      </c>
      <c r="M194" t="s">
        <v>1238</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c r="BH194">
        <v>0</v>
      </c>
      <c r="BI194">
        <v>0</v>
      </c>
      <c r="BJ194">
        <v>0</v>
      </c>
      <c r="BK194">
        <v>0</v>
      </c>
      <c r="BL194">
        <v>0</v>
      </c>
      <c r="BM194">
        <v>0</v>
      </c>
      <c r="BN194">
        <v>0</v>
      </c>
      <c r="BO194">
        <v>0</v>
      </c>
      <c r="BP194">
        <v>0</v>
      </c>
      <c r="BQ194">
        <v>0</v>
      </c>
      <c r="BR194">
        <v>0</v>
      </c>
      <c r="BS194">
        <v>0</v>
      </c>
      <c r="BT194">
        <v>0</v>
      </c>
      <c r="BU194">
        <v>0</v>
      </c>
      <c r="BV194">
        <v>0</v>
      </c>
      <c r="BW194">
        <v>0</v>
      </c>
      <c r="BX194">
        <v>0</v>
      </c>
      <c r="BY194">
        <v>0</v>
      </c>
      <c r="BZ194">
        <v>0</v>
      </c>
      <c r="CA194">
        <v>0</v>
      </c>
      <c r="CB194">
        <v>0</v>
      </c>
      <c r="CC194">
        <v>0</v>
      </c>
      <c r="CD194">
        <v>0</v>
      </c>
      <c r="CE194">
        <v>0</v>
      </c>
      <c r="CF194">
        <v>0</v>
      </c>
      <c r="CG194">
        <v>0</v>
      </c>
      <c r="CH194">
        <v>0</v>
      </c>
      <c r="CI194">
        <v>0</v>
      </c>
      <c r="CJ194">
        <v>0</v>
      </c>
      <c r="CK194">
        <v>0</v>
      </c>
      <c r="CL194">
        <v>0</v>
      </c>
      <c r="CM194">
        <v>0</v>
      </c>
      <c r="CN194">
        <v>0</v>
      </c>
      <c r="CO194">
        <v>0</v>
      </c>
      <c r="CP194">
        <v>0</v>
      </c>
      <c r="CQ194">
        <v>0</v>
      </c>
      <c r="CR194">
        <v>0</v>
      </c>
      <c r="CS194">
        <v>0</v>
      </c>
      <c r="CT194">
        <v>0</v>
      </c>
      <c r="CU194">
        <v>0</v>
      </c>
      <c r="CV194">
        <v>0</v>
      </c>
      <c r="CW194">
        <v>0</v>
      </c>
      <c r="CX194">
        <v>0</v>
      </c>
      <c r="CY194">
        <v>0</v>
      </c>
      <c r="CZ194">
        <v>0</v>
      </c>
      <c r="DA194">
        <v>0</v>
      </c>
      <c r="DB194">
        <v>0</v>
      </c>
      <c r="DC194">
        <v>0</v>
      </c>
      <c r="DD194">
        <v>0</v>
      </c>
      <c r="DE194">
        <v>0</v>
      </c>
      <c r="DF194">
        <v>0</v>
      </c>
      <c r="DG194">
        <v>0</v>
      </c>
      <c r="DH194">
        <v>0</v>
      </c>
      <c r="DI194">
        <v>0</v>
      </c>
      <c r="DJ194">
        <v>0</v>
      </c>
      <c r="DK194">
        <v>0</v>
      </c>
      <c r="DL194">
        <v>0</v>
      </c>
      <c r="DM194">
        <v>0</v>
      </c>
    </row>
    <row r="195" spans="1:117" x14ac:dyDescent="0.2">
      <c r="A195" t="s">
        <v>1298</v>
      </c>
      <c r="G195" t="s">
        <v>1238</v>
      </c>
      <c r="M195" t="s">
        <v>1238</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0</v>
      </c>
      <c r="BF195">
        <v>0</v>
      </c>
      <c r="BG195">
        <v>0</v>
      </c>
      <c r="BH195">
        <v>0</v>
      </c>
      <c r="BI195">
        <v>0</v>
      </c>
      <c r="BJ195">
        <v>0</v>
      </c>
      <c r="BK195">
        <v>0</v>
      </c>
      <c r="BL195">
        <v>0</v>
      </c>
      <c r="BM195">
        <v>0</v>
      </c>
      <c r="BN195">
        <v>0</v>
      </c>
      <c r="BO195">
        <v>0</v>
      </c>
      <c r="BP195">
        <v>0</v>
      </c>
      <c r="BQ195">
        <v>0</v>
      </c>
      <c r="BR195">
        <v>0</v>
      </c>
      <c r="BS195">
        <v>0</v>
      </c>
      <c r="BT195">
        <v>0</v>
      </c>
      <c r="BU195">
        <v>0</v>
      </c>
      <c r="BV195">
        <v>0</v>
      </c>
      <c r="BW195">
        <v>0</v>
      </c>
      <c r="BX195">
        <v>0</v>
      </c>
      <c r="BY195">
        <v>0</v>
      </c>
      <c r="BZ195">
        <v>0</v>
      </c>
      <c r="CA195">
        <v>0</v>
      </c>
      <c r="CB195">
        <v>0</v>
      </c>
      <c r="CC195">
        <v>0</v>
      </c>
      <c r="CD195">
        <v>0</v>
      </c>
      <c r="CE195">
        <v>0</v>
      </c>
      <c r="CF195">
        <v>0</v>
      </c>
      <c r="CG195">
        <v>0</v>
      </c>
      <c r="CH195">
        <v>0</v>
      </c>
      <c r="CI195">
        <v>0</v>
      </c>
      <c r="CJ195">
        <v>0</v>
      </c>
      <c r="CK195">
        <v>0</v>
      </c>
      <c r="CL195">
        <v>0</v>
      </c>
      <c r="CM195">
        <v>0</v>
      </c>
      <c r="CN195">
        <v>0</v>
      </c>
      <c r="CO195">
        <v>0</v>
      </c>
      <c r="CP195">
        <v>0</v>
      </c>
      <c r="CQ195">
        <v>0</v>
      </c>
      <c r="CR195">
        <v>0</v>
      </c>
      <c r="CS195">
        <v>0</v>
      </c>
      <c r="CT195">
        <v>0</v>
      </c>
      <c r="CU195">
        <v>0</v>
      </c>
      <c r="CV195">
        <v>0</v>
      </c>
      <c r="CW195">
        <v>0</v>
      </c>
      <c r="CX195">
        <v>0</v>
      </c>
      <c r="CY195">
        <v>0</v>
      </c>
      <c r="CZ195">
        <v>0</v>
      </c>
      <c r="DA195">
        <v>0</v>
      </c>
      <c r="DB195">
        <v>0</v>
      </c>
      <c r="DC195">
        <v>0</v>
      </c>
      <c r="DD195">
        <v>0</v>
      </c>
      <c r="DE195">
        <v>0</v>
      </c>
      <c r="DF195">
        <v>0</v>
      </c>
      <c r="DG195">
        <v>0</v>
      </c>
      <c r="DH195">
        <v>0</v>
      </c>
      <c r="DI195">
        <v>0</v>
      </c>
      <c r="DJ195">
        <v>0</v>
      </c>
      <c r="DK195">
        <v>0</v>
      </c>
      <c r="DL195">
        <v>0</v>
      </c>
      <c r="DM195">
        <v>0</v>
      </c>
    </row>
    <row r="196" spans="1:117" x14ac:dyDescent="0.2">
      <c r="A196" t="s">
        <v>1298</v>
      </c>
      <c r="G196" t="s">
        <v>1238</v>
      </c>
      <c r="M196" t="s">
        <v>1238</v>
      </c>
      <c r="N196">
        <v>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0</v>
      </c>
      <c r="BG196">
        <v>0</v>
      </c>
      <c r="BH196">
        <v>0</v>
      </c>
      <c r="BI196">
        <v>0</v>
      </c>
      <c r="BJ196">
        <v>0</v>
      </c>
      <c r="BK196">
        <v>0</v>
      </c>
      <c r="BL196">
        <v>0</v>
      </c>
      <c r="BM196">
        <v>0</v>
      </c>
      <c r="BN196">
        <v>0</v>
      </c>
      <c r="BO196">
        <v>0</v>
      </c>
      <c r="BP196">
        <v>0</v>
      </c>
      <c r="BQ196">
        <v>0</v>
      </c>
      <c r="BR196">
        <v>0</v>
      </c>
      <c r="BS196">
        <v>0</v>
      </c>
      <c r="BT196">
        <v>0</v>
      </c>
      <c r="BU196">
        <v>0</v>
      </c>
      <c r="BV196">
        <v>0</v>
      </c>
      <c r="BW196">
        <v>0</v>
      </c>
      <c r="BX196">
        <v>0</v>
      </c>
      <c r="BY196">
        <v>0</v>
      </c>
      <c r="BZ196">
        <v>0</v>
      </c>
      <c r="CA196">
        <v>0</v>
      </c>
      <c r="CB196">
        <v>0</v>
      </c>
      <c r="CC196">
        <v>0</v>
      </c>
      <c r="CD196">
        <v>0</v>
      </c>
      <c r="CE196">
        <v>0</v>
      </c>
      <c r="CF196">
        <v>0</v>
      </c>
      <c r="CG196">
        <v>0</v>
      </c>
      <c r="CH196">
        <v>0</v>
      </c>
      <c r="CI196">
        <v>0</v>
      </c>
      <c r="CJ196">
        <v>0</v>
      </c>
      <c r="CK196">
        <v>0</v>
      </c>
      <c r="CL196">
        <v>0</v>
      </c>
      <c r="CM196">
        <v>0</v>
      </c>
      <c r="CN196">
        <v>0</v>
      </c>
      <c r="CO196">
        <v>0</v>
      </c>
      <c r="CP196">
        <v>0</v>
      </c>
      <c r="CQ196">
        <v>0</v>
      </c>
      <c r="CR196">
        <v>0</v>
      </c>
      <c r="CS196">
        <v>0</v>
      </c>
      <c r="CT196">
        <v>0</v>
      </c>
      <c r="CU196">
        <v>0</v>
      </c>
      <c r="CV196">
        <v>0</v>
      </c>
      <c r="CW196">
        <v>0</v>
      </c>
      <c r="CX196">
        <v>0</v>
      </c>
      <c r="CY196">
        <v>0</v>
      </c>
      <c r="CZ196">
        <v>0</v>
      </c>
      <c r="DA196">
        <v>0</v>
      </c>
      <c r="DB196">
        <v>0</v>
      </c>
      <c r="DC196">
        <v>0</v>
      </c>
      <c r="DD196">
        <v>0</v>
      </c>
      <c r="DE196">
        <v>0</v>
      </c>
      <c r="DF196">
        <v>0</v>
      </c>
      <c r="DG196">
        <v>0</v>
      </c>
      <c r="DH196">
        <v>0</v>
      </c>
      <c r="DI196">
        <v>0</v>
      </c>
      <c r="DJ196">
        <v>0</v>
      </c>
      <c r="DK196">
        <v>0</v>
      </c>
      <c r="DL196">
        <v>0</v>
      </c>
      <c r="DM196">
        <v>0</v>
      </c>
    </row>
    <row r="197" spans="1:117" x14ac:dyDescent="0.2">
      <c r="A197" t="s">
        <v>1298</v>
      </c>
      <c r="G197" t="s">
        <v>1238</v>
      </c>
      <c r="M197" t="s">
        <v>1238</v>
      </c>
      <c r="N197">
        <v>0</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0</v>
      </c>
      <c r="BF197">
        <v>0</v>
      </c>
      <c r="BG197">
        <v>0</v>
      </c>
      <c r="BH197">
        <v>0</v>
      </c>
      <c r="BI197">
        <v>0</v>
      </c>
      <c r="BJ197">
        <v>0</v>
      </c>
      <c r="BK197">
        <v>0</v>
      </c>
      <c r="BL197">
        <v>0</v>
      </c>
      <c r="BM197">
        <v>0</v>
      </c>
      <c r="BN197">
        <v>0</v>
      </c>
      <c r="BO197">
        <v>0</v>
      </c>
      <c r="BP197">
        <v>0</v>
      </c>
      <c r="BQ197">
        <v>0</v>
      </c>
      <c r="BR197">
        <v>0</v>
      </c>
      <c r="BS197">
        <v>0</v>
      </c>
      <c r="BT197">
        <v>0</v>
      </c>
      <c r="BU197">
        <v>0</v>
      </c>
      <c r="BV197">
        <v>0</v>
      </c>
      <c r="BW197">
        <v>0</v>
      </c>
      <c r="BX197">
        <v>0</v>
      </c>
      <c r="BY197">
        <v>0</v>
      </c>
      <c r="BZ197">
        <v>0</v>
      </c>
      <c r="CA197">
        <v>0</v>
      </c>
      <c r="CB197">
        <v>0</v>
      </c>
      <c r="CC197">
        <v>0</v>
      </c>
      <c r="CD197">
        <v>0</v>
      </c>
      <c r="CE197">
        <v>0</v>
      </c>
      <c r="CF197">
        <v>0</v>
      </c>
      <c r="CG197">
        <v>0</v>
      </c>
      <c r="CH197">
        <v>0</v>
      </c>
      <c r="CI197">
        <v>0</v>
      </c>
      <c r="CJ197">
        <v>0</v>
      </c>
      <c r="CK197">
        <v>0</v>
      </c>
      <c r="CL197">
        <v>0</v>
      </c>
      <c r="CM197">
        <v>0</v>
      </c>
      <c r="CN197">
        <v>0</v>
      </c>
      <c r="CO197">
        <v>0</v>
      </c>
      <c r="CP197">
        <v>0</v>
      </c>
      <c r="CQ197">
        <v>0</v>
      </c>
      <c r="CR197">
        <v>0</v>
      </c>
      <c r="CS197">
        <v>0</v>
      </c>
      <c r="CT197">
        <v>0</v>
      </c>
      <c r="CU197">
        <v>0</v>
      </c>
      <c r="CV197">
        <v>0</v>
      </c>
      <c r="CW197">
        <v>0</v>
      </c>
      <c r="CX197">
        <v>0</v>
      </c>
      <c r="CY197">
        <v>0</v>
      </c>
      <c r="CZ197">
        <v>0</v>
      </c>
      <c r="DA197">
        <v>0</v>
      </c>
      <c r="DB197">
        <v>0</v>
      </c>
      <c r="DC197">
        <v>0</v>
      </c>
      <c r="DD197">
        <v>0</v>
      </c>
      <c r="DE197">
        <v>0</v>
      </c>
      <c r="DF197">
        <v>0</v>
      </c>
      <c r="DG197">
        <v>0</v>
      </c>
      <c r="DH197">
        <v>0</v>
      </c>
      <c r="DI197">
        <v>0</v>
      </c>
      <c r="DJ197">
        <v>0</v>
      </c>
      <c r="DK197">
        <v>0</v>
      </c>
      <c r="DL197">
        <v>0</v>
      </c>
      <c r="DM197">
        <v>0</v>
      </c>
    </row>
    <row r="198" spans="1:117" x14ac:dyDescent="0.2">
      <c r="A198" t="s">
        <v>1298</v>
      </c>
      <c r="G198" t="s">
        <v>1238</v>
      </c>
      <c r="M198" t="s">
        <v>1238</v>
      </c>
      <c r="N198">
        <v>0</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AX198">
        <v>0</v>
      </c>
      <c r="AY198">
        <v>0</v>
      </c>
      <c r="AZ198">
        <v>0</v>
      </c>
      <c r="BA198">
        <v>0</v>
      </c>
      <c r="BB198">
        <v>0</v>
      </c>
      <c r="BC198">
        <v>0</v>
      </c>
      <c r="BD198">
        <v>0</v>
      </c>
      <c r="BE198">
        <v>0</v>
      </c>
      <c r="BF198">
        <v>0</v>
      </c>
      <c r="BG198">
        <v>0</v>
      </c>
      <c r="BH198">
        <v>0</v>
      </c>
      <c r="BI198">
        <v>0</v>
      </c>
      <c r="BJ198">
        <v>0</v>
      </c>
      <c r="BK198">
        <v>0</v>
      </c>
      <c r="BL198">
        <v>0</v>
      </c>
      <c r="BM198">
        <v>0</v>
      </c>
      <c r="BN198">
        <v>0</v>
      </c>
      <c r="BO198">
        <v>0</v>
      </c>
      <c r="BP198">
        <v>0</v>
      </c>
      <c r="BQ198">
        <v>0</v>
      </c>
      <c r="BR198">
        <v>0</v>
      </c>
      <c r="BS198">
        <v>0</v>
      </c>
      <c r="BT198">
        <v>0</v>
      </c>
      <c r="BU198">
        <v>0</v>
      </c>
      <c r="BV198">
        <v>0</v>
      </c>
      <c r="BW198">
        <v>0</v>
      </c>
      <c r="BX198">
        <v>0</v>
      </c>
      <c r="BY198">
        <v>0</v>
      </c>
      <c r="BZ198">
        <v>0</v>
      </c>
      <c r="CA198">
        <v>0</v>
      </c>
      <c r="CB198">
        <v>0</v>
      </c>
      <c r="CC198">
        <v>0</v>
      </c>
      <c r="CD198">
        <v>0</v>
      </c>
      <c r="CE198">
        <v>0</v>
      </c>
      <c r="CF198">
        <v>0</v>
      </c>
      <c r="CG198">
        <v>0</v>
      </c>
      <c r="CH198">
        <v>0</v>
      </c>
      <c r="CI198">
        <v>0</v>
      </c>
      <c r="CJ198">
        <v>0</v>
      </c>
      <c r="CK198">
        <v>0</v>
      </c>
      <c r="CL198">
        <v>0</v>
      </c>
      <c r="CM198">
        <v>0</v>
      </c>
      <c r="CN198">
        <v>0</v>
      </c>
      <c r="CO198">
        <v>0</v>
      </c>
      <c r="CP198">
        <v>0</v>
      </c>
      <c r="CQ198">
        <v>0</v>
      </c>
      <c r="CR198">
        <v>0</v>
      </c>
      <c r="CS198">
        <v>0</v>
      </c>
      <c r="CT198">
        <v>0</v>
      </c>
      <c r="CU198">
        <v>0</v>
      </c>
      <c r="CV198">
        <v>0</v>
      </c>
      <c r="CW198">
        <v>0</v>
      </c>
      <c r="CX198">
        <v>0</v>
      </c>
      <c r="CY198">
        <v>0</v>
      </c>
      <c r="CZ198">
        <v>0</v>
      </c>
      <c r="DA198">
        <v>0</v>
      </c>
      <c r="DB198">
        <v>0</v>
      </c>
      <c r="DC198">
        <v>0</v>
      </c>
      <c r="DD198">
        <v>0</v>
      </c>
      <c r="DE198">
        <v>0</v>
      </c>
      <c r="DF198">
        <v>0</v>
      </c>
      <c r="DG198">
        <v>0</v>
      </c>
      <c r="DH198">
        <v>0</v>
      </c>
      <c r="DI198">
        <v>0</v>
      </c>
      <c r="DJ198">
        <v>0</v>
      </c>
      <c r="DK198">
        <v>0</v>
      </c>
      <c r="DL198">
        <v>0</v>
      </c>
      <c r="DM198">
        <v>0</v>
      </c>
    </row>
    <row r="199" spans="1:117" x14ac:dyDescent="0.2">
      <c r="A199" t="s">
        <v>1298</v>
      </c>
      <c r="G199" t="s">
        <v>1238</v>
      </c>
      <c r="M199" t="s">
        <v>1238</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0</v>
      </c>
      <c r="BH199">
        <v>0</v>
      </c>
      <c r="BI199">
        <v>0</v>
      </c>
      <c r="BJ199">
        <v>0</v>
      </c>
      <c r="BK199">
        <v>0</v>
      </c>
      <c r="BL199">
        <v>0</v>
      </c>
      <c r="BM199">
        <v>0</v>
      </c>
      <c r="BN199">
        <v>0</v>
      </c>
      <c r="BO199">
        <v>0</v>
      </c>
      <c r="BP199">
        <v>0</v>
      </c>
      <c r="BQ199">
        <v>0</v>
      </c>
      <c r="BR199">
        <v>0</v>
      </c>
      <c r="BS199">
        <v>0</v>
      </c>
      <c r="BT199">
        <v>0</v>
      </c>
      <c r="BU199">
        <v>0</v>
      </c>
      <c r="BV199">
        <v>0</v>
      </c>
      <c r="BW199">
        <v>0</v>
      </c>
      <c r="BX199">
        <v>0</v>
      </c>
      <c r="BY199">
        <v>0</v>
      </c>
      <c r="BZ199">
        <v>0</v>
      </c>
      <c r="CA199">
        <v>0</v>
      </c>
      <c r="CB199">
        <v>0</v>
      </c>
      <c r="CC199">
        <v>0</v>
      </c>
      <c r="CD199">
        <v>0</v>
      </c>
      <c r="CE199">
        <v>0</v>
      </c>
      <c r="CF199">
        <v>0</v>
      </c>
      <c r="CG199">
        <v>0</v>
      </c>
      <c r="CH199">
        <v>0</v>
      </c>
      <c r="CI199">
        <v>0</v>
      </c>
      <c r="CJ199">
        <v>0</v>
      </c>
      <c r="CK199">
        <v>0</v>
      </c>
      <c r="CL199">
        <v>0</v>
      </c>
      <c r="CM199">
        <v>0</v>
      </c>
      <c r="CN199">
        <v>0</v>
      </c>
      <c r="CO199">
        <v>0</v>
      </c>
      <c r="CP199">
        <v>0</v>
      </c>
      <c r="CQ199">
        <v>0</v>
      </c>
      <c r="CR199">
        <v>0</v>
      </c>
      <c r="CS199">
        <v>0</v>
      </c>
      <c r="CT199">
        <v>0</v>
      </c>
      <c r="CU199">
        <v>0</v>
      </c>
      <c r="CV199">
        <v>0</v>
      </c>
      <c r="CW199">
        <v>0</v>
      </c>
      <c r="CX199">
        <v>0</v>
      </c>
      <c r="CY199">
        <v>0</v>
      </c>
      <c r="CZ199">
        <v>0</v>
      </c>
      <c r="DA199">
        <v>0</v>
      </c>
      <c r="DB199">
        <v>0</v>
      </c>
      <c r="DC199">
        <v>0</v>
      </c>
      <c r="DD199">
        <v>0</v>
      </c>
      <c r="DE199">
        <v>0</v>
      </c>
      <c r="DF199">
        <v>0</v>
      </c>
      <c r="DG199">
        <v>0</v>
      </c>
      <c r="DH199">
        <v>0</v>
      </c>
      <c r="DI199">
        <v>0</v>
      </c>
      <c r="DJ199">
        <v>0</v>
      </c>
      <c r="DK199">
        <v>0</v>
      </c>
      <c r="DL199">
        <v>0</v>
      </c>
      <c r="DM199">
        <v>0</v>
      </c>
    </row>
    <row r="200" spans="1:117" x14ac:dyDescent="0.2">
      <c r="A200" t="s">
        <v>1298</v>
      </c>
      <c r="G200" t="s">
        <v>1238</v>
      </c>
      <c r="M200" t="s">
        <v>1238</v>
      </c>
      <c r="N200">
        <v>0</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0</v>
      </c>
      <c r="BG200">
        <v>0</v>
      </c>
      <c r="BH200">
        <v>0</v>
      </c>
      <c r="BI200">
        <v>0</v>
      </c>
      <c r="BJ200">
        <v>0</v>
      </c>
      <c r="BK200">
        <v>0</v>
      </c>
      <c r="BL200">
        <v>0</v>
      </c>
      <c r="BM200">
        <v>0</v>
      </c>
      <c r="BN200">
        <v>0</v>
      </c>
      <c r="BO200">
        <v>0</v>
      </c>
      <c r="BP200">
        <v>0</v>
      </c>
      <c r="BQ200">
        <v>0</v>
      </c>
      <c r="BR200">
        <v>0</v>
      </c>
      <c r="BS200">
        <v>0</v>
      </c>
      <c r="BT200">
        <v>0</v>
      </c>
      <c r="BU200">
        <v>0</v>
      </c>
      <c r="BV200">
        <v>0</v>
      </c>
      <c r="BW200">
        <v>0</v>
      </c>
      <c r="BX200">
        <v>0</v>
      </c>
      <c r="BY200">
        <v>0</v>
      </c>
      <c r="BZ200">
        <v>0</v>
      </c>
      <c r="CA200">
        <v>0</v>
      </c>
      <c r="CB200">
        <v>0</v>
      </c>
      <c r="CC200">
        <v>0</v>
      </c>
      <c r="CD200">
        <v>0</v>
      </c>
      <c r="CE200">
        <v>0</v>
      </c>
      <c r="CF200">
        <v>0</v>
      </c>
      <c r="CG200">
        <v>0</v>
      </c>
      <c r="CH200">
        <v>0</v>
      </c>
      <c r="CI200">
        <v>0</v>
      </c>
      <c r="CJ200">
        <v>0</v>
      </c>
      <c r="CK200">
        <v>0</v>
      </c>
      <c r="CL200">
        <v>0</v>
      </c>
      <c r="CM200">
        <v>0</v>
      </c>
      <c r="CN200">
        <v>0</v>
      </c>
      <c r="CO200">
        <v>0</v>
      </c>
      <c r="CP200">
        <v>0</v>
      </c>
      <c r="CQ200">
        <v>0</v>
      </c>
      <c r="CR200">
        <v>0</v>
      </c>
      <c r="CS200">
        <v>0</v>
      </c>
      <c r="CT200">
        <v>0</v>
      </c>
      <c r="CU200">
        <v>0</v>
      </c>
      <c r="CV200">
        <v>0</v>
      </c>
      <c r="CW200">
        <v>0</v>
      </c>
      <c r="CX200">
        <v>0</v>
      </c>
      <c r="CY200">
        <v>0</v>
      </c>
      <c r="CZ200">
        <v>0</v>
      </c>
      <c r="DA200">
        <v>0</v>
      </c>
      <c r="DB200">
        <v>0</v>
      </c>
      <c r="DC200">
        <v>0</v>
      </c>
      <c r="DD200">
        <v>0</v>
      </c>
      <c r="DE200">
        <v>0</v>
      </c>
      <c r="DF200">
        <v>0</v>
      </c>
      <c r="DG200">
        <v>0</v>
      </c>
      <c r="DH200">
        <v>0</v>
      </c>
      <c r="DI200">
        <v>0</v>
      </c>
      <c r="DJ200">
        <v>0</v>
      </c>
      <c r="DK200">
        <v>0</v>
      </c>
      <c r="DL200">
        <v>0</v>
      </c>
      <c r="DM200">
        <v>0</v>
      </c>
    </row>
    <row r="201" spans="1:117" x14ac:dyDescent="0.2">
      <c r="A201" t="s">
        <v>1298</v>
      </c>
      <c r="G201" t="s">
        <v>1238</v>
      </c>
      <c r="M201" t="s">
        <v>1238</v>
      </c>
      <c r="N201">
        <v>0</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0</v>
      </c>
      <c r="BH201">
        <v>0</v>
      </c>
      <c r="BI201">
        <v>0</v>
      </c>
      <c r="BJ201">
        <v>0</v>
      </c>
      <c r="BK201">
        <v>0</v>
      </c>
      <c r="BL201">
        <v>0</v>
      </c>
      <c r="BM201">
        <v>0</v>
      </c>
      <c r="BN201">
        <v>0</v>
      </c>
      <c r="BO201">
        <v>0</v>
      </c>
      <c r="BP201">
        <v>0</v>
      </c>
      <c r="BQ201">
        <v>0</v>
      </c>
      <c r="BR201">
        <v>0</v>
      </c>
      <c r="BS201">
        <v>0</v>
      </c>
      <c r="BT201">
        <v>0</v>
      </c>
      <c r="BU201">
        <v>0</v>
      </c>
      <c r="BV201">
        <v>0</v>
      </c>
      <c r="BW201">
        <v>0</v>
      </c>
      <c r="BX201">
        <v>0</v>
      </c>
      <c r="BY201">
        <v>0</v>
      </c>
      <c r="BZ201">
        <v>0</v>
      </c>
      <c r="CA201">
        <v>0</v>
      </c>
      <c r="CB201">
        <v>0</v>
      </c>
      <c r="CC201">
        <v>0</v>
      </c>
      <c r="CD201">
        <v>0</v>
      </c>
      <c r="CE201">
        <v>0</v>
      </c>
      <c r="CF201">
        <v>0</v>
      </c>
      <c r="CG201">
        <v>0</v>
      </c>
      <c r="CH201">
        <v>0</v>
      </c>
      <c r="CI201">
        <v>0</v>
      </c>
      <c r="CJ201">
        <v>0</v>
      </c>
      <c r="CK201">
        <v>0</v>
      </c>
      <c r="CL201">
        <v>0</v>
      </c>
      <c r="CM201">
        <v>0</v>
      </c>
      <c r="CN201">
        <v>0</v>
      </c>
      <c r="CO201">
        <v>0</v>
      </c>
      <c r="CP201">
        <v>0</v>
      </c>
      <c r="CQ201">
        <v>0</v>
      </c>
      <c r="CR201">
        <v>0</v>
      </c>
      <c r="CS201">
        <v>0</v>
      </c>
      <c r="CT201">
        <v>0</v>
      </c>
      <c r="CU201">
        <v>0</v>
      </c>
      <c r="CV201">
        <v>0</v>
      </c>
      <c r="CW201">
        <v>0</v>
      </c>
      <c r="CX201">
        <v>0</v>
      </c>
      <c r="CY201">
        <v>0</v>
      </c>
      <c r="CZ201">
        <v>0</v>
      </c>
      <c r="DA201">
        <v>0</v>
      </c>
      <c r="DB201">
        <v>0</v>
      </c>
      <c r="DC201">
        <v>0</v>
      </c>
      <c r="DD201">
        <v>0</v>
      </c>
      <c r="DE201">
        <v>0</v>
      </c>
      <c r="DF201">
        <v>0</v>
      </c>
      <c r="DG201">
        <v>0</v>
      </c>
      <c r="DH201">
        <v>0</v>
      </c>
      <c r="DI201">
        <v>0</v>
      </c>
      <c r="DJ201">
        <v>0</v>
      </c>
      <c r="DK201">
        <v>0</v>
      </c>
      <c r="DL201">
        <v>0</v>
      </c>
      <c r="DM201">
        <v>0</v>
      </c>
    </row>
    <row r="202" spans="1:117" x14ac:dyDescent="0.2">
      <c r="G202"/>
      <c r="M202"/>
      <c r="BM202"/>
    </row>
    <row r="203" spans="1:117" x14ac:dyDescent="0.2">
      <c r="G203"/>
      <c r="M203"/>
      <c r="BM203"/>
    </row>
    <row r="204" spans="1:117" x14ac:dyDescent="0.2">
      <c r="G204"/>
      <c r="M204"/>
      <c r="BM204"/>
    </row>
    <row r="205" spans="1:117" x14ac:dyDescent="0.2">
      <c r="G205"/>
      <c r="M205"/>
      <c r="BM205"/>
    </row>
    <row r="206" spans="1:117" x14ac:dyDescent="0.2">
      <c r="G206"/>
      <c r="M206"/>
      <c r="BM206"/>
    </row>
    <row r="207" spans="1:117" x14ac:dyDescent="0.2">
      <c r="G207"/>
      <c r="M207"/>
      <c r="BM207"/>
    </row>
    <row r="208" spans="1:117" x14ac:dyDescent="0.2">
      <c r="G208"/>
      <c r="M208"/>
      <c r="BM208"/>
    </row>
    <row r="209" spans="7:65" x14ac:dyDescent="0.2">
      <c r="G209"/>
      <c r="M209"/>
      <c r="BM209"/>
    </row>
    <row r="210" spans="7:65" x14ac:dyDescent="0.2">
      <c r="G210"/>
      <c r="M210"/>
      <c r="BM210"/>
    </row>
    <row r="211" spans="7:65" x14ac:dyDescent="0.2">
      <c r="G211"/>
      <c r="M211"/>
      <c r="BM211"/>
    </row>
    <row r="212" spans="7:65" x14ac:dyDescent="0.2">
      <c r="G212"/>
      <c r="M212"/>
      <c r="BM212"/>
    </row>
    <row r="213" spans="7:65" x14ac:dyDescent="0.2">
      <c r="G213"/>
      <c r="M213"/>
      <c r="BM213"/>
    </row>
    <row r="214" spans="7:65" x14ac:dyDescent="0.2">
      <c r="G214"/>
      <c r="M214"/>
      <c r="BM214"/>
    </row>
    <row r="215" spans="7:65" x14ac:dyDescent="0.2">
      <c r="G215"/>
      <c r="M215"/>
      <c r="BM215"/>
    </row>
    <row r="216" spans="7:65" x14ac:dyDescent="0.2">
      <c r="G216"/>
      <c r="M216"/>
      <c r="BM216"/>
    </row>
    <row r="217" spans="7:65" x14ac:dyDescent="0.2">
      <c r="G217"/>
      <c r="M217"/>
      <c r="BM217"/>
    </row>
    <row r="218" spans="7:65" x14ac:dyDescent="0.2">
      <c r="G218"/>
      <c r="M218"/>
      <c r="BM218"/>
    </row>
    <row r="219" spans="7:65" x14ac:dyDescent="0.2">
      <c r="G219"/>
      <c r="M219"/>
      <c r="BM219"/>
    </row>
    <row r="220" spans="7:65" x14ac:dyDescent="0.2">
      <c r="G220"/>
      <c r="M220"/>
      <c r="BM220"/>
    </row>
    <row r="221" spans="7:65" x14ac:dyDescent="0.2">
      <c r="G221"/>
      <c r="M221"/>
      <c r="BM221"/>
    </row>
    <row r="222" spans="7:65" x14ac:dyDescent="0.2">
      <c r="G222"/>
      <c r="M222"/>
      <c r="BM222"/>
    </row>
    <row r="223" spans="7:65" x14ac:dyDescent="0.2">
      <c r="G223"/>
      <c r="M223"/>
      <c r="BM223"/>
    </row>
    <row r="224" spans="7:65" x14ac:dyDescent="0.2">
      <c r="G224"/>
      <c r="M224"/>
      <c r="BM224"/>
    </row>
    <row r="225" spans="7:65" x14ac:dyDescent="0.2">
      <c r="G225"/>
      <c r="M225"/>
      <c r="BM225"/>
    </row>
    <row r="226" spans="7:65" x14ac:dyDescent="0.2">
      <c r="G226"/>
      <c r="M226"/>
      <c r="BM226"/>
    </row>
    <row r="227" spans="7:65" x14ac:dyDescent="0.2">
      <c r="G227"/>
      <c r="M227"/>
      <c r="BM227"/>
    </row>
    <row r="228" spans="7:65" x14ac:dyDescent="0.2">
      <c r="G228"/>
      <c r="M228"/>
      <c r="BM228"/>
    </row>
    <row r="229" spans="7:65" x14ac:dyDescent="0.2">
      <c r="G229"/>
      <c r="M229"/>
      <c r="BM229"/>
    </row>
    <row r="230" spans="7:65" x14ac:dyDescent="0.2">
      <c r="G230"/>
      <c r="M230"/>
      <c r="BM230"/>
    </row>
    <row r="231" spans="7:65" x14ac:dyDescent="0.2">
      <c r="G231"/>
      <c r="M231"/>
      <c r="BM231"/>
    </row>
    <row r="232" spans="7:65" x14ac:dyDescent="0.2">
      <c r="G232"/>
      <c r="M232"/>
      <c r="BM232"/>
    </row>
    <row r="233" spans="7:65" x14ac:dyDescent="0.2">
      <c r="G233"/>
      <c r="M233"/>
      <c r="BM233"/>
    </row>
    <row r="234" spans="7:65" x14ac:dyDescent="0.2">
      <c r="G234"/>
      <c r="M234"/>
      <c r="BM234"/>
    </row>
    <row r="235" spans="7:65" x14ac:dyDescent="0.2">
      <c r="G235"/>
      <c r="M235"/>
      <c r="BM235"/>
    </row>
    <row r="236" spans="7:65" x14ac:dyDescent="0.2">
      <c r="G236"/>
      <c r="M236"/>
      <c r="BM236"/>
    </row>
    <row r="237" spans="7:65" x14ac:dyDescent="0.2">
      <c r="G237"/>
      <c r="M237"/>
      <c r="BM237"/>
    </row>
    <row r="238" spans="7:65" x14ac:dyDescent="0.2">
      <c r="G238"/>
      <c r="M238"/>
      <c r="BM238"/>
    </row>
    <row r="239" spans="7:65" x14ac:dyDescent="0.2">
      <c r="G239"/>
      <c r="M239"/>
      <c r="BM239"/>
    </row>
    <row r="240" spans="7:65" x14ac:dyDescent="0.2">
      <c r="G240"/>
      <c r="M240"/>
      <c r="BM240"/>
    </row>
    <row r="241" spans="7:65" x14ac:dyDescent="0.2">
      <c r="G241"/>
      <c r="M241"/>
      <c r="BM241"/>
    </row>
    <row r="242" spans="7:65" x14ac:dyDescent="0.2">
      <c r="G242"/>
      <c r="M242"/>
      <c r="BM242"/>
    </row>
    <row r="243" spans="7:65" x14ac:dyDescent="0.2">
      <c r="G243"/>
      <c r="M243"/>
      <c r="BM243"/>
    </row>
    <row r="244" spans="7:65" x14ac:dyDescent="0.2">
      <c r="G244"/>
      <c r="M244"/>
      <c r="BM244"/>
    </row>
    <row r="245" spans="7:65" x14ac:dyDescent="0.2">
      <c r="G245"/>
      <c r="M245"/>
      <c r="BM245"/>
    </row>
    <row r="246" spans="7:65" x14ac:dyDescent="0.2">
      <c r="G246"/>
      <c r="M246"/>
      <c r="BM246"/>
    </row>
    <row r="247" spans="7:65" x14ac:dyDescent="0.2">
      <c r="G247"/>
      <c r="M247"/>
      <c r="BM247"/>
    </row>
    <row r="248" spans="7:65" x14ac:dyDescent="0.2">
      <c r="G248"/>
      <c r="M248"/>
      <c r="BM248"/>
    </row>
    <row r="249" spans="7:65" x14ac:dyDescent="0.2">
      <c r="G249"/>
      <c r="M249"/>
      <c r="BM249"/>
    </row>
    <row r="250" spans="7:65" x14ac:dyDescent="0.2">
      <c r="G250"/>
      <c r="M250"/>
      <c r="BM250"/>
    </row>
    <row r="251" spans="7:65" x14ac:dyDescent="0.2">
      <c r="G251"/>
      <c r="M251"/>
      <c r="BM251"/>
    </row>
    <row r="252" spans="7:65" x14ac:dyDescent="0.2">
      <c r="G252"/>
      <c r="M252"/>
      <c r="BM252"/>
    </row>
    <row r="253" spans="7:65" x14ac:dyDescent="0.2">
      <c r="G253"/>
      <c r="M253"/>
      <c r="BM253"/>
    </row>
    <row r="254" spans="7:65" x14ac:dyDescent="0.2">
      <c r="G254"/>
      <c r="M254"/>
      <c r="BM254"/>
    </row>
    <row r="255" spans="7:65" x14ac:dyDescent="0.2">
      <c r="G255"/>
      <c r="M255"/>
      <c r="BM255"/>
    </row>
    <row r="256" spans="7:65" x14ac:dyDescent="0.2">
      <c r="G256"/>
      <c r="M256"/>
      <c r="BM256"/>
    </row>
    <row r="257" spans="7:65" x14ac:dyDescent="0.2">
      <c r="G257"/>
      <c r="M257"/>
      <c r="BM257"/>
    </row>
    <row r="258" spans="7:65" x14ac:dyDescent="0.2">
      <c r="G258"/>
      <c r="M258"/>
      <c r="BM258"/>
    </row>
    <row r="259" spans="7:65" x14ac:dyDescent="0.2">
      <c r="G259"/>
      <c r="M259"/>
      <c r="BM259"/>
    </row>
    <row r="260" spans="7:65" x14ac:dyDescent="0.2">
      <c r="G260"/>
      <c r="M260"/>
      <c r="BM260"/>
    </row>
    <row r="261" spans="7:65" x14ac:dyDescent="0.2">
      <c r="G261"/>
      <c r="M261"/>
      <c r="BM261"/>
    </row>
    <row r="262" spans="7:65" x14ac:dyDescent="0.2">
      <c r="G262"/>
      <c r="M262"/>
      <c r="BM262"/>
    </row>
    <row r="263" spans="7:65" x14ac:dyDescent="0.2">
      <c r="G263"/>
      <c r="M263"/>
      <c r="BM263"/>
    </row>
    <row r="264" spans="7:65" x14ac:dyDescent="0.2">
      <c r="G264"/>
      <c r="M264"/>
      <c r="BM264"/>
    </row>
    <row r="265" spans="7:65" x14ac:dyDescent="0.2">
      <c r="G265"/>
      <c r="M265"/>
      <c r="BM265"/>
    </row>
    <row r="266" spans="7:65" x14ac:dyDescent="0.2">
      <c r="G266"/>
      <c r="M266"/>
      <c r="BM266"/>
    </row>
    <row r="267" spans="7:65" x14ac:dyDescent="0.2">
      <c r="G267"/>
      <c r="M267"/>
      <c r="BM267"/>
    </row>
    <row r="268" spans="7:65" x14ac:dyDescent="0.2">
      <c r="G268"/>
      <c r="M268"/>
      <c r="BM268"/>
    </row>
    <row r="269" spans="7:65" x14ac:dyDescent="0.2">
      <c r="G269"/>
      <c r="M269"/>
      <c r="BM269"/>
    </row>
    <row r="270" spans="7:65" x14ac:dyDescent="0.2">
      <c r="G270"/>
      <c r="M270"/>
      <c r="BM270"/>
    </row>
    <row r="271" spans="7:65" x14ac:dyDescent="0.2">
      <c r="G271"/>
      <c r="M271"/>
      <c r="BM271"/>
    </row>
    <row r="272" spans="7:65" x14ac:dyDescent="0.2">
      <c r="G272"/>
      <c r="M272"/>
      <c r="BM272"/>
    </row>
    <row r="273" spans="7:65" x14ac:dyDescent="0.2">
      <c r="G273"/>
      <c r="M273"/>
      <c r="BM273"/>
    </row>
    <row r="274" spans="7:65" x14ac:dyDescent="0.2">
      <c r="G274"/>
      <c r="M274"/>
      <c r="BM274"/>
    </row>
    <row r="275" spans="7:65" x14ac:dyDescent="0.2">
      <c r="G275"/>
      <c r="M275"/>
      <c r="BM275"/>
    </row>
    <row r="276" spans="7:65" x14ac:dyDescent="0.2">
      <c r="G276"/>
      <c r="M276"/>
      <c r="BM276"/>
    </row>
    <row r="277" spans="7:65" x14ac:dyDescent="0.2">
      <c r="G277"/>
      <c r="M277"/>
      <c r="BM277"/>
    </row>
    <row r="278" spans="7:65" x14ac:dyDescent="0.2">
      <c r="G278"/>
      <c r="M278"/>
      <c r="BM278"/>
    </row>
    <row r="279" spans="7:65" x14ac:dyDescent="0.2">
      <c r="G279"/>
      <c r="M279"/>
      <c r="BM279"/>
    </row>
    <row r="280" spans="7:65" x14ac:dyDescent="0.2">
      <c r="G280"/>
      <c r="M280"/>
      <c r="BM280"/>
    </row>
    <row r="281" spans="7:65" x14ac:dyDescent="0.2">
      <c r="G281"/>
      <c r="M281"/>
      <c r="BM281"/>
    </row>
    <row r="282" spans="7:65" x14ac:dyDescent="0.2">
      <c r="G282"/>
      <c r="M282"/>
      <c r="BM282"/>
    </row>
    <row r="283" spans="7:65" x14ac:dyDescent="0.2">
      <c r="G283"/>
      <c r="M283"/>
      <c r="BM283"/>
    </row>
    <row r="284" spans="7:65" x14ac:dyDescent="0.2">
      <c r="G284"/>
      <c r="M284"/>
      <c r="BM284"/>
    </row>
    <row r="285" spans="7:65" x14ac:dyDescent="0.2">
      <c r="G285"/>
      <c r="M285"/>
      <c r="BM285"/>
    </row>
    <row r="286" spans="7:65" x14ac:dyDescent="0.2">
      <c r="G286"/>
      <c r="M286"/>
      <c r="BM286"/>
    </row>
    <row r="287" spans="7:65" x14ac:dyDescent="0.2">
      <c r="G287"/>
      <c r="M287"/>
      <c r="BM287"/>
    </row>
    <row r="288" spans="7:65" x14ac:dyDescent="0.2">
      <c r="G288"/>
      <c r="M288"/>
      <c r="BM288"/>
    </row>
    <row r="289" spans="7:65" x14ac:dyDescent="0.2">
      <c r="G289"/>
      <c r="M289"/>
      <c r="BM289"/>
    </row>
    <row r="290" spans="7:65" x14ac:dyDescent="0.2">
      <c r="G290"/>
      <c r="M290"/>
      <c r="BM290"/>
    </row>
    <row r="291" spans="7:65" x14ac:dyDescent="0.2">
      <c r="G291"/>
      <c r="M291"/>
      <c r="BM291"/>
    </row>
    <row r="292" spans="7:65" x14ac:dyDescent="0.2">
      <c r="G292"/>
      <c r="M292"/>
      <c r="BM292"/>
    </row>
    <row r="293" spans="7:65" x14ac:dyDescent="0.2">
      <c r="G293"/>
      <c r="M293"/>
      <c r="BM293"/>
    </row>
    <row r="294" spans="7:65" x14ac:dyDescent="0.2">
      <c r="G294"/>
      <c r="M294"/>
      <c r="BM294"/>
    </row>
    <row r="295" spans="7:65" x14ac:dyDescent="0.2">
      <c r="G295"/>
      <c r="M295"/>
      <c r="BM295"/>
    </row>
    <row r="296" spans="7:65" x14ac:dyDescent="0.2">
      <c r="G296"/>
      <c r="M296"/>
      <c r="BM296"/>
    </row>
    <row r="297" spans="7:65" x14ac:dyDescent="0.2">
      <c r="G297"/>
      <c r="M297"/>
      <c r="BM297"/>
    </row>
    <row r="298" spans="7:65" x14ac:dyDescent="0.2">
      <c r="G298"/>
      <c r="M298"/>
      <c r="BM298"/>
    </row>
    <row r="299" spans="7:65" x14ac:dyDescent="0.2">
      <c r="G299"/>
      <c r="M299"/>
      <c r="BM299"/>
    </row>
    <row r="300" spans="7:65" x14ac:dyDescent="0.2">
      <c r="G300"/>
      <c r="M300"/>
      <c r="BM300"/>
    </row>
    <row r="301" spans="7:65" x14ac:dyDescent="0.2">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8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882</v>
      </c>
      <c r="E5" s="279" t="s">
        <v>14</v>
      </c>
      <c r="F5" s="147"/>
      <c r="G5" s="237" t="s">
        <v>504</v>
      </c>
      <c r="H5" s="265" t="s">
        <v>875</v>
      </c>
      <c r="J5" s="67"/>
    </row>
    <row r="6" spans="1:13" x14ac:dyDescent="0.2">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
      <c r="A7" s="233" t="str">
        <f>Setup!B23</f>
        <v>Urgent</v>
      </c>
      <c r="B7" s="154">
        <v>0</v>
      </c>
      <c r="C7" s="154">
        <v>2</v>
      </c>
      <c r="D7" s="277"/>
      <c r="E7" s="160" t="s">
        <v>402</v>
      </c>
      <c r="G7" s="227">
        <f ca="1">IFERROR('Demand background (hide)'!BK20,"")</f>
        <v>0.21756021756021757</v>
      </c>
      <c r="H7" s="230"/>
      <c r="J7" s="67"/>
    </row>
    <row r="8" spans="1:13" x14ac:dyDescent="0.2">
      <c r="A8" s="234" t="str">
        <f>Setup!B24</f>
        <v>Routine</v>
      </c>
      <c r="B8" s="154">
        <v>2</v>
      </c>
      <c r="C8" s="154">
        <v>6</v>
      </c>
      <c r="D8" s="277"/>
      <c r="E8" s="160" t="s">
        <v>402</v>
      </c>
      <c r="G8" s="227">
        <f ca="1">IFERROR('Demand background (hide)'!BL20,"")</f>
        <v>0.78243978243978252</v>
      </c>
      <c r="H8" s="230"/>
      <c r="J8" s="67"/>
    </row>
    <row r="10" spans="1:13" x14ac:dyDescent="0.2">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9"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24" sqref="B24"/>
    </sheetView>
  </sheetViews>
  <sheetFormatPr defaultRowHeight="14.25" x14ac:dyDescent="0.2"/>
  <cols>
    <col min="1" max="1" width="1.25" style="67" customWidth="1"/>
    <col min="2" max="2" width="12.375" customWidth="1"/>
    <col min="3" max="3" width="16.25" customWidth="1"/>
    <col min="4" max="4" width="10.5" customWidth="1"/>
    <col min="5" max="5" width="12.875" customWidth="1"/>
    <col min="6" max="6" width="10.25" customWidth="1"/>
    <col min="7" max="7" width="12.125" customWidth="1"/>
    <col min="8" max="17" width="7.75" customWidth="1"/>
    <col min="18" max="18" width="9" customWidth="1"/>
    <col min="19" max="19" width="6.375" customWidth="1"/>
    <col min="20" max="20" width="10.37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G2" s="377" t="s">
        <v>1269</v>
      </c>
    </row>
    <row r="3" spans="2:21" ht="15" x14ac:dyDescent="0.25">
      <c r="G3" s="377" t="s">
        <v>1263</v>
      </c>
      <c r="H3" s="377" t="s">
        <v>1264</v>
      </c>
      <c r="I3" s="377"/>
      <c r="J3" s="377" t="s">
        <v>1265</v>
      </c>
      <c r="K3" s="377"/>
      <c r="L3" s="377" t="s">
        <v>1270</v>
      </c>
      <c r="M3" s="377"/>
      <c r="N3" s="377" t="s">
        <v>1268</v>
      </c>
      <c r="O3" s="377"/>
      <c r="P3" s="377" t="s">
        <v>1271</v>
      </c>
    </row>
    <row r="4" spans="2:21" ht="15" x14ac:dyDescent="0.2">
      <c r="B4" s="458" t="s">
        <v>884</v>
      </c>
      <c r="C4" s="458"/>
      <c r="D4" s="458"/>
      <c r="E4" s="458"/>
      <c r="G4" s="378" t="str">
        <f>C15</f>
        <v>Test</v>
      </c>
      <c r="H4" s="379">
        <f>Planning!C11</f>
        <v>0</v>
      </c>
      <c r="I4" s="378"/>
      <c r="J4" s="380">
        <f>Planning!C15</f>
        <v>0</v>
      </c>
      <c r="K4" s="378"/>
      <c r="L4" s="380">
        <f>Planning!C16</f>
        <v>0</v>
      </c>
      <c r="M4" s="378"/>
      <c r="N4" s="380">
        <f>Planning!C17</f>
        <v>0</v>
      </c>
      <c r="O4" s="378"/>
      <c r="P4" s="380">
        <f>Planning!C18</f>
        <v>0</v>
      </c>
      <c r="Q4" s="378"/>
    </row>
    <row r="6" spans="2:21" ht="15" x14ac:dyDescent="0.25">
      <c r="B6" s="2" t="s">
        <v>304</v>
      </c>
    </row>
    <row r="7" spans="2:21" x14ac:dyDescent="0.2">
      <c r="B7" t="s">
        <v>489</v>
      </c>
      <c r="C7" s="153" t="s">
        <v>421</v>
      </c>
    </row>
    <row r="8" spans="2:21" x14ac:dyDescent="0.2">
      <c r="B8" t="s">
        <v>490</v>
      </c>
      <c r="C8" s="153" t="s">
        <v>21</v>
      </c>
    </row>
    <row r="12" spans="2:21" ht="15" x14ac:dyDescent="0.25">
      <c r="B12" s="325" t="s">
        <v>426</v>
      </c>
      <c r="C12" s="67"/>
    </row>
    <row r="13" spans="2:21" x14ac:dyDescent="0.2">
      <c r="B13" s="477">
        <f>Capacity!C3</f>
        <v>43969</v>
      </c>
    </row>
    <row r="14" spans="2:21" ht="15" x14ac:dyDescent="0.25">
      <c r="B14" s="370" t="s">
        <v>1253</v>
      </c>
    </row>
    <row r="15" spans="2:21" s="67" customFormat="1" ht="40.9" customHeight="1" x14ac:dyDescent="0.2">
      <c r="B15" s="374">
        <v>0</v>
      </c>
      <c r="C15" s="374" t="s">
        <v>1267</v>
      </c>
    </row>
    <row r="16" spans="2:21" s="67" customFormat="1" ht="51" customHeight="1" x14ac:dyDescent="0.2">
      <c r="B16" s="373" t="s">
        <v>1262</v>
      </c>
      <c r="C16" s="369"/>
    </row>
    <row r="17" spans="2:16" ht="15" x14ac:dyDescent="0.25">
      <c r="B17" s="371" t="s">
        <v>945</v>
      </c>
    </row>
    <row r="18" spans="2:16" ht="17.649999999999999" customHeight="1" x14ac:dyDescent="0.2">
      <c r="B18" s="330" t="s">
        <v>22</v>
      </c>
    </row>
    <row r="19" spans="2:16" s="82" customFormat="1" ht="15" hidden="1" x14ac:dyDescent="0.25">
      <c r="B19" s="329"/>
    </row>
    <row r="20" spans="2:16" ht="15" hidden="1" x14ac:dyDescent="0.25">
      <c r="B20" s="329"/>
      <c r="C20" s="329"/>
      <c r="D20" s="329"/>
      <c r="E20" s="329"/>
      <c r="F20" s="329"/>
      <c r="G20" s="329"/>
    </row>
    <row r="21" spans="2:16" ht="13.9" hidden="1" customHeight="1" x14ac:dyDescent="0.25">
      <c r="B21" s="329"/>
      <c r="C21" s="329"/>
      <c r="D21" s="329"/>
      <c r="E21" s="329"/>
      <c r="F21" s="329"/>
      <c r="G21" s="329"/>
    </row>
    <row r="22" spans="2:16" hidden="1" x14ac:dyDescent="0.2"/>
    <row r="23" spans="2:16" ht="15" x14ac:dyDescent="0.25">
      <c r="B23" s="2" t="s">
        <v>493</v>
      </c>
    </row>
    <row r="24" spans="2:16" x14ac:dyDescent="0.2">
      <c r="B24" s="161" t="s">
        <v>22</v>
      </c>
      <c r="D24" s="462" t="str">
        <f ca="1">"On aggregate, 1 patient = "&amp;TEXT('Demand background (hide)'!$BN$16,"#.#")&amp;" "&amp;Setup!$I$17</f>
        <v>On aggregate, 1 patient = 37. Minutes</v>
      </c>
      <c r="E24" s="462"/>
      <c r="F24" s="462"/>
      <c r="G24" s="462"/>
      <c r="H24" s="462"/>
      <c r="I24" s="462"/>
      <c r="J24" s="462"/>
      <c r="K24" s="462"/>
      <c r="P24" s="170" t="s">
        <v>500</v>
      </c>
    </row>
    <row r="26" spans="2:16" s="67" customFormat="1" x14ac:dyDescent="0.2"/>
    <row r="27" spans="2:16" s="67" customFormat="1" ht="15" hidden="1" x14ac:dyDescent="0.25">
      <c r="B27" s="459" t="s">
        <v>1274</v>
      </c>
      <c r="C27" s="459"/>
      <c r="D27" s="280" t="s">
        <v>497</v>
      </c>
      <c r="E27" s="280" t="s">
        <v>128</v>
      </c>
    </row>
    <row r="28" spans="2:16" s="67" customFormat="1" hidden="1" x14ac:dyDescent="0.2">
      <c r="B28" s="460" t="s">
        <v>1283</v>
      </c>
      <c r="C28" s="461"/>
      <c r="D28" s="381">
        <f ca="1">IFERROR('Summary Calculations (hide)'!N70,"")</f>
        <v>506.09872392791715</v>
      </c>
      <c r="E28" s="382"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hidden="1" x14ac:dyDescent="0.2">
      <c r="B29" s="460" t="s">
        <v>1284</v>
      </c>
      <c r="C29" s="461"/>
      <c r="D29" s="275">
        <f ca="1">IFERROR('Summary Calculations (hide)'!M70,"")</f>
        <v>480.179577879237</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hidden="1" x14ac:dyDescent="0.2">
      <c r="B30" s="487" t="s">
        <v>503</v>
      </c>
      <c r="C30" s="488"/>
      <c r="D30" s="489">
        <f ca="1">IFERROR('Summary Calculations (hide)'!X70,"")</f>
        <v>445.7481459109307</v>
      </c>
      <c r="E30" s="490">
        <f ca="1">IFERROR('Summary Calculations (hide)'!X71,"")</f>
        <v>23624.651733279326</v>
      </c>
    </row>
    <row r="31" spans="2:16" s="67" customFormat="1" ht="15" hidden="1" x14ac:dyDescent="0.25">
      <c r="B31" s="144" t="s">
        <v>303</v>
      </c>
      <c r="C31" s="142"/>
    </row>
    <row r="32" spans="2:16" s="67" customFormat="1" hidden="1" x14ac:dyDescent="0.2">
      <c r="B32" s="460" t="s">
        <v>495</v>
      </c>
      <c r="C32" s="461"/>
      <c r="D32" s="275">
        <f ca="1">IFERROR('Summary Calculations (hide)'!R70,"")</f>
        <v>778.84615384615392</v>
      </c>
      <c r="E32" s="275">
        <f ca="1">IFERROR('Summary Calculations (hide)'!R71,"")</f>
        <v>41278.846153846156</v>
      </c>
      <c r="H32" s="5"/>
    </row>
    <row r="33" spans="2:21" s="67" customFormat="1" hidden="1" x14ac:dyDescent="0.2">
      <c r="B33" s="460" t="s">
        <v>496</v>
      </c>
      <c r="C33" s="461"/>
      <c r="D33" s="275">
        <f ca="1">IFERROR('Summary Calculations (hide)'!S70,"")</f>
        <v>126.92307692307706</v>
      </c>
      <c r="E33" s="275">
        <f ca="1">IFERROR('Summary Calculations (hide)'!S71,"")</f>
        <v>6726.9230769230844</v>
      </c>
    </row>
    <row r="34" spans="2:21" s="67" customFormat="1" ht="15" hidden="1" x14ac:dyDescent="0.25">
      <c r="B34" s="144" t="s">
        <v>928</v>
      </c>
    </row>
    <row r="35" spans="2:21" s="67" customFormat="1" hidden="1" x14ac:dyDescent="0.2">
      <c r="B35" s="460" t="s">
        <v>927</v>
      </c>
      <c r="C35" s="461"/>
      <c r="D35" s="275">
        <f>IFERROR('Summary Calculations (hide)'!V70,"")</f>
        <v>0</v>
      </c>
      <c r="E35" s="275">
        <f>IFERROR('Summary Calculations (hide)'!V71,"")</f>
        <v>0</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58" t="str">
        <f>"Current waiting list vs Estimated sustainable waiting list ("&amp;C8&amp;")"</f>
        <v>Current waiting list vs Estimated sustainable waiting list (Minutes)</v>
      </c>
      <c r="C38" s="458"/>
      <c r="D38" s="458"/>
      <c r="E38" s="458"/>
      <c r="F38" s="458"/>
      <c r="G38" s="458"/>
      <c r="H38" s="458"/>
    </row>
    <row r="40" spans="2:21" ht="15" x14ac:dyDescent="0.25">
      <c r="B40" s="467" t="s">
        <v>489</v>
      </c>
      <c r="C40" s="468"/>
      <c r="D40" s="398" t="s">
        <v>249</v>
      </c>
      <c r="E40" s="400"/>
    </row>
    <row r="41" spans="2:21" x14ac:dyDescent="0.2">
      <c r="B41" s="346" t="str">
        <f>IF(AND(LEFT(Demand!C8,1)="H",'Demand adjustments for Covid'!F9="No"),"","WL predictions are disabled when forecast demand or Covid adjustments are enabled.")</f>
        <v>WL predictions are disabled when forecast demand or Covid adjustments are enabled.</v>
      </c>
    </row>
    <row r="42" spans="2:21" x14ac:dyDescent="0.2">
      <c r="B42" s="465" t="s">
        <v>1139</v>
      </c>
      <c r="C42" s="466"/>
      <c r="D42" s="331">
        <v>0</v>
      </c>
    </row>
    <row r="43" spans="2:21" x14ac:dyDescent="0.2">
      <c r="B43" s="465" t="s">
        <v>1140</v>
      </c>
      <c r="C43" s="466"/>
      <c r="D43" s="331">
        <v>0</v>
      </c>
    </row>
    <row r="49" spans="2:4" x14ac:dyDescent="0.2">
      <c r="B49" s="137" t="s">
        <v>305</v>
      </c>
      <c r="C49" s="463">
        <f ca="1">'Parameters calculator (hide)'!H67</f>
        <v>2100</v>
      </c>
      <c r="D49" s="463"/>
    </row>
    <row r="50" spans="2:4" x14ac:dyDescent="0.2">
      <c r="B50" s="138" t="s">
        <v>306</v>
      </c>
      <c r="C50" s="464" t="str">
        <f ca="1">IFERROR(TEXT('Parameters calculator (hide)'!H66,"#,#")&amp;" - "&amp;TEXT('Parameters calculator (hide)'!I66,"#,#"),"")</f>
        <v>1,574 - 1,740</v>
      </c>
      <c r="D50" s="464"/>
    </row>
    <row r="53" spans="2:4" x14ac:dyDescent="0.2">
      <c r="B53" s="20" t="s">
        <v>307</v>
      </c>
      <c r="C53" s="464" t="str">
        <f ca="1">IFERROR('Parameters calculator (hide)'!H69,"")</f>
        <v>0 - 526</v>
      </c>
      <c r="D53" s="464"/>
    </row>
    <row r="55" spans="2:4" x14ac:dyDescent="0.2">
      <c r="B55" t="s">
        <v>929</v>
      </c>
    </row>
    <row r="57" spans="2:4" x14ac:dyDescent="0.2">
      <c r="B57" t="s">
        <v>930</v>
      </c>
    </row>
    <row r="58" spans="2:4" x14ac:dyDescent="0.2">
      <c r="B58" s="283"/>
      <c r="C58" t="s">
        <v>402</v>
      </c>
    </row>
    <row r="60" spans="2:4" x14ac:dyDescent="0.2">
      <c r="B60" t="s">
        <v>931</v>
      </c>
    </row>
    <row r="61" spans="2:4" x14ac:dyDescent="0.2">
      <c r="B61" s="281" t="str">
        <f ca="1">IF(OR(C53=0,B58=0,C53=""),"--",TEXT('Parameters calculator (hide)'!I71/B58,"#")&amp;" - "&amp;TEXT('Parameters calculator (hide)'!H71/B58,"#"))</f>
        <v>--</v>
      </c>
      <c r="C61" t="str">
        <f>LOWER(C8)&amp;" per week to clear in the time specified"</f>
        <v>minutes per week to clear in the time specified</v>
      </c>
    </row>
  </sheetData>
  <sheetProtection algorithmName="SHA-512" hashValue="cy1nnKd+j59aaED1piu1G8HED6CflMe/9OgidtbdIq1ArO2gVJdOzrO1OmAcyVlAagMhiykr6CpoJGkWG6Fj2Q==" saltValue="WXjENfvphHf3+jHVHotUpA==" spinCount="100000" sheet="1" objects="1" scenarios="1"/>
  <mergeCells count="17">
    <mergeCell ref="D40:E40"/>
    <mergeCell ref="D24:K24"/>
    <mergeCell ref="C49:D49"/>
    <mergeCell ref="C50:D50"/>
    <mergeCell ref="C53:D53"/>
    <mergeCell ref="B42:C42"/>
    <mergeCell ref="B43:C43"/>
    <mergeCell ref="B40:C40"/>
    <mergeCell ref="B4:E4"/>
    <mergeCell ref="B38:H38"/>
    <mergeCell ref="B27:C27"/>
    <mergeCell ref="B28:C28"/>
    <mergeCell ref="B29:C29"/>
    <mergeCell ref="B30:C30"/>
    <mergeCell ref="B32:C32"/>
    <mergeCell ref="B33:C33"/>
    <mergeCell ref="B35:C35"/>
  </mergeCells>
  <conditionalFormatting sqref="G2:Q4">
    <cfRule type="expression" dxfId="8" priority="2">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276225</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5"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4"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1" id="{BEB16611-1774-40E6-B674-07AEDE8F0DB5}">
            <xm:f>IF(OR(Setup!$I$13="Yes",Setup!$I$15="Yes"),FALSE,TRUE)</xm:f>
            <x14:dxf>
              <font>
                <color theme="0"/>
              </font>
              <border>
                <left/>
                <right/>
                <top/>
                <bottom/>
                <vertical/>
                <horizontal/>
              </border>
            </x14:dxf>
          </x14:cfRule>
          <xm:sqref>B20:G21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875" customWidth="1"/>
  </cols>
  <sheetData>
    <row r="28" spans="1:12" x14ac:dyDescent="0.2">
      <c r="A28" t="s">
        <v>885</v>
      </c>
      <c r="J28" t="s">
        <v>938</v>
      </c>
    </row>
    <row r="30" spans="1:12" x14ac:dyDescent="0.2">
      <c r="A30" t="s">
        <v>392</v>
      </c>
      <c r="B30" t="s">
        <v>886</v>
      </c>
      <c r="J30" t="s">
        <v>939</v>
      </c>
      <c r="K30" t="s">
        <v>392</v>
      </c>
      <c r="L30" t="s">
        <v>886</v>
      </c>
    </row>
    <row r="31" spans="1:12" x14ac:dyDescent="0.2">
      <c r="A31" t="s">
        <v>11</v>
      </c>
      <c r="B31" t="s">
        <v>924</v>
      </c>
      <c r="J31" t="s">
        <v>940</v>
      </c>
      <c r="K31" t="s">
        <v>97</v>
      </c>
      <c r="L31" t="s">
        <v>934</v>
      </c>
    </row>
    <row r="32" spans="1:12" x14ac:dyDescent="0.2">
      <c r="A32" t="s">
        <v>51</v>
      </c>
      <c r="B32" t="s">
        <v>887</v>
      </c>
      <c r="J32" t="s">
        <v>942</v>
      </c>
      <c r="K32" t="s">
        <v>389</v>
      </c>
      <c r="L32" t="s">
        <v>935</v>
      </c>
    </row>
    <row r="33" spans="1:12" x14ac:dyDescent="0.2">
      <c r="A33" s="67" t="s">
        <v>51</v>
      </c>
      <c r="B33" t="s">
        <v>888</v>
      </c>
      <c r="J33" t="s">
        <v>941</v>
      </c>
      <c r="K33" t="s">
        <v>391</v>
      </c>
      <c r="L33" t="s">
        <v>936</v>
      </c>
    </row>
    <row r="34" spans="1:12" x14ac:dyDescent="0.2">
      <c r="A34" s="67" t="s">
        <v>51</v>
      </c>
      <c r="B34" t="s">
        <v>889</v>
      </c>
      <c r="J34" t="s">
        <v>943</v>
      </c>
      <c r="K34" t="s">
        <v>391</v>
      </c>
      <c r="L34" t="s">
        <v>937</v>
      </c>
    </row>
    <row r="35" spans="1:12" x14ac:dyDescent="0.2">
      <c r="A35" s="67" t="s">
        <v>51</v>
      </c>
      <c r="B35" t="s">
        <v>890</v>
      </c>
    </row>
    <row r="36" spans="1:12" x14ac:dyDescent="0.2">
      <c r="A36" s="67" t="s">
        <v>51</v>
      </c>
      <c r="B36" t="s">
        <v>891</v>
      </c>
    </row>
    <row r="37" spans="1:12" x14ac:dyDescent="0.2">
      <c r="A37" s="67" t="s">
        <v>51</v>
      </c>
      <c r="B37" t="s">
        <v>892</v>
      </c>
    </row>
    <row r="38" spans="1:12" x14ac:dyDescent="0.2">
      <c r="A38" s="67" t="s">
        <v>51</v>
      </c>
      <c r="B38" t="s">
        <v>893</v>
      </c>
    </row>
    <row r="39" spans="1:12" x14ac:dyDescent="0.2">
      <c r="A39" s="67" t="s">
        <v>51</v>
      </c>
      <c r="B39" t="s">
        <v>894</v>
      </c>
    </row>
    <row r="40" spans="1:12" x14ac:dyDescent="0.2">
      <c r="A40" t="s">
        <v>51</v>
      </c>
      <c r="B40" t="s">
        <v>895</v>
      </c>
    </row>
    <row r="41" spans="1:12" x14ac:dyDescent="0.2">
      <c r="A41" t="s">
        <v>51</v>
      </c>
      <c r="B41" t="s">
        <v>896</v>
      </c>
    </row>
    <row r="42" spans="1:12" x14ac:dyDescent="0.2">
      <c r="A42" t="s">
        <v>97</v>
      </c>
      <c r="B42" t="s">
        <v>897</v>
      </c>
    </row>
    <row r="43" spans="1:12" x14ac:dyDescent="0.2">
      <c r="A43" t="s">
        <v>899</v>
      </c>
      <c r="B43" t="s">
        <v>1172</v>
      </c>
    </row>
    <row r="44" spans="1:12" x14ac:dyDescent="0.2">
      <c r="A44" t="s">
        <v>388</v>
      </c>
      <c r="B44" t="s">
        <v>900</v>
      </c>
    </row>
    <row r="45" spans="1:12" x14ac:dyDescent="0.2">
      <c r="A45" t="s">
        <v>388</v>
      </c>
      <c r="B45" t="s">
        <v>901</v>
      </c>
    </row>
    <row r="46" spans="1:12" x14ac:dyDescent="0.2">
      <c r="A46" t="s">
        <v>388</v>
      </c>
      <c r="B46" t="s">
        <v>385</v>
      </c>
    </row>
    <row r="47" spans="1:12" x14ac:dyDescent="0.2">
      <c r="A47" t="s">
        <v>388</v>
      </c>
      <c r="B47" t="s">
        <v>902</v>
      </c>
    </row>
    <row r="48" spans="1:12" x14ac:dyDescent="0.2">
      <c r="A48" t="s">
        <v>388</v>
      </c>
      <c r="B48" t="s">
        <v>903</v>
      </c>
    </row>
    <row r="49" spans="1:2" x14ac:dyDescent="0.2">
      <c r="A49" t="s">
        <v>389</v>
      </c>
      <c r="B49" t="s">
        <v>897</v>
      </c>
    </row>
    <row r="50" spans="1:2" x14ac:dyDescent="0.2">
      <c r="A50" t="s">
        <v>389</v>
      </c>
      <c r="B50" t="s">
        <v>904</v>
      </c>
    </row>
    <row r="51" spans="1:2" x14ac:dyDescent="0.2">
      <c r="A51" t="s">
        <v>390</v>
      </c>
      <c r="B51" t="s">
        <v>905</v>
      </c>
    </row>
    <row r="52" spans="1:2" x14ac:dyDescent="0.2">
      <c r="A52" t="s">
        <v>390</v>
      </c>
      <c r="B52" t="s">
        <v>906</v>
      </c>
    </row>
    <row r="53" spans="1:2" x14ac:dyDescent="0.2">
      <c r="A53" t="s">
        <v>907</v>
      </c>
      <c r="B53" t="s">
        <v>908</v>
      </c>
    </row>
    <row r="54" spans="1:2" x14ac:dyDescent="0.2">
      <c r="A54" t="s">
        <v>909</v>
      </c>
      <c r="B54" t="s">
        <v>910</v>
      </c>
    </row>
    <row r="55" spans="1:2" x14ac:dyDescent="0.2">
      <c r="A55" t="s">
        <v>391</v>
      </c>
      <c r="B55" t="s">
        <v>911</v>
      </c>
    </row>
    <row r="56" spans="1:2" x14ac:dyDescent="0.2">
      <c r="A56" t="s">
        <v>477</v>
      </c>
      <c r="B56" t="s">
        <v>905</v>
      </c>
    </row>
    <row r="57" spans="1:2" x14ac:dyDescent="0.2">
      <c r="A57" s="67" t="s">
        <v>477</v>
      </c>
      <c r="B57" t="s">
        <v>911</v>
      </c>
    </row>
    <row r="58" spans="1:2" x14ac:dyDescent="0.2">
      <c r="A58" s="67" t="s">
        <v>477</v>
      </c>
      <c r="B58" t="s">
        <v>912</v>
      </c>
    </row>
    <row r="59" spans="1:2" x14ac:dyDescent="0.2">
      <c r="A59" s="67" t="s">
        <v>477</v>
      </c>
      <c r="B59" t="s">
        <v>913</v>
      </c>
    </row>
    <row r="60" spans="1:2" x14ac:dyDescent="0.2">
      <c r="A60" t="s">
        <v>477</v>
      </c>
      <c r="B60" t="s">
        <v>1237</v>
      </c>
    </row>
    <row r="61" spans="1:2" x14ac:dyDescent="0.2">
      <c r="A61" t="s">
        <v>914</v>
      </c>
      <c r="B61" t="s">
        <v>915</v>
      </c>
    </row>
    <row r="62" spans="1:2" x14ac:dyDescent="0.2">
      <c r="A62" t="s">
        <v>914</v>
      </c>
      <c r="B62" t="s">
        <v>916</v>
      </c>
    </row>
    <row r="63" spans="1:2" x14ac:dyDescent="0.2">
      <c r="A63" t="s">
        <v>914</v>
      </c>
      <c r="B63" t="s">
        <v>917</v>
      </c>
    </row>
    <row r="64" spans="1:2" x14ac:dyDescent="0.2">
      <c r="A64" t="s">
        <v>249</v>
      </c>
      <c r="B64" t="s">
        <v>918</v>
      </c>
    </row>
    <row r="65" spans="1:8" x14ac:dyDescent="0.2">
      <c r="A65" t="s">
        <v>510</v>
      </c>
      <c r="B65" t="s">
        <v>922</v>
      </c>
    </row>
    <row r="66" spans="1:8" x14ac:dyDescent="0.2">
      <c r="A66" t="s">
        <v>510</v>
      </c>
      <c r="B66" t="s">
        <v>923</v>
      </c>
    </row>
    <row r="67" spans="1:8" x14ac:dyDescent="0.2">
      <c r="A67" t="s">
        <v>510</v>
      </c>
      <c r="B67" t="s">
        <v>919</v>
      </c>
    </row>
    <row r="68" spans="1:8" x14ac:dyDescent="0.2">
      <c r="A68" t="s">
        <v>510</v>
      </c>
      <c r="B68" t="s">
        <v>920</v>
      </c>
    </row>
    <row r="69" spans="1:8" x14ac:dyDescent="0.2">
      <c r="A69" s="67" t="s">
        <v>510</v>
      </c>
      <c r="B69" t="s">
        <v>921</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D15" workbookViewId="0">
      <selection activeCell="A7" sqref="A7"/>
    </sheetView>
  </sheetViews>
  <sheetFormatPr defaultRowHeight="14.25" x14ac:dyDescent="0.2"/>
  <cols>
    <col min="1" max="1" width="12.375" style="67" customWidth="1"/>
    <col min="3" max="3" width="9" style="67"/>
    <col min="5" max="5" width="9.8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(Minutes)</v>
      </c>
    </row>
    <row r="3" spans="1:24" x14ac:dyDescent="0.2">
      <c r="E3" t="s">
        <v>244</v>
      </c>
      <c r="F3" t="s">
        <v>245</v>
      </c>
      <c r="H3" t="s">
        <v>250</v>
      </c>
      <c r="J3" t="s">
        <v>876</v>
      </c>
      <c r="L3" s="67" t="s">
        <v>1155</v>
      </c>
    </row>
    <row r="4" spans="1:24" x14ac:dyDescent="0.2">
      <c r="D4" t="s">
        <v>239</v>
      </c>
      <c r="E4">
        <f>IFERROR('SPC background (hide)'!C4,"")</f>
        <v>99</v>
      </c>
      <c r="F4">
        <f ca="1">'SPC background (hide)'!G5+'Summary Calculations (hide)'!E4-1</f>
        <v>150</v>
      </c>
      <c r="H4" t="s">
        <v>75</v>
      </c>
      <c r="I4" s="100">
        <f ca="1">'Parameters calculator (hide)'!B43</f>
        <v>1.0999999999999999E-2</v>
      </c>
      <c r="J4">
        <f ca="1">IF(Planning!C15="",'Summary Calculations (hide)'!I4,Planning!C15)</f>
        <v>1.0999999999999999E-2</v>
      </c>
      <c r="L4" s="67">
        <f ca="1">(1-J4)*(1-J5+(J6*J7))</f>
        <v>0.90050130487056801</v>
      </c>
    </row>
    <row r="5" spans="1:24" x14ac:dyDescent="0.2">
      <c r="D5" t="s">
        <v>240</v>
      </c>
      <c r="E5" t="str">
        <f ca="1">IFERROR('SPC background (hide)'!D6,"")</f>
        <v/>
      </c>
      <c r="F5" t="e">
        <f ca="1">'SPC background (hide)'!H7+'Summary Calculations (hide)'!E5-1</f>
        <v>#VALUE!</v>
      </c>
      <c r="H5" t="s">
        <v>251</v>
      </c>
      <c r="I5" s="100">
        <f ca="1">'Parameters calculator (hide)'!B44</f>
        <v>0.1134830082198503</v>
      </c>
      <c r="J5" s="67">
        <f ca="1">IF(Planning!C16="",'Summary Calculations (hide)'!I5,Planning!C16)</f>
        <v>0.1134830082198503</v>
      </c>
    </row>
    <row r="6" spans="1:24" x14ac:dyDescent="0.2">
      <c r="D6" t="s">
        <v>241</v>
      </c>
      <c r="E6" t="str">
        <f ca="1">IFERROR('SPC background (hide)'!D8,"")</f>
        <v/>
      </c>
      <c r="F6" t="str">
        <f ca="1">IFERROR('SPC background (hide)'!H9-'Summary Calculations (hide)'!E6-1,"")</f>
        <v/>
      </c>
      <c r="H6" t="s">
        <v>99</v>
      </c>
      <c r="I6" s="100">
        <f ca="1">'Parameters calculator (hide)'!B45</f>
        <v>2.9999999999999992E-2</v>
      </c>
      <c r="J6" s="67">
        <f ca="1">IF(Planning!C17="",'Summary Calculations (hide)'!I6,Planning!C17)</f>
        <v>2.9999999999999992E-2</v>
      </c>
    </row>
    <row r="7" spans="1:24" x14ac:dyDescent="0.2">
      <c r="D7" t="s">
        <v>242</v>
      </c>
      <c r="E7" t="str">
        <f ca="1">IFERROR('SPC background (hide)'!D10,"")</f>
        <v/>
      </c>
      <c r="F7" t="str">
        <f ca="1">IFERROR('SPC background (hide)'!H11-'Summary Calculations (hide)'!E7-1,"")</f>
        <v/>
      </c>
      <c r="H7" t="s">
        <v>418</v>
      </c>
      <c r="I7" s="100">
        <f ca="1">'Parameters calculator (hide)'!B47</f>
        <v>0.79999999999999993</v>
      </c>
      <c r="J7" s="67">
        <f ca="1">IF(Planning!C18="",'Summary Calculations (hide)'!I7,1-Planning!C18)</f>
        <v>0.79999999999999993</v>
      </c>
    </row>
    <row r="9" spans="1:24" x14ac:dyDescent="0.2">
      <c r="H9" t="s">
        <v>422</v>
      </c>
      <c r="I9" s="5">
        <f ca="1">'Demand background (hide)'!BN16</f>
        <v>36.982758620689658</v>
      </c>
    </row>
    <row r="11" spans="1:24" x14ac:dyDescent="0.2">
      <c r="D11" t="s">
        <v>243</v>
      </c>
      <c r="E11" s="87">
        <f>IF(Summary!$B$13="",'Critical resources (hide)'!B6,Summary!$B$13)</f>
        <v>43969</v>
      </c>
    </row>
    <row r="12" spans="1:24" x14ac:dyDescent="0.2">
      <c r="E12" s="318"/>
      <c r="P12" t="s">
        <v>411</v>
      </c>
      <c r="R12" t="str">
        <f>"Required vs available capacity ("&amp;LOWER(Summary!$C$8)&amp;")"</f>
        <v>Required vs available capacity (minutes)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E11-WEEKDAY(E11,3)</f>
        <v>43969</v>
      </c>
      <c r="B15">
        <f>YEAR(A15)</f>
        <v>2020</v>
      </c>
      <c r="C15" s="67" t="str">
        <f>TEXT(A15,"MMM")</f>
        <v>May</v>
      </c>
      <c r="D15">
        <f>WEEKNUM(A15,21)</f>
        <v>21</v>
      </c>
      <c r="E15" s="5">
        <f ca="1">IF(LEFT(Demand!$C$8,1)="H",VLOOKUP($D15,'SPC background (hide)'!$AG$2:$AS$54,12,0),'Demand background (hide)'!X4)</f>
        <v>390</v>
      </c>
      <c r="F15" s="5">
        <f ca="1">IF(LEFT(Demand!$C$8,1)="H",VLOOKUP($D15,'SPC background (hide)'!$AG$2:$AS$54,13,0),E15*1.1)</f>
        <v>429.00000000000006</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778.84615384615381</v>
      </c>
      <c r="J15" s="5">
        <f ca="1">HLOOKUP(D15,'Capacity calculation (hide)'!$BK$110:$DJ$111,2,0)</f>
        <v>126.92307692307692</v>
      </c>
      <c r="K15" s="5">
        <f ca="1">IF(I15-IF(AND(Setup!$I$15="Yes",OR('Demand adjustments for Covid'!$F$9="No",'Demand adjustments for Covid'!$F$20="No")),$G15,0)-IF(Setup!$I$13="Yes",$H15,0)&lt;0,0,I15-IF(AND(Setup!$I$15="Yes",OR('Demand adjustments for Covid'!$F$9="No",'Demand adjustments for Covid'!$F$20="No")),$G15,0)-IF(Setup!$I$13="Yes",$H15,0))</f>
        <v>778.84615384615381</v>
      </c>
      <c r="L15" s="5">
        <f ca="1">J15</f>
        <v>126.92307692307692</v>
      </c>
      <c r="M15" s="5">
        <f ca="1">(IF('Demand adjustments for Covid'!$F$9="No",E15,SUM('Demand background (hide)'!DS4,'Demand background (hide)'!DV4:DW4))*(1-'Parameters calculator (hide)'!$B$43))*(1-'Parameters calculator (hide)'!$B$44+('Parameters calculator (hide)'!$B$45*'Parameters calculator (hide)'!$B$47))</f>
        <v>180.10026097411361</v>
      </c>
      <c r="N15" s="5">
        <f ca="1">(IF('Demand adjustments for Covid'!$F$9="No",F15,SUM('Demand background (hide)'!DT4,'Demand background (hide)'!DV4:DW4))*(1-'Parameters calculator (hide)'!$B$43))*(1-'Parameters calculator (hide)'!$B$44+('Parameters calculator (hide)'!$B$45*'Parameters calculator (hide)'!$B$47))</f>
        <v>182.8017648887253</v>
      </c>
      <c r="P15" s="5">
        <f ca="1">I15</f>
        <v>778.84615384615381</v>
      </c>
      <c r="Q15" s="5">
        <f ca="1">J15</f>
        <v>126.92307692307692</v>
      </c>
      <c r="R15" s="5">
        <f ca="1">IF(P15-V15&lt;0,0,P15-V15)</f>
        <v>778.84615384615381</v>
      </c>
      <c r="S15" s="5">
        <f ca="1">IF(R15=0,IF(P15+Q15-V15&lt;0,0,P15+Q15-V15),Q15)</f>
        <v>126.92307692307692</v>
      </c>
      <c r="T15" s="5">
        <f ca="1">M15/IF(Summary!$C$8&lt;&gt;"Patients",1,$I$9)</f>
        <v>180.10026097411361</v>
      </c>
      <c r="U15" s="5">
        <f ca="1">((N15-M15)/IF(Summary!$C$8&lt;&gt;"Patients",1,$I$9))</f>
        <v>2.7015039146116919</v>
      </c>
      <c r="V15" s="5">
        <f>SUM(G15:H15)</f>
        <v>0</v>
      </c>
      <c r="X15" s="5">
        <f ca="1">(VLOOKUP(D15,'SPC background (hide)'!$AG$2:$AN$54,8,0)/IF(Summary!$C$8&lt;&gt;"Patients",1,$I$9))*(1-$I$4)*(1-$I$5+($I$6*$I$7))</f>
        <v>445.74814591093116</v>
      </c>
    </row>
    <row r="16" spans="1:24" x14ac:dyDescent="0.2">
      <c r="A16" s="87">
        <f>A15+7</f>
        <v>43976</v>
      </c>
      <c r="B16" s="67" t="str">
        <f t="shared" ref="B16:B47" si="0">IF(YEAR(A16)&lt;&gt;YEAR(A15),YEAR(A16),"")</f>
        <v/>
      </c>
      <c r="C16" s="67" t="str">
        <f>IF(TEXT(A16,"MMM")&lt;&gt;TEXT(A15,"MMM"),TEXT(A16,"MMM"),"")</f>
        <v/>
      </c>
      <c r="D16" s="67">
        <f t="shared" ref="D16:D66" si="1">WEEKNUM(A16,21)</f>
        <v>22</v>
      </c>
      <c r="E16" s="5">
        <f ca="1">IF(LEFT(Demand!$C$8,1)="H",VLOOKUP($D16,'SPC background (hide)'!$AG$2:$AS$54,12,0),'Demand background (hide)'!X5)</f>
        <v>610</v>
      </c>
      <c r="F16" s="5">
        <f ca="1">IF(LEFT(Demand!$C$8,1)="H",VLOOKUP($D16,'SPC background (hide)'!$AG$2:$AS$54,13,0),E16*1.1)</f>
        <v>671</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778.84615384615381</v>
      </c>
      <c r="J16" s="5">
        <f ca="1">HLOOKUP(D16,'Capacity calculation (hide)'!$BK$110:$DJ$111,2,0)</f>
        <v>126.92307692307692</v>
      </c>
      <c r="K16" s="5">
        <f ca="1">IF(I16-IF(Setup!$I$15="Yes",$G16,0)-IF(Setup!$I$13="Yes",$H16,0)&lt;0,0,I16-IF(Setup!$I$15="Yes",$G16,0)-IF(Setup!$I$13="Yes",$H16,0))</f>
        <v>778.84615384615381</v>
      </c>
      <c r="L16" s="5">
        <f t="shared" ref="L16:L66" ca="1" si="2">J16</f>
        <v>126.92307692307692</v>
      </c>
      <c r="M16" s="5">
        <f ca="1">(IF('Demand adjustments for Covid'!$F$9="No",E16,SUM('Demand background (hide)'!DS5,'Demand background (hide)'!DV5:DW5))*(1-'Parameters calculator (hide)'!$B$43))*(1-'Parameters calculator (hide)'!$B$44+('Parameters calculator (hide)'!$B$45*'Parameters calculator (hide)'!$B$47))</f>
        <v>180.10026097411361</v>
      </c>
      <c r="N16" s="5">
        <f ca="1">(IF('Demand adjustments for Covid'!$F$9="No",F16,SUM('Demand background (hide)'!DT5,'Demand background (hide)'!DV5:DW5))*(1-'Parameters calculator (hide)'!$B$43))*(1-'Parameters calculator (hide)'!$B$44+('Parameters calculator (hide)'!$B$45*'Parameters calculator (hide)'!$B$47))</f>
        <v>182.8017648887253</v>
      </c>
      <c r="P16" s="5">
        <f t="shared" ref="P16:P66" ca="1" si="3">I16</f>
        <v>778.84615384615381</v>
      </c>
      <c r="Q16" s="5">
        <f t="shared" ref="Q16:Q66" ca="1" si="4">J16</f>
        <v>126.92307692307692</v>
      </c>
      <c r="R16" s="5">
        <f t="shared" ref="R16:R66" ca="1" si="5">IF(P16-V16&lt;0,0,P16-V16)</f>
        <v>778.84615384615381</v>
      </c>
      <c r="S16" s="5">
        <f t="shared" ref="S16:S66" ca="1" si="6">IF(R16=0,IF(P16+Q16-V16&lt;0,0,P16+Q16-V16),Q16)</f>
        <v>126.92307692307692</v>
      </c>
      <c r="T16" s="5">
        <f ca="1">M16/IF(Summary!$C$8&lt;&gt;"Patients",1,$I$9)</f>
        <v>180.10026097411361</v>
      </c>
      <c r="U16" s="5">
        <f ca="1">((N16-M16)/IF(Summary!$C$8&lt;&gt;"Patients",1,$I$9))</f>
        <v>2.7015039146116919</v>
      </c>
      <c r="V16" s="5">
        <f t="shared" ref="V16:V66" si="7">SUM(G16:H16)</f>
        <v>0</v>
      </c>
      <c r="X16" s="5">
        <f ca="1">(VLOOKUP(D16,'SPC background (hide)'!$AG$2:$AN$54,8,0)/IF(Summary!$C$8&lt;&gt;"Patients",1,$I$9))*(1-$I$4)*(1-$I$5+($I$6*$I$7))</f>
        <v>445.74814591093116</v>
      </c>
    </row>
    <row r="17" spans="1:24" x14ac:dyDescent="0.2">
      <c r="A17" s="87">
        <f t="shared" ref="A17:A67" si="8">A16+7</f>
        <v>43983</v>
      </c>
      <c r="B17" s="67" t="str">
        <f t="shared" si="0"/>
        <v/>
      </c>
      <c r="C17" s="67" t="str">
        <f t="shared" ref="C17:C65" si="9">IF(TEXT(A17,"MMM")&lt;&gt;TEXT(A16,"MMM"),TEXT(A17,"MMM"),"")</f>
        <v>Jun</v>
      </c>
      <c r="D17" s="67">
        <f t="shared" si="1"/>
        <v>23</v>
      </c>
      <c r="E17" s="5">
        <f ca="1">IF(LEFT(Demand!$C$8,1)="H",VLOOKUP($D17,'SPC background (hide)'!$AG$2:$AS$54,12,0),'Demand background (hide)'!X6)</f>
        <v>380</v>
      </c>
      <c r="F17" s="5">
        <f ca="1">IF(LEFT(Demand!$C$8,1)="H",VLOOKUP($D17,'SPC background (hide)'!$AG$2:$AS$54,13,0),E17*1.1)</f>
        <v>418.00000000000006</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778.84615384615381</v>
      </c>
      <c r="J17" s="5">
        <f ca="1">HLOOKUP(D17,'Capacity calculation (hide)'!$BK$110:$DJ$111,2,0)</f>
        <v>126.92307692307692</v>
      </c>
      <c r="K17" s="5">
        <f ca="1">IF(I17-IF(Setup!$I$15="Yes",$G17,0)-IF(Setup!$I$13="Yes",$H17,0)&lt;0,0,I17-IF(Setup!$I$15="Yes",$G17,0)-IF(Setup!$I$13="Yes",$H17,0))</f>
        <v>778.84615384615381</v>
      </c>
      <c r="L17" s="5">
        <f t="shared" ca="1" si="2"/>
        <v>126.92307692307692</v>
      </c>
      <c r="M17" s="5">
        <f ca="1">(IF('Demand adjustments for Covid'!$F$9="No",E17,SUM('Demand background (hide)'!DS6,'Demand background (hide)'!DV6:DW6))*(1-'Parameters calculator (hide)'!$B$43))*(1-'Parameters calculator (hide)'!$B$44+('Parameters calculator (hide)'!$B$45*'Parameters calculator (hide)'!$B$47))</f>
        <v>180.10026097411361</v>
      </c>
      <c r="N17" s="5">
        <f ca="1">(IF('Demand adjustments for Covid'!$F$9="No",F17,SUM('Demand background (hide)'!DT6,'Demand background (hide)'!DV6:DW6))*(1-'Parameters calculator (hide)'!$B$43))*(1-'Parameters calculator (hide)'!$B$44+('Parameters calculator (hide)'!$B$45*'Parameters calculator (hide)'!$B$47))</f>
        <v>182.8017648887253</v>
      </c>
      <c r="P17" s="5">
        <f t="shared" ca="1" si="3"/>
        <v>778.84615384615381</v>
      </c>
      <c r="Q17" s="5">
        <f t="shared" ca="1" si="4"/>
        <v>126.92307692307692</v>
      </c>
      <c r="R17" s="5">
        <f t="shared" ca="1" si="5"/>
        <v>778.84615384615381</v>
      </c>
      <c r="S17" s="5">
        <f t="shared" ca="1" si="6"/>
        <v>126.92307692307692</v>
      </c>
      <c r="T17" s="5">
        <f ca="1">M17/IF(Summary!$C$8&lt;&gt;"Patients",1,$I$9)</f>
        <v>180.10026097411361</v>
      </c>
      <c r="U17" s="5">
        <f ca="1">((N17-M17)/IF(Summary!$C$8&lt;&gt;"Patients",1,$I$9))</f>
        <v>2.7015039146116919</v>
      </c>
      <c r="V17" s="5">
        <f t="shared" si="7"/>
        <v>0</v>
      </c>
      <c r="X17" s="5">
        <f ca="1">(VLOOKUP(D17,'SPC background (hide)'!$AG$2:$AN$54,8,0)/IF(Summary!$C$8&lt;&gt;"Patients",1,$I$9))*(1-$I$4)*(1-$I$5+($I$6*$I$7))</f>
        <v>445.74814591093116</v>
      </c>
    </row>
    <row r="18" spans="1:24" x14ac:dyDescent="0.2">
      <c r="A18" s="87">
        <f t="shared" si="8"/>
        <v>43990</v>
      </c>
      <c r="B18" s="67" t="str">
        <f t="shared" si="0"/>
        <v/>
      </c>
      <c r="C18" s="67" t="str">
        <f t="shared" si="9"/>
        <v/>
      </c>
      <c r="D18" s="67">
        <f t="shared" si="1"/>
        <v>24</v>
      </c>
      <c r="E18" s="5">
        <f ca="1">IF(LEFT(Demand!$C$8,1)="H",VLOOKUP($D18,'SPC background (hide)'!$AG$2:$AS$54,12,0),'Demand background (hide)'!X7)</f>
        <v>750</v>
      </c>
      <c r="F18" s="5">
        <f ca="1">IF(LEFT(Demand!$C$8,1)="H",VLOOKUP($D18,'SPC background (hide)'!$AG$2:$AS$54,13,0),E18*1.1)</f>
        <v>825.00000000000011</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778.84615384615381</v>
      </c>
      <c r="J18" s="5">
        <f ca="1">HLOOKUP(D18,'Capacity calculation (hide)'!$BK$110:$DJ$111,2,0)</f>
        <v>126.92307692307692</v>
      </c>
      <c r="K18" s="5">
        <f ca="1">IF(I18-IF(Setup!$I$15="Yes",$G18,0)-IF(Setup!$I$13="Yes",$H18,0)&lt;0,0,I18-IF(Setup!$I$15="Yes",$G18,0)-IF(Setup!$I$13="Yes",$H18,0))</f>
        <v>778.84615384615381</v>
      </c>
      <c r="L18" s="5">
        <f t="shared" ca="1" si="2"/>
        <v>126.92307692307692</v>
      </c>
      <c r="M18" s="5">
        <f ca="1">(IF('Demand adjustments for Covid'!$F$9="No",E18,SUM('Demand background (hide)'!DS7,'Demand background (hide)'!DV7:DW7))*(1-'Parameters calculator (hide)'!$B$43))*(1-'Parameters calculator (hide)'!$B$44+('Parameters calculator (hide)'!$B$45*'Parameters calculator (hide)'!$B$47))</f>
        <v>180.10026097411361</v>
      </c>
      <c r="N18" s="5">
        <f ca="1">(IF('Demand adjustments for Covid'!$F$9="No",F18,SUM('Demand background (hide)'!DT7,'Demand background (hide)'!DV7:DW7))*(1-'Parameters calculator (hide)'!$B$43))*(1-'Parameters calculator (hide)'!$B$44+('Parameters calculator (hide)'!$B$45*'Parameters calculator (hide)'!$B$47))</f>
        <v>182.8017648887253</v>
      </c>
      <c r="P18" s="5">
        <f t="shared" ca="1" si="3"/>
        <v>778.84615384615381</v>
      </c>
      <c r="Q18" s="5">
        <f t="shared" ca="1" si="4"/>
        <v>126.92307692307692</v>
      </c>
      <c r="R18" s="5">
        <f t="shared" ca="1" si="5"/>
        <v>778.84615384615381</v>
      </c>
      <c r="S18" s="5">
        <f t="shared" ca="1" si="6"/>
        <v>126.92307692307692</v>
      </c>
      <c r="T18" s="5">
        <f ca="1">M18/IF(Summary!$C$8&lt;&gt;"Patients",1,$I$9)</f>
        <v>180.10026097411361</v>
      </c>
      <c r="U18" s="5">
        <f ca="1">((N18-M18)/IF(Summary!$C$8&lt;&gt;"Patients",1,$I$9))</f>
        <v>2.7015039146116919</v>
      </c>
      <c r="V18" s="5">
        <f t="shared" si="7"/>
        <v>0</v>
      </c>
      <c r="X18" s="5">
        <f ca="1">(VLOOKUP(D18,'SPC background (hide)'!$AG$2:$AN$54,8,0)/IF(Summary!$C$8&lt;&gt;"Patients",1,$I$9))*(1-$I$4)*(1-$I$5+($I$6*$I$7))</f>
        <v>445.74814591093116</v>
      </c>
    </row>
    <row r="19" spans="1:24" x14ac:dyDescent="0.2">
      <c r="A19" s="87">
        <f t="shared" si="8"/>
        <v>43997</v>
      </c>
      <c r="B19" s="67" t="str">
        <f t="shared" si="0"/>
        <v/>
      </c>
      <c r="C19" s="67" t="str">
        <f t="shared" si="9"/>
        <v/>
      </c>
      <c r="D19" s="67">
        <f t="shared" si="1"/>
        <v>25</v>
      </c>
      <c r="E19" s="5">
        <f ca="1">IF(LEFT(Demand!$C$8,1)="H",VLOOKUP($D19,'SPC background (hide)'!$AG$2:$AS$54,12,0),'Demand background (hide)'!X8)</f>
        <v>490</v>
      </c>
      <c r="F19" s="5">
        <f ca="1">IF(LEFT(Demand!$C$8,1)="H",VLOOKUP($D19,'SPC background (hide)'!$AG$2:$AS$54,13,0),E19*1.1)</f>
        <v>539</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778.84615384615381</v>
      </c>
      <c r="J19" s="5">
        <f ca="1">HLOOKUP(D19,'Capacity calculation (hide)'!$BK$110:$DJ$111,2,0)</f>
        <v>126.92307692307692</v>
      </c>
      <c r="K19" s="5">
        <f ca="1">IF(I19-IF(Setup!$I$15="Yes",$G19,0)-IF(Setup!$I$13="Yes",$H19,0)&lt;0,0,I19-IF(Setup!$I$15="Yes",$G19,0)-IF(Setup!$I$13="Yes",$H19,0))</f>
        <v>778.84615384615381</v>
      </c>
      <c r="L19" s="5">
        <f t="shared" ca="1" si="2"/>
        <v>126.92307692307692</v>
      </c>
      <c r="M19" s="5">
        <f ca="1">(IF('Demand adjustments for Covid'!$F$9="No",E19,SUM('Demand background (hide)'!DS8,'Demand background (hide)'!DV8:DW8))*(1-'Parameters calculator (hide)'!$B$43))*(1-'Parameters calculator (hide)'!$B$44+('Parameters calculator (hide)'!$B$45*'Parameters calculator (hide)'!$B$47))</f>
        <v>180.10026097411361</v>
      </c>
      <c r="N19" s="5">
        <f ca="1">(IF('Demand adjustments for Covid'!$F$9="No",F19,SUM('Demand background (hide)'!DT8,'Demand background (hide)'!DV8:DW8))*(1-'Parameters calculator (hide)'!$B$43))*(1-'Parameters calculator (hide)'!$B$44+('Parameters calculator (hide)'!$B$45*'Parameters calculator (hide)'!$B$47))</f>
        <v>182.8017648887253</v>
      </c>
      <c r="P19" s="5">
        <f t="shared" ca="1" si="3"/>
        <v>778.84615384615381</v>
      </c>
      <c r="Q19" s="5">
        <f t="shared" ca="1" si="4"/>
        <v>126.92307692307692</v>
      </c>
      <c r="R19" s="5">
        <f t="shared" ca="1" si="5"/>
        <v>778.84615384615381</v>
      </c>
      <c r="S19" s="5">
        <f t="shared" ca="1" si="6"/>
        <v>126.92307692307692</v>
      </c>
      <c r="T19" s="5">
        <f ca="1">M19/IF(Summary!$C$8&lt;&gt;"Patients",1,$I$9)</f>
        <v>180.10026097411361</v>
      </c>
      <c r="U19" s="5">
        <f ca="1">((N19-M19)/IF(Summary!$C$8&lt;&gt;"Patients",1,$I$9))</f>
        <v>2.7015039146116919</v>
      </c>
      <c r="V19" s="5">
        <f t="shared" si="7"/>
        <v>0</v>
      </c>
      <c r="X19" s="5">
        <f ca="1">(VLOOKUP(D19,'SPC background (hide)'!$AG$2:$AN$54,8,0)/IF(Summary!$C$8&lt;&gt;"Patients",1,$I$9))*(1-$I$4)*(1-$I$5+($I$6*$I$7))</f>
        <v>445.74814591093116</v>
      </c>
    </row>
    <row r="20" spans="1:24" x14ac:dyDescent="0.2">
      <c r="A20" s="87">
        <f t="shared" si="8"/>
        <v>44004</v>
      </c>
      <c r="B20" s="67" t="str">
        <f t="shared" si="0"/>
        <v/>
      </c>
      <c r="C20" s="67" t="str">
        <f t="shared" si="9"/>
        <v/>
      </c>
      <c r="D20" s="67">
        <f t="shared" si="1"/>
        <v>26</v>
      </c>
      <c r="E20" s="5">
        <f ca="1">IF(LEFT(Demand!$C$8,1)="H",VLOOKUP($D20,'SPC background (hide)'!$AG$2:$AS$54,12,0),'Demand background (hide)'!X9)</f>
        <v>400</v>
      </c>
      <c r="F20" s="5">
        <f ca="1">IF(LEFT(Demand!$C$8,1)="H",VLOOKUP($D20,'SPC background (hide)'!$AG$2:$AS$54,13,0),E20*1.1)</f>
        <v>440.00000000000006</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778.84615384615381</v>
      </c>
      <c r="J20" s="5">
        <f ca="1">HLOOKUP(D20,'Capacity calculation (hide)'!$BK$110:$DJ$111,2,0)</f>
        <v>126.92307692307692</v>
      </c>
      <c r="K20" s="5">
        <f ca="1">IF(I20-IF(Setup!$I$15="Yes",$G20,0)-IF(Setup!$I$13="Yes",$H20,0)&lt;0,0,I20-IF(Setup!$I$15="Yes",$G20,0)-IF(Setup!$I$13="Yes",$H20,0))</f>
        <v>778.84615384615381</v>
      </c>
      <c r="L20" s="5">
        <f t="shared" ca="1" si="2"/>
        <v>126.92307692307692</v>
      </c>
      <c r="M20" s="5">
        <f ca="1">(IF('Demand adjustments for Covid'!$F$9="No",E20,SUM('Demand background (hide)'!DS9,'Demand background (hide)'!DV9:DW9))*(1-'Parameters calculator (hide)'!$B$43))*(1-'Parameters calculator (hide)'!$B$44+('Parameters calculator (hide)'!$B$45*'Parameters calculator (hide)'!$B$47))</f>
        <v>180.10026097411361</v>
      </c>
      <c r="N20" s="5">
        <f ca="1">(IF('Demand adjustments for Covid'!$F$9="No",F20,SUM('Demand background (hide)'!DT9,'Demand background (hide)'!DV9:DW9))*(1-'Parameters calculator (hide)'!$B$43))*(1-'Parameters calculator (hide)'!$B$44+('Parameters calculator (hide)'!$B$45*'Parameters calculator (hide)'!$B$47))</f>
        <v>182.8017648887253</v>
      </c>
      <c r="P20" s="5">
        <f t="shared" ca="1" si="3"/>
        <v>778.84615384615381</v>
      </c>
      <c r="Q20" s="5">
        <f t="shared" ca="1" si="4"/>
        <v>126.92307692307692</v>
      </c>
      <c r="R20" s="5">
        <f t="shared" ca="1" si="5"/>
        <v>778.84615384615381</v>
      </c>
      <c r="S20" s="5">
        <f t="shared" ca="1" si="6"/>
        <v>126.92307692307692</v>
      </c>
      <c r="T20" s="5">
        <f ca="1">M20/IF(Summary!$C$8&lt;&gt;"Patients",1,$I$9)</f>
        <v>180.10026097411361</v>
      </c>
      <c r="U20" s="5">
        <f ca="1">((N20-M20)/IF(Summary!$C$8&lt;&gt;"Patients",1,$I$9))</f>
        <v>2.7015039146116919</v>
      </c>
      <c r="V20" s="5">
        <f t="shared" si="7"/>
        <v>0</v>
      </c>
      <c r="X20" s="5">
        <f ca="1">(VLOOKUP(D20,'SPC background (hide)'!$AG$2:$AN$54,8,0)/IF(Summary!$C$8&lt;&gt;"Patients",1,$I$9))*(1-$I$4)*(1-$I$5+($I$6*$I$7))</f>
        <v>445.74814591093116</v>
      </c>
    </row>
    <row r="21" spans="1:24" x14ac:dyDescent="0.2">
      <c r="A21" s="87">
        <f t="shared" si="8"/>
        <v>44011</v>
      </c>
      <c r="B21" s="67" t="str">
        <f t="shared" si="0"/>
        <v/>
      </c>
      <c r="C21" s="67" t="str">
        <f t="shared" si="9"/>
        <v/>
      </c>
      <c r="D21" s="67">
        <f t="shared" si="1"/>
        <v>27</v>
      </c>
      <c r="E21" s="5">
        <f ca="1">IF(LEFT(Demand!$C$8,1)="H",VLOOKUP($D21,'SPC background (hide)'!$AG$2:$AS$54,12,0),'Demand background (hide)'!X10)</f>
        <v>590</v>
      </c>
      <c r="F21" s="5">
        <f ca="1">IF(LEFT(Demand!$C$8,1)="H",VLOOKUP($D21,'SPC background (hide)'!$AG$2:$AS$54,13,0),E21*1.1)</f>
        <v>649</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778.84615384615381</v>
      </c>
      <c r="J21" s="5">
        <f ca="1">HLOOKUP(D21,'Capacity calculation (hide)'!$BK$110:$DJ$111,2,0)</f>
        <v>126.92307692307692</v>
      </c>
      <c r="K21" s="5">
        <f ca="1">IF(I21-IF(Setup!$I$15="Yes",$G21,0)-IF(Setup!$I$13="Yes",$H21,0)&lt;0,0,I21-IF(Setup!$I$15="Yes",$G21,0)-IF(Setup!$I$13="Yes",$H21,0))</f>
        <v>778.84615384615381</v>
      </c>
      <c r="L21" s="5">
        <f t="shared" ca="1" si="2"/>
        <v>126.92307692307692</v>
      </c>
      <c r="M21" s="5">
        <f ca="1">(IF('Demand adjustments for Covid'!$F$9="No",E21,SUM('Demand background (hide)'!DS10,'Demand background (hide)'!DV10:DW10))*(1-'Parameters calculator (hide)'!$B$43))*(1-'Parameters calculator (hide)'!$B$44+('Parameters calculator (hide)'!$B$45*'Parameters calculator (hide)'!$B$47))</f>
        <v>180.10026097411361</v>
      </c>
      <c r="N21" s="5">
        <f ca="1">(IF('Demand adjustments for Covid'!$F$9="No",F21,SUM('Demand background (hide)'!DT10,'Demand background (hide)'!DV10:DW10))*(1-'Parameters calculator (hide)'!$B$43))*(1-'Parameters calculator (hide)'!$B$44+('Parameters calculator (hide)'!$B$45*'Parameters calculator (hide)'!$B$47))</f>
        <v>182.8017648887253</v>
      </c>
      <c r="P21" s="5">
        <f t="shared" ca="1" si="3"/>
        <v>778.84615384615381</v>
      </c>
      <c r="Q21" s="5">
        <f t="shared" ca="1" si="4"/>
        <v>126.92307692307692</v>
      </c>
      <c r="R21" s="5">
        <f t="shared" ca="1" si="5"/>
        <v>778.84615384615381</v>
      </c>
      <c r="S21" s="5">
        <f t="shared" ca="1" si="6"/>
        <v>126.92307692307692</v>
      </c>
      <c r="T21" s="5">
        <f ca="1">M21/IF(Summary!$C$8&lt;&gt;"Patients",1,$I$9)</f>
        <v>180.10026097411361</v>
      </c>
      <c r="U21" s="5">
        <f ca="1">((N21-M21)/IF(Summary!$C$8&lt;&gt;"Patients",1,$I$9))</f>
        <v>2.7015039146116919</v>
      </c>
      <c r="V21" s="5">
        <f t="shared" si="7"/>
        <v>0</v>
      </c>
      <c r="X21" s="5">
        <f ca="1">(VLOOKUP(D21,'SPC background (hide)'!$AG$2:$AN$54,8,0)/IF(Summary!$C$8&lt;&gt;"Patients",1,$I$9))*(1-$I$4)*(1-$I$5+($I$6*$I$7))</f>
        <v>445.74814591093116</v>
      </c>
    </row>
    <row r="22" spans="1:24" x14ac:dyDescent="0.2">
      <c r="A22" s="87">
        <f t="shared" si="8"/>
        <v>44018</v>
      </c>
      <c r="B22" s="67" t="str">
        <f t="shared" si="0"/>
        <v/>
      </c>
      <c r="C22" s="67" t="str">
        <f t="shared" si="9"/>
        <v>Jul</v>
      </c>
      <c r="D22" s="67">
        <f t="shared" si="1"/>
        <v>28</v>
      </c>
      <c r="E22" s="5">
        <f ca="1">IF(LEFT(Demand!$C$8,1)="H",VLOOKUP($D22,'SPC background (hide)'!$AG$2:$AS$54,12,0),'Demand background (hide)'!X11)</f>
        <v>450</v>
      </c>
      <c r="F22" s="5">
        <f ca="1">IF(LEFT(Demand!$C$8,1)="H",VLOOKUP($D22,'SPC background (hide)'!$AG$2:$AS$54,13,0),E22*1.1)</f>
        <v>495.00000000000006</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778.84615384615381</v>
      </c>
      <c r="J22" s="5">
        <f ca="1">HLOOKUP(D22,'Capacity calculation (hide)'!$BK$110:$DJ$111,2,0)</f>
        <v>126.92307692307692</v>
      </c>
      <c r="K22" s="5">
        <f ca="1">IF(I22-IF(Setup!$I$15="Yes",$G22,0)-IF(Setup!$I$13="Yes",$H22,0)&lt;0,0,I22-IF(Setup!$I$15="Yes",$G22,0)-IF(Setup!$I$13="Yes",$H22,0))</f>
        <v>778.84615384615381</v>
      </c>
      <c r="L22" s="5">
        <f t="shared" ca="1" si="2"/>
        <v>126.92307692307692</v>
      </c>
      <c r="M22" s="5">
        <f ca="1">(IF('Demand adjustments for Covid'!$F$9="No",E22,SUM('Demand background (hide)'!DS11,'Demand background (hide)'!DV11:DW11))*(1-'Parameters calculator (hide)'!$B$43))*(1-'Parameters calculator (hide)'!$B$44+('Parameters calculator (hide)'!$B$45*'Parameters calculator (hide)'!$B$47))</f>
        <v>197.20978576665439</v>
      </c>
      <c r="N22" s="5">
        <f ca="1">(IF('Demand adjustments for Covid'!$F$9="No",F22,SUM('Demand background (hide)'!DT11,'Demand background (hide)'!DV11:DW11))*(1-'Parameters calculator (hide)'!$B$43))*(1-'Parameters calculator (hide)'!$B$44+('Parameters calculator (hide)'!$B$45*'Parameters calculator (hide)'!$B$47))</f>
        <v>199.91128968126608</v>
      </c>
      <c r="P22" s="5">
        <f t="shared" ca="1" si="3"/>
        <v>778.84615384615381</v>
      </c>
      <c r="Q22" s="5">
        <f t="shared" ca="1" si="4"/>
        <v>126.92307692307692</v>
      </c>
      <c r="R22" s="5">
        <f t="shared" ca="1" si="5"/>
        <v>778.84615384615381</v>
      </c>
      <c r="S22" s="5">
        <f t="shared" ca="1" si="6"/>
        <v>126.92307692307692</v>
      </c>
      <c r="T22" s="5">
        <f ca="1">M22/IF(Summary!$C$8&lt;&gt;"Patients",1,$I$9)</f>
        <v>197.20978576665439</v>
      </c>
      <c r="U22" s="5">
        <f ca="1">((N22-M22)/IF(Summary!$C$8&lt;&gt;"Patients",1,$I$9))</f>
        <v>2.7015039146116919</v>
      </c>
      <c r="V22" s="5">
        <f t="shared" si="7"/>
        <v>0</v>
      </c>
      <c r="X22" s="5">
        <f ca="1">(VLOOKUP(D22,'SPC background (hide)'!$AG$2:$AN$54,8,0)/IF(Summary!$C$8&lt;&gt;"Patients",1,$I$9))*(1-$I$4)*(1-$I$5+($I$6*$I$7))</f>
        <v>445.74814591093116</v>
      </c>
    </row>
    <row r="23" spans="1:24" x14ac:dyDescent="0.2">
      <c r="A23" s="87">
        <f t="shared" si="8"/>
        <v>44025</v>
      </c>
      <c r="B23" s="67" t="str">
        <f t="shared" si="0"/>
        <v/>
      </c>
      <c r="C23" s="67" t="str">
        <f t="shared" si="9"/>
        <v/>
      </c>
      <c r="D23" s="67">
        <f t="shared" si="1"/>
        <v>29</v>
      </c>
      <c r="E23" s="5">
        <f ca="1">IF(LEFT(Demand!$C$8,1)="H",VLOOKUP($D23,'SPC background (hide)'!$AG$2:$AS$54,12,0),'Demand background (hide)'!X12)</f>
        <v>260</v>
      </c>
      <c r="F23" s="5">
        <f ca="1">IF(LEFT(Demand!$C$8,1)="H",VLOOKUP($D23,'SPC background (hide)'!$AG$2:$AS$54,13,0),E23*1.1)</f>
        <v>286</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778.84615384615381</v>
      </c>
      <c r="J23" s="5">
        <f ca="1">HLOOKUP(D23,'Capacity calculation (hide)'!$BK$110:$DJ$111,2,0)</f>
        <v>126.92307692307692</v>
      </c>
      <c r="K23" s="5">
        <f ca="1">IF(I23-IF(Setup!$I$15="Yes",$G23,0)-IF(Setup!$I$13="Yes",$H23,0)&lt;0,0,I23-IF(Setup!$I$15="Yes",$G23,0)-IF(Setup!$I$13="Yes",$H23,0))</f>
        <v>778.84615384615381</v>
      </c>
      <c r="L23" s="5">
        <f t="shared" ca="1" si="2"/>
        <v>126.92307692307692</v>
      </c>
      <c r="M23" s="5">
        <f ca="1">(IF('Demand adjustments for Covid'!$F$9="No",E23,SUM('Demand background (hide)'!DS12,'Demand background (hide)'!DV12:DW12))*(1-'Parameters calculator (hide)'!$B$43))*(1-'Parameters calculator (hide)'!$B$44+('Parameters calculator (hide)'!$B$45*'Parameters calculator (hide)'!$B$47))</f>
        <v>214.3193105591952</v>
      </c>
      <c r="N23" s="5">
        <f ca="1">(IF('Demand adjustments for Covid'!$F$9="No",F23,SUM('Demand background (hide)'!DT12,'Demand background (hide)'!DV12:DW12))*(1-'Parameters calculator (hide)'!$B$43))*(1-'Parameters calculator (hide)'!$B$44+('Parameters calculator (hide)'!$B$45*'Parameters calculator (hide)'!$B$47))</f>
        <v>217.02081447380689</v>
      </c>
      <c r="P23" s="5">
        <f t="shared" ca="1" si="3"/>
        <v>778.84615384615381</v>
      </c>
      <c r="Q23" s="5">
        <f t="shared" ca="1" si="4"/>
        <v>126.92307692307692</v>
      </c>
      <c r="R23" s="5">
        <f t="shared" ca="1" si="5"/>
        <v>778.84615384615381</v>
      </c>
      <c r="S23" s="5">
        <f t="shared" ca="1" si="6"/>
        <v>126.92307692307692</v>
      </c>
      <c r="T23" s="5">
        <f ca="1">M23/IF(Summary!$C$8&lt;&gt;"Patients",1,$I$9)</f>
        <v>214.3193105591952</v>
      </c>
      <c r="U23" s="5">
        <f ca="1">((N23-M23)/IF(Summary!$C$8&lt;&gt;"Patients",1,$I$9))</f>
        <v>2.7015039146116919</v>
      </c>
      <c r="V23" s="5">
        <f t="shared" si="7"/>
        <v>0</v>
      </c>
      <c r="X23" s="5">
        <f ca="1">(VLOOKUP(D23,'SPC background (hide)'!$AG$2:$AN$54,8,0)/IF(Summary!$C$8&lt;&gt;"Patients",1,$I$9))*(1-$I$4)*(1-$I$5+($I$6*$I$7))</f>
        <v>445.74814591093116</v>
      </c>
    </row>
    <row r="24" spans="1:24" x14ac:dyDescent="0.2">
      <c r="A24" s="87">
        <f t="shared" si="8"/>
        <v>44032</v>
      </c>
      <c r="B24" s="67" t="str">
        <f t="shared" si="0"/>
        <v/>
      </c>
      <c r="C24" s="67" t="str">
        <f t="shared" si="9"/>
        <v/>
      </c>
      <c r="D24" s="67">
        <f t="shared" si="1"/>
        <v>30</v>
      </c>
      <c r="E24" s="5">
        <f ca="1">IF(LEFT(Demand!$C$8,1)="H",VLOOKUP($D24,'SPC background (hide)'!$AG$2:$AS$54,12,0),'Demand background (hide)'!X13)</f>
        <v>600</v>
      </c>
      <c r="F24" s="5">
        <f ca="1">IF(LEFT(Demand!$C$8,1)="H",VLOOKUP($D24,'SPC background (hide)'!$AG$2:$AS$54,13,0),E24*1.1)</f>
        <v>660</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778.84615384615381</v>
      </c>
      <c r="J24" s="5">
        <f ca="1">HLOOKUP(D24,'Capacity calculation (hide)'!$BK$110:$DJ$111,2,0)</f>
        <v>126.92307692307692</v>
      </c>
      <c r="K24" s="5">
        <f ca="1">IF(I24-IF(Setup!$I$15="Yes",$G24,0)-IF(Setup!$I$13="Yes",$H24,0)&lt;0,0,I24-IF(Setup!$I$15="Yes",$G24,0)-IF(Setup!$I$13="Yes",$H24,0))</f>
        <v>778.84615384615381</v>
      </c>
      <c r="L24" s="5">
        <f t="shared" ca="1" si="2"/>
        <v>126.92307692307692</v>
      </c>
      <c r="M24" s="5">
        <f ca="1">(IF('Demand adjustments for Covid'!$F$9="No",E24,SUM('Demand background (hide)'!DS13,'Demand background (hide)'!DV13:DW13))*(1-'Parameters calculator (hide)'!$B$43))*(1-'Parameters calculator (hide)'!$B$44+('Parameters calculator (hide)'!$B$45*'Parameters calculator (hide)'!$B$47))</f>
        <v>231.42883535173598</v>
      </c>
      <c r="N24" s="5">
        <f ca="1">(IF('Demand adjustments for Covid'!$F$9="No",F24,SUM('Demand background (hide)'!DT13,'Demand background (hide)'!DV13:DW13))*(1-'Parameters calculator (hide)'!$B$43))*(1-'Parameters calculator (hide)'!$B$44+('Parameters calculator (hide)'!$B$45*'Parameters calculator (hide)'!$B$47))</f>
        <v>234.13033926634768</v>
      </c>
      <c r="P24" s="5">
        <f t="shared" ca="1" si="3"/>
        <v>778.84615384615381</v>
      </c>
      <c r="Q24" s="5">
        <f t="shared" ca="1" si="4"/>
        <v>126.92307692307692</v>
      </c>
      <c r="R24" s="5">
        <f t="shared" ca="1" si="5"/>
        <v>778.84615384615381</v>
      </c>
      <c r="S24" s="5">
        <f t="shared" ca="1" si="6"/>
        <v>126.92307692307692</v>
      </c>
      <c r="T24" s="5">
        <f ca="1">M24/IF(Summary!$C$8&lt;&gt;"Patients",1,$I$9)</f>
        <v>231.42883535173598</v>
      </c>
      <c r="U24" s="5">
        <f ca="1">((N24-M24)/IF(Summary!$C$8&lt;&gt;"Patients",1,$I$9))</f>
        <v>2.7015039146116919</v>
      </c>
      <c r="V24" s="5">
        <f t="shared" si="7"/>
        <v>0</v>
      </c>
      <c r="X24" s="5">
        <f ca="1">(VLOOKUP(D24,'SPC background (hide)'!$AG$2:$AN$54,8,0)/IF(Summary!$C$8&lt;&gt;"Patients",1,$I$9))*(1-$I$4)*(1-$I$5+($I$6*$I$7))</f>
        <v>445.74814591093116</v>
      </c>
    </row>
    <row r="25" spans="1:24" x14ac:dyDescent="0.2">
      <c r="A25" s="87">
        <f t="shared" si="8"/>
        <v>44039</v>
      </c>
      <c r="B25" s="67" t="str">
        <f t="shared" si="0"/>
        <v/>
      </c>
      <c r="C25" s="67" t="str">
        <f t="shared" si="9"/>
        <v/>
      </c>
      <c r="D25" s="67">
        <f t="shared" si="1"/>
        <v>31</v>
      </c>
      <c r="E25" s="5">
        <f ca="1">IF(LEFT(Demand!$C$8,1)="H",VLOOKUP($D25,'SPC background (hide)'!$AG$2:$AS$54,12,0),'Demand background (hide)'!X14)</f>
        <v>680</v>
      </c>
      <c r="F25" s="5">
        <f ca="1">IF(LEFT(Demand!$C$8,1)="H",VLOOKUP($D25,'SPC background (hide)'!$AG$2:$AS$54,13,0),E25*1.1)</f>
        <v>748.00000000000011</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778.84615384615381</v>
      </c>
      <c r="J25" s="5">
        <f ca="1">HLOOKUP(D25,'Capacity calculation (hide)'!$BK$110:$DJ$111,2,0)</f>
        <v>126.92307692307692</v>
      </c>
      <c r="K25" s="5">
        <f ca="1">IF(I25-IF(Setup!$I$15="Yes",$G25,0)-IF(Setup!$I$13="Yes",$H25,0)&lt;0,0,I25-IF(Setup!$I$15="Yes",$G25,0)-IF(Setup!$I$13="Yes",$H25,0))</f>
        <v>778.84615384615381</v>
      </c>
      <c r="L25" s="5">
        <f t="shared" ca="1" si="2"/>
        <v>126.92307692307692</v>
      </c>
      <c r="M25" s="5">
        <f ca="1">(IF('Demand adjustments for Covid'!$F$9="No",E25,SUM('Demand background (hide)'!DS14,'Demand background (hide)'!DV14:DW14))*(1-'Parameters calculator (hide)'!$B$43))*(1-'Parameters calculator (hide)'!$B$44+('Parameters calculator (hide)'!$B$45*'Parameters calculator (hide)'!$B$47))</f>
        <v>248.53836014427677</v>
      </c>
      <c r="N25" s="5">
        <f ca="1">(IF('Demand adjustments for Covid'!$F$9="No",F25,SUM('Demand background (hide)'!DT14,'Demand background (hide)'!DV14:DW14))*(1-'Parameters calculator (hide)'!$B$43))*(1-'Parameters calculator (hide)'!$B$44+('Parameters calculator (hide)'!$B$45*'Parameters calculator (hide)'!$B$47))</f>
        <v>251.23986405888846</v>
      </c>
      <c r="P25" s="5">
        <f t="shared" ca="1" si="3"/>
        <v>778.84615384615381</v>
      </c>
      <c r="Q25" s="5">
        <f t="shared" ca="1" si="4"/>
        <v>126.92307692307692</v>
      </c>
      <c r="R25" s="5">
        <f t="shared" ca="1" si="5"/>
        <v>778.84615384615381</v>
      </c>
      <c r="S25" s="5">
        <f t="shared" ca="1" si="6"/>
        <v>126.92307692307692</v>
      </c>
      <c r="T25" s="5">
        <f ca="1">M25/IF(Summary!$C$8&lt;&gt;"Patients",1,$I$9)</f>
        <v>248.53836014427677</v>
      </c>
      <c r="U25" s="5">
        <f ca="1">((N25-M25)/IF(Summary!$C$8&lt;&gt;"Patients",1,$I$9))</f>
        <v>2.7015039146116919</v>
      </c>
      <c r="V25" s="5">
        <f t="shared" si="7"/>
        <v>0</v>
      </c>
      <c r="X25" s="5">
        <f ca="1">(VLOOKUP(D25,'SPC background (hide)'!$AG$2:$AN$54,8,0)/IF(Summary!$C$8&lt;&gt;"Patients",1,$I$9))*(1-$I$4)*(1-$I$5+($I$6*$I$7))</f>
        <v>445.74814591093116</v>
      </c>
    </row>
    <row r="26" spans="1:24" x14ac:dyDescent="0.2">
      <c r="A26" s="87">
        <f t="shared" si="8"/>
        <v>44046</v>
      </c>
      <c r="B26" s="67" t="str">
        <f t="shared" si="0"/>
        <v/>
      </c>
      <c r="C26" s="67" t="str">
        <f t="shared" si="9"/>
        <v>Aug</v>
      </c>
      <c r="D26" s="67">
        <f t="shared" si="1"/>
        <v>32</v>
      </c>
      <c r="E26" s="5">
        <f ca="1">IF(LEFT(Demand!$C$8,1)="H",VLOOKUP($D26,'SPC background (hide)'!$AG$2:$AS$54,12,0),'Demand background (hide)'!X15)</f>
        <v>350</v>
      </c>
      <c r="F26" s="5">
        <f ca="1">IF(LEFT(Demand!$C$8,1)="H",VLOOKUP($D26,'SPC background (hide)'!$AG$2:$AS$54,13,0),E26*1.1)</f>
        <v>385.00000000000006</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778.84615384615381</v>
      </c>
      <c r="J26" s="5">
        <f ca="1">HLOOKUP(D26,'Capacity calculation (hide)'!$BK$110:$DJ$111,2,0)</f>
        <v>126.92307692307692</v>
      </c>
      <c r="K26" s="5">
        <f ca="1">IF(I26-IF(Setup!$I$15="Yes",$G26,0)-IF(Setup!$I$13="Yes",$H26,0)&lt;0,0,I26-IF(Setup!$I$15="Yes",$G26,0)-IF(Setup!$I$13="Yes",$H26,0))</f>
        <v>778.84615384615381</v>
      </c>
      <c r="L26" s="5">
        <f t="shared" ca="1" si="2"/>
        <v>126.92307692307692</v>
      </c>
      <c r="M26" s="5">
        <f ca="1">(IF('Demand adjustments for Covid'!$F$9="No",E26,SUM('Demand background (hide)'!DS15,'Demand background (hide)'!DV15:DW15))*(1-'Parameters calculator (hide)'!$B$43))*(1-'Parameters calculator (hide)'!$B$44+('Parameters calculator (hide)'!$B$45*'Parameters calculator (hide)'!$B$47))</f>
        <v>265.64788493681755</v>
      </c>
      <c r="N26" s="5">
        <f ca="1">(IF('Demand adjustments for Covid'!$F$9="No",F26,SUM('Demand background (hide)'!DT15,'Demand background (hide)'!DV15:DW15))*(1-'Parameters calculator (hide)'!$B$43))*(1-'Parameters calculator (hide)'!$B$44+('Parameters calculator (hide)'!$B$45*'Parameters calculator (hide)'!$B$47))</f>
        <v>268.34938885142924</v>
      </c>
      <c r="P26" s="5">
        <f t="shared" ca="1" si="3"/>
        <v>778.84615384615381</v>
      </c>
      <c r="Q26" s="5">
        <f t="shared" ca="1" si="4"/>
        <v>126.92307692307692</v>
      </c>
      <c r="R26" s="5">
        <f t="shared" ca="1" si="5"/>
        <v>778.84615384615381</v>
      </c>
      <c r="S26" s="5">
        <f t="shared" ca="1" si="6"/>
        <v>126.92307692307692</v>
      </c>
      <c r="T26" s="5">
        <f ca="1">M26/IF(Summary!$C$8&lt;&gt;"Patients",1,$I$9)</f>
        <v>265.64788493681755</v>
      </c>
      <c r="U26" s="5">
        <f ca="1">((N26-M26)/IF(Summary!$C$8&lt;&gt;"Patients",1,$I$9))</f>
        <v>2.7015039146116919</v>
      </c>
      <c r="V26" s="5">
        <f t="shared" si="7"/>
        <v>0</v>
      </c>
      <c r="X26" s="5">
        <f ca="1">(VLOOKUP(D26,'SPC background (hide)'!$AG$2:$AN$54,8,0)/IF(Summary!$C$8&lt;&gt;"Patients",1,$I$9))*(1-$I$4)*(1-$I$5+($I$6*$I$7))</f>
        <v>445.74814591093116</v>
      </c>
    </row>
    <row r="27" spans="1:24" x14ac:dyDescent="0.2">
      <c r="A27" s="87">
        <f t="shared" si="8"/>
        <v>44053</v>
      </c>
      <c r="B27" s="67" t="str">
        <f t="shared" si="0"/>
        <v/>
      </c>
      <c r="C27" s="67" t="str">
        <f t="shared" si="9"/>
        <v/>
      </c>
      <c r="D27" s="67">
        <f t="shared" si="1"/>
        <v>33</v>
      </c>
      <c r="E27" s="5">
        <f ca="1">IF(LEFT(Demand!$C$8,1)="H",VLOOKUP($D27,'SPC background (hide)'!$AG$2:$AS$54,12,0),'Demand background (hide)'!X16)</f>
        <v>400</v>
      </c>
      <c r="F27" s="5">
        <f ca="1">IF(LEFT(Demand!$C$8,1)="H",VLOOKUP($D27,'SPC background (hide)'!$AG$2:$AS$54,13,0),E27*1.1)</f>
        <v>440.00000000000006</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778.84615384615381</v>
      </c>
      <c r="J27" s="5">
        <f ca="1">HLOOKUP(D27,'Capacity calculation (hide)'!$BK$110:$DJ$111,2,0)</f>
        <v>126.92307692307692</v>
      </c>
      <c r="K27" s="5">
        <f ca="1">IF(I27-IF(Setup!$I$15="Yes",$G27,0)-IF(Setup!$I$13="Yes",$H27,0)&lt;0,0,I27-IF(Setup!$I$15="Yes",$G27,0)-IF(Setup!$I$13="Yes",$H27,0))</f>
        <v>778.84615384615381</v>
      </c>
      <c r="L27" s="5">
        <f t="shared" ca="1" si="2"/>
        <v>126.92307692307692</v>
      </c>
      <c r="M27" s="5">
        <f ca="1">(IF('Demand adjustments for Covid'!$F$9="No",E27,SUM('Demand background (hide)'!DS16,'Demand background (hide)'!DV16:DW16))*(1-'Parameters calculator (hide)'!$B$43))*(1-'Parameters calculator (hide)'!$B$44+('Parameters calculator (hide)'!$B$45*'Parameters calculator (hide)'!$B$47))</f>
        <v>282.75740972935836</v>
      </c>
      <c r="N27" s="5">
        <f ca="1">(IF('Demand adjustments for Covid'!$F$9="No",F27,SUM('Demand background (hide)'!DT16,'Demand background (hide)'!DV16:DW16))*(1-'Parameters calculator (hide)'!$B$43))*(1-'Parameters calculator (hide)'!$B$44+('Parameters calculator (hide)'!$B$45*'Parameters calculator (hide)'!$B$47))</f>
        <v>285.45891364397005</v>
      </c>
      <c r="P27" s="5">
        <f t="shared" ca="1" si="3"/>
        <v>778.84615384615381</v>
      </c>
      <c r="Q27" s="5">
        <f t="shared" ca="1" si="4"/>
        <v>126.92307692307692</v>
      </c>
      <c r="R27" s="5">
        <f t="shared" ca="1" si="5"/>
        <v>778.84615384615381</v>
      </c>
      <c r="S27" s="5">
        <f t="shared" ca="1" si="6"/>
        <v>126.92307692307692</v>
      </c>
      <c r="T27" s="5">
        <f ca="1">M27/IF(Summary!$C$8&lt;&gt;"Patients",1,$I$9)</f>
        <v>282.75740972935836</v>
      </c>
      <c r="U27" s="5">
        <f ca="1">((N27-M27)/IF(Summary!$C$8&lt;&gt;"Patients",1,$I$9))</f>
        <v>2.7015039146116919</v>
      </c>
      <c r="V27" s="5">
        <f t="shared" si="7"/>
        <v>0</v>
      </c>
      <c r="X27" s="5">
        <f ca="1">(VLOOKUP(D27,'SPC background (hide)'!$AG$2:$AN$54,8,0)/IF(Summary!$C$8&lt;&gt;"Patients",1,$I$9))*(1-$I$4)*(1-$I$5+($I$6*$I$7))</f>
        <v>445.74814591093116</v>
      </c>
    </row>
    <row r="28" spans="1:24" x14ac:dyDescent="0.2">
      <c r="A28" s="87">
        <f t="shared" si="8"/>
        <v>44060</v>
      </c>
      <c r="B28" s="67" t="str">
        <f t="shared" si="0"/>
        <v/>
      </c>
      <c r="C28" s="67" t="str">
        <f t="shared" si="9"/>
        <v/>
      </c>
      <c r="D28" s="67">
        <f t="shared" si="1"/>
        <v>34</v>
      </c>
      <c r="E28" s="5">
        <f ca="1">IF(LEFT(Demand!$C$8,1)="H",VLOOKUP($D28,'SPC background (hide)'!$AG$2:$AS$54,12,0),'Demand background (hide)'!X17)</f>
        <v>670</v>
      </c>
      <c r="F28" s="5">
        <f ca="1">IF(LEFT(Demand!$C$8,1)="H",VLOOKUP($D28,'SPC background (hide)'!$AG$2:$AS$54,13,0),E28*1.1)</f>
        <v>737.00000000000011</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778.84615384615381</v>
      </c>
      <c r="J28" s="5">
        <f ca="1">HLOOKUP(D28,'Capacity calculation (hide)'!$BK$110:$DJ$111,2,0)</f>
        <v>126.92307692307692</v>
      </c>
      <c r="K28" s="5">
        <f ca="1">IF(I28-IF(Setup!$I$15="Yes",$G28,0)-IF(Setup!$I$13="Yes",$H28,0)&lt;0,0,I28-IF(Setup!$I$15="Yes",$G28,0)-IF(Setup!$I$13="Yes",$H28,0))</f>
        <v>778.84615384615381</v>
      </c>
      <c r="L28" s="5">
        <f t="shared" ca="1" si="2"/>
        <v>126.92307692307692</v>
      </c>
      <c r="M28" s="5">
        <f ca="1">(IF('Demand adjustments for Covid'!$F$9="No",E28,SUM('Demand background (hide)'!DS17,'Demand background (hide)'!DV17:DW17))*(1-'Parameters calculator (hide)'!$B$43))*(1-'Parameters calculator (hide)'!$B$44+('Parameters calculator (hide)'!$B$45*'Parameters calculator (hide)'!$B$47))</f>
        <v>299.86693452189917</v>
      </c>
      <c r="N28" s="5">
        <f ca="1">(IF('Demand adjustments for Covid'!$F$9="No",F28,SUM('Demand background (hide)'!DT17,'Demand background (hide)'!DV17:DW17))*(1-'Parameters calculator (hide)'!$B$43))*(1-'Parameters calculator (hide)'!$B$44+('Parameters calculator (hide)'!$B$45*'Parameters calculator (hide)'!$B$47))</f>
        <v>302.5684384365108</v>
      </c>
      <c r="P28" s="5">
        <f t="shared" ca="1" si="3"/>
        <v>778.84615384615381</v>
      </c>
      <c r="Q28" s="5">
        <f t="shared" ca="1" si="4"/>
        <v>126.92307692307692</v>
      </c>
      <c r="R28" s="5">
        <f t="shared" ca="1" si="5"/>
        <v>778.84615384615381</v>
      </c>
      <c r="S28" s="5">
        <f t="shared" ca="1" si="6"/>
        <v>126.92307692307692</v>
      </c>
      <c r="T28" s="5">
        <f ca="1">M28/IF(Summary!$C$8&lt;&gt;"Patients",1,$I$9)</f>
        <v>299.86693452189917</v>
      </c>
      <c r="U28" s="5">
        <f ca="1">((N28-M28)/IF(Summary!$C$8&lt;&gt;"Patients",1,$I$9))</f>
        <v>2.7015039146116351</v>
      </c>
      <c r="V28" s="5">
        <f t="shared" si="7"/>
        <v>0</v>
      </c>
      <c r="X28" s="5">
        <f ca="1">(VLOOKUP(D28,'SPC background (hide)'!$AG$2:$AN$54,8,0)/IF(Summary!$C$8&lt;&gt;"Patients",1,$I$9))*(1-$I$4)*(1-$I$5+($I$6*$I$7))</f>
        <v>445.74814591093116</v>
      </c>
    </row>
    <row r="29" spans="1:24" x14ac:dyDescent="0.2">
      <c r="A29" s="87">
        <f t="shared" si="8"/>
        <v>44067</v>
      </c>
      <c r="B29" s="67" t="str">
        <f t="shared" si="0"/>
        <v/>
      </c>
      <c r="C29" s="67" t="str">
        <f t="shared" si="9"/>
        <v/>
      </c>
      <c r="D29" s="67">
        <f t="shared" si="1"/>
        <v>35</v>
      </c>
      <c r="E29" s="5">
        <f ca="1">IF(LEFT(Demand!$C$8,1)="H",VLOOKUP($D29,'SPC background (hide)'!$AG$2:$AS$54,12,0),'Demand background (hide)'!X18)</f>
        <v>530</v>
      </c>
      <c r="F29" s="5">
        <f ca="1">IF(LEFT(Demand!$C$8,1)="H",VLOOKUP($D29,'SPC background (hide)'!$AG$2:$AS$54,13,0),E29*1.1)</f>
        <v>583</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778.84615384615381</v>
      </c>
      <c r="J29" s="5">
        <f ca="1">HLOOKUP(D29,'Capacity calculation (hide)'!$BK$110:$DJ$111,2,0)</f>
        <v>126.92307692307692</v>
      </c>
      <c r="K29" s="5">
        <f ca="1">IF(I29-IF(Setup!$I$15="Yes",$G29,0)-IF(Setup!$I$13="Yes",$H29,0)&lt;0,0,I29-IF(Setup!$I$15="Yes",$G29,0)-IF(Setup!$I$13="Yes",$H29,0))</f>
        <v>778.84615384615381</v>
      </c>
      <c r="L29" s="5">
        <f t="shared" ca="1" si="2"/>
        <v>126.92307692307692</v>
      </c>
      <c r="M29" s="5">
        <f ca="1">(IF('Demand adjustments for Covid'!$F$9="No",E29,SUM('Demand background (hide)'!DS18,'Demand background (hide)'!DV18:DW18))*(1-'Parameters calculator (hide)'!$B$43))*(1-'Parameters calculator (hide)'!$B$44+('Parameters calculator (hide)'!$B$45*'Parameters calculator (hide)'!$B$47))</f>
        <v>316.97645931443992</v>
      </c>
      <c r="N29" s="5">
        <f ca="1">(IF('Demand adjustments for Covid'!$F$9="No",F29,SUM('Demand background (hide)'!DT18,'Demand background (hide)'!DV18:DW18))*(1-'Parameters calculator (hide)'!$B$43))*(1-'Parameters calculator (hide)'!$B$44+('Parameters calculator (hide)'!$B$45*'Parameters calculator (hide)'!$B$47))</f>
        <v>319.67796322905161</v>
      </c>
      <c r="P29" s="5">
        <f t="shared" ca="1" si="3"/>
        <v>778.84615384615381</v>
      </c>
      <c r="Q29" s="5">
        <f t="shared" ca="1" si="4"/>
        <v>126.92307692307692</v>
      </c>
      <c r="R29" s="5">
        <f t="shared" ca="1" si="5"/>
        <v>778.84615384615381</v>
      </c>
      <c r="S29" s="5">
        <f t="shared" ca="1" si="6"/>
        <v>126.92307692307692</v>
      </c>
      <c r="T29" s="5">
        <f ca="1">M29/IF(Summary!$C$8&lt;&gt;"Patients",1,$I$9)</f>
        <v>316.97645931443992</v>
      </c>
      <c r="U29" s="5">
        <f ca="1">((N29-M29)/IF(Summary!$C$8&lt;&gt;"Patients",1,$I$9))</f>
        <v>2.7015039146116919</v>
      </c>
      <c r="V29" s="5">
        <f t="shared" si="7"/>
        <v>0</v>
      </c>
      <c r="X29" s="5">
        <f ca="1">(VLOOKUP(D29,'SPC background (hide)'!$AG$2:$AN$54,8,0)/IF(Summary!$C$8&lt;&gt;"Patients",1,$I$9))*(1-$I$4)*(1-$I$5+($I$6*$I$7))</f>
        <v>445.74814591093116</v>
      </c>
    </row>
    <row r="30" spans="1:24" x14ac:dyDescent="0.2">
      <c r="A30" s="87">
        <f t="shared" si="8"/>
        <v>44074</v>
      </c>
      <c r="B30" s="67" t="str">
        <f t="shared" si="0"/>
        <v/>
      </c>
      <c r="C30" s="67" t="str">
        <f t="shared" si="9"/>
        <v/>
      </c>
      <c r="D30" s="67">
        <f t="shared" si="1"/>
        <v>36</v>
      </c>
      <c r="E30" s="5">
        <f ca="1">IF(LEFT(Demand!$C$8,1)="H",VLOOKUP($D30,'SPC background (hide)'!$AG$2:$AS$54,12,0),'Demand background (hide)'!X19)</f>
        <v>510</v>
      </c>
      <c r="F30" s="5">
        <f ca="1">IF(LEFT(Demand!$C$8,1)="H",VLOOKUP($D30,'SPC background (hide)'!$AG$2:$AS$54,13,0),E30*1.1)</f>
        <v>561</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778.84615384615381</v>
      </c>
      <c r="J30" s="5">
        <f ca="1">HLOOKUP(D30,'Capacity calculation (hide)'!$BK$110:$DJ$111,2,0)</f>
        <v>126.92307692307692</v>
      </c>
      <c r="K30" s="5">
        <f ca="1">IF(I30-IF(Setup!$I$15="Yes",$G30,0)-IF(Setup!$I$13="Yes",$H30,0)&lt;0,0,I30-IF(Setup!$I$15="Yes",$G30,0)-IF(Setup!$I$13="Yes",$H30,0))</f>
        <v>778.84615384615381</v>
      </c>
      <c r="L30" s="5">
        <f t="shared" ca="1" si="2"/>
        <v>126.92307692307692</v>
      </c>
      <c r="M30" s="5">
        <f ca="1">(IF('Demand adjustments for Covid'!$F$9="No",E30,SUM('Demand background (hide)'!DS19,'Demand background (hide)'!DV19:DW19))*(1-'Parameters calculator (hide)'!$B$43))*(1-'Parameters calculator (hide)'!$B$44+('Parameters calculator (hide)'!$B$45*'Parameters calculator (hide)'!$B$47))</f>
        <v>334.08598410698073</v>
      </c>
      <c r="N30" s="5">
        <f ca="1">(IF('Demand adjustments for Covid'!$F$9="No",F30,SUM('Demand background (hide)'!DT19,'Demand background (hide)'!DV19:DW19))*(1-'Parameters calculator (hide)'!$B$43))*(1-'Parameters calculator (hide)'!$B$44+('Parameters calculator (hide)'!$B$45*'Parameters calculator (hide)'!$B$47))</f>
        <v>336.78748802159248</v>
      </c>
      <c r="P30" s="5">
        <f t="shared" ca="1" si="3"/>
        <v>778.84615384615381</v>
      </c>
      <c r="Q30" s="5">
        <f t="shared" ca="1" si="4"/>
        <v>126.92307692307692</v>
      </c>
      <c r="R30" s="5">
        <f t="shared" ca="1" si="5"/>
        <v>778.84615384615381</v>
      </c>
      <c r="S30" s="5">
        <f t="shared" ca="1" si="6"/>
        <v>126.92307692307692</v>
      </c>
      <c r="T30" s="5">
        <f ca="1">M30/IF(Summary!$C$8&lt;&gt;"Patients",1,$I$9)</f>
        <v>334.08598410698073</v>
      </c>
      <c r="U30" s="5">
        <f ca="1">((N30-M30)/IF(Summary!$C$8&lt;&gt;"Patients",1,$I$9))</f>
        <v>2.7015039146117488</v>
      </c>
      <c r="V30" s="5">
        <f t="shared" si="7"/>
        <v>0</v>
      </c>
      <c r="X30" s="5">
        <f ca="1">(VLOOKUP(D30,'SPC background (hide)'!$AG$2:$AN$54,8,0)/IF(Summary!$C$8&lt;&gt;"Patients",1,$I$9))*(1-$I$4)*(1-$I$5+($I$6*$I$7))</f>
        <v>445.74814591093116</v>
      </c>
    </row>
    <row r="31" spans="1:24" x14ac:dyDescent="0.2">
      <c r="A31" s="87">
        <f t="shared" si="8"/>
        <v>44081</v>
      </c>
      <c r="B31" s="67" t="str">
        <f t="shared" si="0"/>
        <v/>
      </c>
      <c r="C31" s="67" t="str">
        <f t="shared" si="9"/>
        <v>Sep</v>
      </c>
      <c r="D31" s="67">
        <f t="shared" si="1"/>
        <v>37</v>
      </c>
      <c r="E31" s="5">
        <f ca="1">IF(LEFT(Demand!$C$8,1)="H",VLOOKUP($D31,'SPC background (hide)'!$AG$2:$AS$54,12,0),'Demand background (hide)'!X20)</f>
        <v>600</v>
      </c>
      <c r="F31" s="5">
        <f ca="1">IF(LEFT(Demand!$C$8,1)="H",VLOOKUP($D31,'SPC background (hide)'!$AG$2:$AS$54,13,0),E31*1.1)</f>
        <v>660</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778.84615384615381</v>
      </c>
      <c r="J31" s="5">
        <f ca="1">HLOOKUP(D31,'Capacity calculation (hide)'!$BK$110:$DJ$111,2,0)</f>
        <v>126.92307692307692</v>
      </c>
      <c r="K31" s="5">
        <f ca="1">IF(I31-IF(Setup!$I$15="Yes",$G31,0)-IF(Setup!$I$13="Yes",$H31,0)&lt;0,0,I31-IF(Setup!$I$15="Yes",$G31,0)-IF(Setup!$I$13="Yes",$H31,0))</f>
        <v>778.84615384615381</v>
      </c>
      <c r="L31" s="5">
        <f t="shared" ca="1" si="2"/>
        <v>126.92307692307692</v>
      </c>
      <c r="M31" s="5">
        <f ca="1">(IF('Demand adjustments for Covid'!$F$9="No",E31,SUM('Demand background (hide)'!DS20,'Demand background (hide)'!DV20:DW20))*(1-'Parameters calculator (hide)'!$B$43))*(1-'Parameters calculator (hide)'!$B$44+('Parameters calculator (hide)'!$B$45*'Parameters calculator (hide)'!$B$47))</f>
        <v>351.19550889952149</v>
      </c>
      <c r="N31" s="5">
        <f ca="1">(IF('Demand adjustments for Covid'!$F$9="No",F31,SUM('Demand background (hide)'!DT20,'Demand background (hide)'!DV20:DW20))*(1-'Parameters calculator (hide)'!$B$43))*(1-'Parameters calculator (hide)'!$B$44+('Parameters calculator (hide)'!$B$45*'Parameters calculator (hide)'!$B$47))</f>
        <v>353.89701281413323</v>
      </c>
      <c r="P31" s="5">
        <f t="shared" ca="1" si="3"/>
        <v>778.84615384615381</v>
      </c>
      <c r="Q31" s="5">
        <f t="shared" ca="1" si="4"/>
        <v>126.92307692307692</v>
      </c>
      <c r="R31" s="5">
        <f t="shared" ca="1" si="5"/>
        <v>778.84615384615381</v>
      </c>
      <c r="S31" s="5">
        <f t="shared" ca="1" si="6"/>
        <v>126.92307692307692</v>
      </c>
      <c r="T31" s="5">
        <f ca="1">M31/IF(Summary!$C$8&lt;&gt;"Patients",1,$I$9)</f>
        <v>351.19550889952149</v>
      </c>
      <c r="U31" s="5">
        <f ca="1">((N31-M31)/IF(Summary!$C$8&lt;&gt;"Patients",1,$I$9))</f>
        <v>2.7015039146117488</v>
      </c>
      <c r="V31" s="5">
        <f t="shared" si="7"/>
        <v>0</v>
      </c>
      <c r="X31" s="5">
        <f ca="1">(VLOOKUP(D31,'SPC background (hide)'!$AG$2:$AN$54,8,0)/IF(Summary!$C$8&lt;&gt;"Patients",1,$I$9))*(1-$I$4)*(1-$I$5+($I$6*$I$7))</f>
        <v>445.74814591093116</v>
      </c>
    </row>
    <row r="32" spans="1:24" x14ac:dyDescent="0.2">
      <c r="A32" s="87">
        <f t="shared" si="8"/>
        <v>44088</v>
      </c>
      <c r="B32" s="67" t="str">
        <f t="shared" si="0"/>
        <v/>
      </c>
      <c r="C32" s="67" t="str">
        <f t="shared" si="9"/>
        <v/>
      </c>
      <c r="D32" s="67">
        <f t="shared" si="1"/>
        <v>38</v>
      </c>
      <c r="E32" s="5">
        <f ca="1">IF(LEFT(Demand!$C$8,1)="H",VLOOKUP($D32,'SPC background (hide)'!$AG$2:$AS$54,12,0),'Demand background (hide)'!X21)</f>
        <v>520</v>
      </c>
      <c r="F32" s="5">
        <f ca="1">IF(LEFT(Demand!$C$8,1)="H",VLOOKUP($D32,'SPC background (hide)'!$AG$2:$AS$54,13,0),E32*1.1)</f>
        <v>572</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778.84615384615381</v>
      </c>
      <c r="J32" s="5">
        <f ca="1">HLOOKUP(D32,'Capacity calculation (hide)'!$BK$110:$DJ$111,2,0)</f>
        <v>126.92307692307692</v>
      </c>
      <c r="K32" s="5">
        <f ca="1">IF(I32-IF(Setup!$I$15="Yes",$G32,0)-IF(Setup!$I$13="Yes",$H32,0)&lt;0,0,I32-IF(Setup!$I$15="Yes",$G32,0)-IF(Setup!$I$13="Yes",$H32,0))</f>
        <v>778.84615384615381</v>
      </c>
      <c r="L32" s="5">
        <f t="shared" ca="1" si="2"/>
        <v>126.92307692307692</v>
      </c>
      <c r="M32" s="5">
        <f ca="1">(IF('Demand adjustments for Covid'!$F$9="No",E32,SUM('Demand background (hide)'!DS21,'Demand background (hide)'!DV21:DW21))*(1-'Parameters calculator (hide)'!$B$43))*(1-'Parameters calculator (hide)'!$B$44+('Parameters calculator (hide)'!$B$45*'Parameters calculator (hide)'!$B$47))</f>
        <v>368.3050336920623</v>
      </c>
      <c r="N32" s="5">
        <f ca="1">(IF('Demand adjustments for Covid'!$F$9="No",F32,SUM('Demand background (hide)'!DT21,'Demand background (hide)'!DV21:DW21))*(1-'Parameters calculator (hide)'!$B$43))*(1-'Parameters calculator (hide)'!$B$44+('Parameters calculator (hide)'!$B$45*'Parameters calculator (hide)'!$B$47))</f>
        <v>371.00653760667404</v>
      </c>
      <c r="P32" s="5">
        <f t="shared" ca="1" si="3"/>
        <v>778.84615384615381</v>
      </c>
      <c r="Q32" s="5">
        <f t="shared" ca="1" si="4"/>
        <v>126.92307692307692</v>
      </c>
      <c r="R32" s="5">
        <f t="shared" ca="1" si="5"/>
        <v>778.84615384615381</v>
      </c>
      <c r="S32" s="5">
        <f t="shared" ca="1" si="6"/>
        <v>126.92307692307692</v>
      </c>
      <c r="T32" s="5">
        <f ca="1">M32/IF(Summary!$C$8&lt;&gt;"Patients",1,$I$9)</f>
        <v>368.3050336920623</v>
      </c>
      <c r="U32" s="5">
        <f ca="1">((N32-M32)/IF(Summary!$C$8&lt;&gt;"Patients",1,$I$9))</f>
        <v>2.7015039146117488</v>
      </c>
      <c r="V32" s="5">
        <f t="shared" si="7"/>
        <v>0</v>
      </c>
      <c r="X32" s="5">
        <f ca="1">(VLOOKUP(D32,'SPC background (hide)'!$AG$2:$AN$54,8,0)/IF(Summary!$C$8&lt;&gt;"Patients",1,$I$9))*(1-$I$4)*(1-$I$5+($I$6*$I$7))</f>
        <v>445.74814591093116</v>
      </c>
    </row>
    <row r="33" spans="1:24" x14ac:dyDescent="0.2">
      <c r="A33" s="87">
        <f t="shared" si="8"/>
        <v>44095</v>
      </c>
      <c r="B33" s="67" t="str">
        <f t="shared" si="0"/>
        <v/>
      </c>
      <c r="C33" s="67" t="str">
        <f t="shared" si="9"/>
        <v/>
      </c>
      <c r="D33" s="67">
        <f t="shared" si="1"/>
        <v>39</v>
      </c>
      <c r="E33" s="5">
        <f ca="1">IF(LEFT(Demand!$C$8,1)="H",VLOOKUP($D33,'SPC background (hide)'!$AG$2:$AS$54,12,0),'Demand background (hide)'!X22)</f>
        <v>600</v>
      </c>
      <c r="F33" s="5">
        <f ca="1">IF(LEFT(Demand!$C$8,1)="H",VLOOKUP($D33,'SPC background (hide)'!$AG$2:$AS$54,13,0),E33*1.1)</f>
        <v>660</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778.84615384615381</v>
      </c>
      <c r="J33" s="5">
        <f ca="1">HLOOKUP(D33,'Capacity calculation (hide)'!$BK$110:$DJ$111,2,0)</f>
        <v>126.92307692307692</v>
      </c>
      <c r="K33" s="5">
        <f ca="1">IF(I33-IF(Setup!$I$15="Yes",$G33,0)-IF(Setup!$I$13="Yes",$H33,0)&lt;0,0,I33-IF(Setup!$I$15="Yes",$G33,0)-IF(Setup!$I$13="Yes",$H33,0))</f>
        <v>778.84615384615381</v>
      </c>
      <c r="L33" s="5">
        <f t="shared" ca="1" si="2"/>
        <v>126.92307692307692</v>
      </c>
      <c r="M33" s="5">
        <f ca="1">(IF('Demand adjustments for Covid'!$F$9="No",E33,SUM('Demand background (hide)'!DS22,'Demand background (hide)'!DV22:DW22))*(1-'Parameters calculator (hide)'!$B$43))*(1-'Parameters calculator (hide)'!$B$44+('Parameters calculator (hide)'!$B$45*'Parameters calculator (hide)'!$B$47))</f>
        <v>385.41455848460311</v>
      </c>
      <c r="N33" s="5">
        <f ca="1">(IF('Demand adjustments for Covid'!$F$9="No",F33,SUM('Demand background (hide)'!DT22,'Demand background (hide)'!DV22:DW22))*(1-'Parameters calculator (hide)'!$B$43))*(1-'Parameters calculator (hide)'!$B$44+('Parameters calculator (hide)'!$B$45*'Parameters calculator (hide)'!$B$47))</f>
        <v>388.11606239921485</v>
      </c>
      <c r="P33" s="5">
        <f t="shared" ca="1" si="3"/>
        <v>778.84615384615381</v>
      </c>
      <c r="Q33" s="5">
        <f t="shared" ca="1" si="4"/>
        <v>126.92307692307692</v>
      </c>
      <c r="R33" s="5">
        <f t="shared" ca="1" si="5"/>
        <v>778.84615384615381</v>
      </c>
      <c r="S33" s="5">
        <f t="shared" ca="1" si="6"/>
        <v>126.92307692307692</v>
      </c>
      <c r="T33" s="5">
        <f ca="1">M33/IF(Summary!$C$8&lt;&gt;"Patients",1,$I$9)</f>
        <v>385.41455848460311</v>
      </c>
      <c r="U33" s="5">
        <f ca="1">((N33-M33)/IF(Summary!$C$8&lt;&gt;"Patients",1,$I$9))</f>
        <v>2.7015039146117488</v>
      </c>
      <c r="V33" s="5">
        <f t="shared" si="7"/>
        <v>0</v>
      </c>
      <c r="X33" s="5">
        <f ca="1">(VLOOKUP(D33,'SPC background (hide)'!$AG$2:$AN$54,8,0)/IF(Summary!$C$8&lt;&gt;"Patients",1,$I$9))*(1-$I$4)*(1-$I$5+($I$6*$I$7))</f>
        <v>445.74814591093116</v>
      </c>
    </row>
    <row r="34" spans="1:24" x14ac:dyDescent="0.2">
      <c r="A34" s="87">
        <f t="shared" si="8"/>
        <v>44102</v>
      </c>
      <c r="B34" s="67" t="str">
        <f t="shared" si="0"/>
        <v/>
      </c>
      <c r="C34" s="67" t="str">
        <f t="shared" si="9"/>
        <v/>
      </c>
      <c r="D34" s="67">
        <f t="shared" si="1"/>
        <v>40</v>
      </c>
      <c r="E34" s="5">
        <f ca="1">IF(LEFT(Demand!$C$8,1)="H",VLOOKUP($D34,'SPC background (hide)'!$AG$2:$AS$54,12,0),'Demand background (hide)'!X23)</f>
        <v>710</v>
      </c>
      <c r="F34" s="5">
        <f ca="1">IF(LEFT(Demand!$C$8,1)="H",VLOOKUP($D34,'SPC background (hide)'!$AG$2:$AS$54,13,0),E34*1.1)</f>
        <v>781.00000000000011</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778.84615384615381</v>
      </c>
      <c r="J34" s="5">
        <f ca="1">HLOOKUP(D34,'Capacity calculation (hide)'!$BK$110:$DJ$111,2,0)</f>
        <v>126.92307692307692</v>
      </c>
      <c r="K34" s="5">
        <f ca="1">IF(I34-IF(Setup!$I$15="Yes",$G34,0)-IF(Setup!$I$13="Yes",$H34,0)&lt;0,0,I34-IF(Setup!$I$15="Yes",$G34,0)-IF(Setup!$I$13="Yes",$H34,0))</f>
        <v>778.84615384615381</v>
      </c>
      <c r="L34" s="5">
        <f t="shared" ca="1" si="2"/>
        <v>126.92307692307692</v>
      </c>
      <c r="M34" s="5">
        <f ca="1">(IF('Demand adjustments for Covid'!$F$9="No",E34,SUM('Demand background (hide)'!DS23,'Demand background (hide)'!DV23:DW23))*(1-'Parameters calculator (hide)'!$B$43))*(1-'Parameters calculator (hide)'!$B$44+('Parameters calculator (hide)'!$B$45*'Parameters calculator (hide)'!$B$47))</f>
        <v>402.52408327714386</v>
      </c>
      <c r="N34" s="5">
        <f ca="1">(IF('Demand adjustments for Covid'!$F$9="No",F34,SUM('Demand background (hide)'!DT23,'Demand background (hide)'!DV23:DW23))*(1-'Parameters calculator (hide)'!$B$43))*(1-'Parameters calculator (hide)'!$B$44+('Parameters calculator (hide)'!$B$45*'Parameters calculator (hide)'!$B$47))</f>
        <v>405.22558719175561</v>
      </c>
      <c r="P34" s="5">
        <f t="shared" ca="1" si="3"/>
        <v>778.84615384615381</v>
      </c>
      <c r="Q34" s="5">
        <f t="shared" ca="1" si="4"/>
        <v>126.92307692307692</v>
      </c>
      <c r="R34" s="5">
        <f t="shared" ca="1" si="5"/>
        <v>778.84615384615381</v>
      </c>
      <c r="S34" s="5">
        <f t="shared" ca="1" si="6"/>
        <v>126.92307692307692</v>
      </c>
      <c r="T34" s="5">
        <f ca="1">M34/IF(Summary!$C$8&lt;&gt;"Patients",1,$I$9)</f>
        <v>402.52408327714386</v>
      </c>
      <c r="U34" s="5">
        <f ca="1">((N34-M34)/IF(Summary!$C$8&lt;&gt;"Patients",1,$I$9))</f>
        <v>2.7015039146117488</v>
      </c>
      <c r="V34" s="5">
        <f t="shared" si="7"/>
        <v>0</v>
      </c>
      <c r="X34" s="5">
        <f ca="1">(VLOOKUP(D34,'SPC background (hide)'!$AG$2:$AN$54,8,0)/IF(Summary!$C$8&lt;&gt;"Patients",1,$I$9))*(1-$I$4)*(1-$I$5+($I$6*$I$7))</f>
        <v>445.74814591093116</v>
      </c>
    </row>
    <row r="35" spans="1:24" x14ac:dyDescent="0.2">
      <c r="A35" s="87">
        <f t="shared" si="8"/>
        <v>44109</v>
      </c>
      <c r="B35" s="67" t="str">
        <f t="shared" si="0"/>
        <v/>
      </c>
      <c r="C35" s="67" t="str">
        <f t="shared" si="9"/>
        <v>Oct</v>
      </c>
      <c r="D35" s="67">
        <f t="shared" si="1"/>
        <v>41</v>
      </c>
      <c r="E35" s="5">
        <f ca="1">IF(LEFT(Demand!$C$8,1)="H",VLOOKUP($D35,'SPC background (hide)'!$AG$2:$AS$54,12,0),'Demand background (hide)'!X24)</f>
        <v>670</v>
      </c>
      <c r="F35" s="5">
        <f ca="1">IF(LEFT(Demand!$C$8,1)="H",VLOOKUP($D35,'SPC background (hide)'!$AG$2:$AS$54,13,0),E35*1.1)</f>
        <v>737.00000000000011</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778.84615384615381</v>
      </c>
      <c r="J35" s="5">
        <f ca="1">HLOOKUP(D35,'Capacity calculation (hide)'!$BK$110:$DJ$111,2,0)</f>
        <v>126.92307692307692</v>
      </c>
      <c r="K35" s="5">
        <f ca="1">IF(I35-IF(Setup!$I$15="Yes",$G35,0)-IF(Setup!$I$13="Yes",$H35,0)&lt;0,0,I35-IF(Setup!$I$15="Yes",$G35,0)-IF(Setup!$I$13="Yes",$H35,0))</f>
        <v>778.84615384615381</v>
      </c>
      <c r="L35" s="5">
        <f t="shared" ca="1" si="2"/>
        <v>126.92307692307692</v>
      </c>
      <c r="M35" s="5">
        <f ca="1">(IF('Demand adjustments for Covid'!$F$9="No",E35,SUM('Demand background (hide)'!DS24,'Demand background (hide)'!DV24:DW24))*(1-'Parameters calculator (hide)'!$B$43))*(1-'Parameters calculator (hide)'!$B$44+('Parameters calculator (hide)'!$B$45*'Parameters calculator (hide)'!$B$47))</f>
        <v>419.63360806968473</v>
      </c>
      <c r="N35" s="5">
        <f ca="1">(IF('Demand adjustments for Covid'!$F$9="No",F35,SUM('Demand background (hide)'!DT24,'Demand background (hide)'!DV24:DW24))*(1-'Parameters calculator (hide)'!$B$43))*(1-'Parameters calculator (hide)'!$B$44+('Parameters calculator (hide)'!$B$45*'Parameters calculator (hide)'!$B$47))</f>
        <v>422.33511198429642</v>
      </c>
      <c r="P35" s="5">
        <f t="shared" ca="1" si="3"/>
        <v>778.84615384615381</v>
      </c>
      <c r="Q35" s="5">
        <f t="shared" ca="1" si="4"/>
        <v>126.92307692307692</v>
      </c>
      <c r="R35" s="5">
        <f t="shared" ca="1" si="5"/>
        <v>778.84615384615381</v>
      </c>
      <c r="S35" s="5">
        <f t="shared" ca="1" si="6"/>
        <v>126.92307692307692</v>
      </c>
      <c r="T35" s="5">
        <f ca="1">M35/IF(Summary!$C$8&lt;&gt;"Patients",1,$I$9)</f>
        <v>419.63360806968473</v>
      </c>
      <c r="U35" s="5">
        <f ca="1">((N35-M35)/IF(Summary!$C$8&lt;&gt;"Patients",1,$I$9))</f>
        <v>2.7015039146116919</v>
      </c>
      <c r="V35" s="5">
        <f t="shared" si="7"/>
        <v>0</v>
      </c>
      <c r="X35" s="5">
        <f ca="1">(VLOOKUP(D35,'SPC background (hide)'!$AG$2:$AN$54,8,0)/IF(Summary!$C$8&lt;&gt;"Patients",1,$I$9))*(1-$I$4)*(1-$I$5+($I$6*$I$7))</f>
        <v>445.74814591093116</v>
      </c>
    </row>
    <row r="36" spans="1:24" x14ac:dyDescent="0.2">
      <c r="A36" s="87">
        <f t="shared" si="8"/>
        <v>44116</v>
      </c>
      <c r="B36" s="67" t="str">
        <f t="shared" si="0"/>
        <v/>
      </c>
      <c r="C36" s="67" t="str">
        <f t="shared" si="9"/>
        <v/>
      </c>
      <c r="D36" s="67">
        <f t="shared" si="1"/>
        <v>42</v>
      </c>
      <c r="E36" s="5">
        <f ca="1">IF(LEFT(Demand!$C$8,1)="H",VLOOKUP($D36,'SPC background (hide)'!$AG$2:$AS$54,12,0),'Demand background (hide)'!X25)</f>
        <v>600</v>
      </c>
      <c r="F36" s="5">
        <f ca="1">IF(LEFT(Demand!$C$8,1)="H",VLOOKUP($D36,'SPC background (hide)'!$AG$2:$AS$54,13,0),E36*1.1)</f>
        <v>660</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778.84615384615381</v>
      </c>
      <c r="J36" s="5">
        <f ca="1">HLOOKUP(D36,'Capacity calculation (hide)'!$BK$110:$DJ$111,2,0)</f>
        <v>126.92307692307692</v>
      </c>
      <c r="K36" s="5">
        <f ca="1">IF(I36-IF(Setup!$I$15="Yes",$G36,0)-IF(Setup!$I$13="Yes",$H36,0)&lt;0,0,I36-IF(Setup!$I$15="Yes",$G36,0)-IF(Setup!$I$13="Yes",$H36,0))</f>
        <v>778.84615384615381</v>
      </c>
      <c r="L36" s="5">
        <f t="shared" ca="1" si="2"/>
        <v>126.92307692307692</v>
      </c>
      <c r="M36" s="5">
        <f ca="1">(IF('Demand adjustments for Covid'!$F$9="No",E36,SUM('Demand background (hide)'!DS25,'Demand background (hide)'!DV25:DW25))*(1-'Parameters calculator (hide)'!$B$43))*(1-'Parameters calculator (hide)'!$B$44+('Parameters calculator (hide)'!$B$45*'Parameters calculator (hide)'!$B$47))</f>
        <v>436.74313286222548</v>
      </c>
      <c r="N36" s="5">
        <f ca="1">(IF('Demand adjustments for Covid'!$F$9="No",F36,SUM('Demand background (hide)'!DT25,'Demand background (hide)'!DV25:DW25))*(1-'Parameters calculator (hide)'!$B$43))*(1-'Parameters calculator (hide)'!$B$44+('Parameters calculator (hide)'!$B$45*'Parameters calculator (hide)'!$B$47))</f>
        <v>439.44463677683717</v>
      </c>
      <c r="P36" s="5">
        <f t="shared" ca="1" si="3"/>
        <v>778.84615384615381</v>
      </c>
      <c r="Q36" s="5">
        <f t="shared" ca="1" si="4"/>
        <v>126.92307692307692</v>
      </c>
      <c r="R36" s="5">
        <f t="shared" ca="1" si="5"/>
        <v>778.84615384615381</v>
      </c>
      <c r="S36" s="5">
        <f t="shared" ca="1" si="6"/>
        <v>126.92307692307692</v>
      </c>
      <c r="T36" s="5">
        <f ca="1">M36/IF(Summary!$C$8&lt;&gt;"Patients",1,$I$9)</f>
        <v>436.74313286222548</v>
      </c>
      <c r="U36" s="5">
        <f ca="1">((N36-M36)/IF(Summary!$C$8&lt;&gt;"Patients",1,$I$9))</f>
        <v>2.7015039146116919</v>
      </c>
      <c r="V36" s="5">
        <f t="shared" si="7"/>
        <v>0</v>
      </c>
      <c r="X36" s="5">
        <f ca="1">(VLOOKUP(D36,'SPC background (hide)'!$AG$2:$AN$54,8,0)/IF(Summary!$C$8&lt;&gt;"Patients",1,$I$9))*(1-$I$4)*(1-$I$5+($I$6*$I$7))</f>
        <v>445.74814591093116</v>
      </c>
    </row>
    <row r="37" spans="1:24" x14ac:dyDescent="0.2">
      <c r="A37" s="87">
        <f t="shared" si="8"/>
        <v>44123</v>
      </c>
      <c r="B37" s="67" t="str">
        <f t="shared" si="0"/>
        <v/>
      </c>
      <c r="C37" s="67" t="str">
        <f t="shared" si="9"/>
        <v/>
      </c>
      <c r="D37" s="67">
        <f t="shared" si="1"/>
        <v>43</v>
      </c>
      <c r="E37" s="5">
        <f ca="1">IF(LEFT(Demand!$C$8,1)="H",VLOOKUP($D37,'SPC background (hide)'!$AG$2:$AS$54,12,0),'Demand background (hide)'!X26)</f>
        <v>660</v>
      </c>
      <c r="F37" s="5">
        <f ca="1">IF(LEFT(Demand!$C$8,1)="H",VLOOKUP($D37,'SPC background (hide)'!$AG$2:$AS$54,13,0),E37*1.1)</f>
        <v>726.00000000000011</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778.84615384615381</v>
      </c>
      <c r="J37" s="5">
        <f ca="1">HLOOKUP(D37,'Capacity calculation (hide)'!$BK$110:$DJ$111,2,0)</f>
        <v>126.92307692307692</v>
      </c>
      <c r="K37" s="5">
        <f ca="1">IF(I37-IF(Setup!$I$15="Yes",$G37,0)-IF(Setup!$I$13="Yes",$H37,0)&lt;0,0,I37-IF(Setup!$I$15="Yes",$G37,0)-IF(Setup!$I$13="Yes",$H37,0))</f>
        <v>778.84615384615381</v>
      </c>
      <c r="L37" s="5">
        <f t="shared" ca="1" si="2"/>
        <v>126.92307692307692</v>
      </c>
      <c r="M37" s="5">
        <f ca="1">(IF('Demand adjustments for Covid'!$F$9="No",E37,SUM('Demand background (hide)'!DS26,'Demand background (hide)'!DV26:DW26))*(1-'Parameters calculator (hide)'!$B$43))*(1-'Parameters calculator (hide)'!$B$44+('Parameters calculator (hide)'!$B$45*'Parameters calculator (hide)'!$B$47))</f>
        <v>453.85265765476629</v>
      </c>
      <c r="N37" s="5">
        <f ca="1">(IF('Demand adjustments for Covid'!$F$9="No",F37,SUM('Demand background (hide)'!DT26,'Demand background (hide)'!DV26:DW26))*(1-'Parameters calculator (hide)'!$B$43))*(1-'Parameters calculator (hide)'!$B$44+('Parameters calculator (hide)'!$B$45*'Parameters calculator (hide)'!$B$47))</f>
        <v>456.55416156937798</v>
      </c>
      <c r="P37" s="5">
        <f t="shared" ca="1" si="3"/>
        <v>778.84615384615381</v>
      </c>
      <c r="Q37" s="5">
        <f t="shared" ca="1" si="4"/>
        <v>126.92307692307692</v>
      </c>
      <c r="R37" s="5">
        <f t="shared" ca="1" si="5"/>
        <v>778.84615384615381</v>
      </c>
      <c r="S37" s="5">
        <f t="shared" ca="1" si="6"/>
        <v>126.92307692307692</v>
      </c>
      <c r="T37" s="5">
        <f ca="1">M37/IF(Summary!$C$8&lt;&gt;"Patients",1,$I$9)</f>
        <v>453.85265765476629</v>
      </c>
      <c r="U37" s="5">
        <f ca="1">((N37-M37)/IF(Summary!$C$8&lt;&gt;"Patients",1,$I$9))</f>
        <v>2.7015039146116919</v>
      </c>
      <c r="V37" s="5">
        <f t="shared" si="7"/>
        <v>0</v>
      </c>
      <c r="X37" s="5">
        <f ca="1">(VLOOKUP(D37,'SPC background (hide)'!$AG$2:$AN$54,8,0)/IF(Summary!$C$8&lt;&gt;"Patients",1,$I$9))*(1-$I$4)*(1-$I$5+($I$6*$I$7))</f>
        <v>445.74814591093116</v>
      </c>
    </row>
    <row r="38" spans="1:24" x14ac:dyDescent="0.2">
      <c r="A38" s="87">
        <f t="shared" si="8"/>
        <v>44130</v>
      </c>
      <c r="B38" s="67" t="str">
        <f t="shared" si="0"/>
        <v/>
      </c>
      <c r="C38" s="67" t="str">
        <f t="shared" si="9"/>
        <v/>
      </c>
      <c r="D38" s="67">
        <f t="shared" si="1"/>
        <v>44</v>
      </c>
      <c r="E38" s="5">
        <f ca="1">IF(LEFT(Demand!$C$8,1)="H",VLOOKUP($D38,'SPC background (hide)'!$AG$2:$AS$54,12,0),'Demand background (hide)'!X27)</f>
        <v>420</v>
      </c>
      <c r="F38" s="5">
        <f ca="1">IF(LEFT(Demand!$C$8,1)="H",VLOOKUP($D38,'SPC background (hide)'!$AG$2:$AS$54,13,0),E38*1.1)</f>
        <v>462.00000000000006</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778.84615384615381</v>
      </c>
      <c r="J38" s="5">
        <f ca="1">HLOOKUP(D38,'Capacity calculation (hide)'!$BK$110:$DJ$111,2,0)</f>
        <v>126.92307692307692</v>
      </c>
      <c r="K38" s="5">
        <f ca="1">IF(I38-IF(Setup!$I$15="Yes",$G38,0)-IF(Setup!$I$13="Yes",$H38,0)&lt;0,0,I38-IF(Setup!$I$15="Yes",$G38,0)-IF(Setup!$I$13="Yes",$H38,0))</f>
        <v>778.84615384615381</v>
      </c>
      <c r="L38" s="5">
        <f t="shared" ca="1" si="2"/>
        <v>126.92307692307692</v>
      </c>
      <c r="M38" s="5">
        <f ca="1">(IF('Demand adjustments for Covid'!$F$9="No",E38,SUM('Demand background (hide)'!DS27,'Demand background (hide)'!DV27:DW27))*(1-'Parameters calculator (hide)'!$B$43))*(1-'Parameters calculator (hide)'!$B$44+('Parameters calculator (hide)'!$B$45*'Parameters calculator (hide)'!$B$47))</f>
        <v>470.96218244730704</v>
      </c>
      <c r="N38" s="5">
        <f ca="1">(IF('Demand adjustments for Covid'!$F$9="No",F38,SUM('Demand background (hide)'!DT27,'Demand background (hide)'!DV27:DW27))*(1-'Parameters calculator (hide)'!$B$43))*(1-'Parameters calculator (hide)'!$B$44+('Parameters calculator (hide)'!$B$45*'Parameters calculator (hide)'!$B$47))</f>
        <v>473.66368636191874</v>
      </c>
      <c r="P38" s="5">
        <f t="shared" ca="1" si="3"/>
        <v>778.84615384615381</v>
      </c>
      <c r="Q38" s="5">
        <f t="shared" ca="1" si="4"/>
        <v>126.92307692307692</v>
      </c>
      <c r="R38" s="5">
        <f t="shared" ca="1" si="5"/>
        <v>778.84615384615381</v>
      </c>
      <c r="S38" s="5">
        <f t="shared" ca="1" si="6"/>
        <v>126.92307692307692</v>
      </c>
      <c r="T38" s="5">
        <f ca="1">M38/IF(Summary!$C$8&lt;&gt;"Patients",1,$I$9)</f>
        <v>470.96218244730704</v>
      </c>
      <c r="U38" s="5">
        <f ca="1">((N38-M38)/IF(Summary!$C$8&lt;&gt;"Patients",1,$I$9))</f>
        <v>2.7015039146116919</v>
      </c>
      <c r="V38" s="5">
        <f t="shared" si="7"/>
        <v>0</v>
      </c>
      <c r="X38" s="5">
        <f ca="1">(VLOOKUP(D38,'SPC background (hide)'!$AG$2:$AN$54,8,0)/IF(Summary!$C$8&lt;&gt;"Patients",1,$I$9))*(1-$I$4)*(1-$I$5+($I$6*$I$7))</f>
        <v>445.74814591093116</v>
      </c>
    </row>
    <row r="39" spans="1:24" x14ac:dyDescent="0.2">
      <c r="A39" s="87">
        <f t="shared" si="8"/>
        <v>44137</v>
      </c>
      <c r="B39" s="67" t="str">
        <f t="shared" si="0"/>
        <v/>
      </c>
      <c r="C39" s="67" t="str">
        <f t="shared" si="9"/>
        <v>Nov</v>
      </c>
      <c r="D39" s="67">
        <f t="shared" si="1"/>
        <v>45</v>
      </c>
      <c r="E39" s="5">
        <f ca="1">IF(LEFT(Demand!$C$8,1)="H",VLOOKUP($D39,'SPC background (hide)'!$AG$2:$AS$54,12,0),'Demand background (hide)'!X28)</f>
        <v>730</v>
      </c>
      <c r="F39" s="5">
        <f ca="1">IF(LEFT(Demand!$C$8,1)="H",VLOOKUP($D39,'SPC background (hide)'!$AG$2:$AS$54,13,0),E39*1.1)</f>
        <v>803.00000000000011</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778.84615384615381</v>
      </c>
      <c r="J39" s="5">
        <f ca="1">HLOOKUP(D39,'Capacity calculation (hide)'!$BK$110:$DJ$111,2,0)</f>
        <v>126.92307692307692</v>
      </c>
      <c r="K39" s="5">
        <f ca="1">IF(I39-IF(Setup!$I$15="Yes",$G39,0)-IF(Setup!$I$13="Yes",$H39,0)&lt;0,0,I39-IF(Setup!$I$15="Yes",$G39,0)-IF(Setup!$I$13="Yes",$H39,0))</f>
        <v>778.84615384615381</v>
      </c>
      <c r="L39" s="5">
        <f t="shared" ca="1" si="2"/>
        <v>126.92307692307692</v>
      </c>
      <c r="M39" s="5">
        <f ca="1">(IF('Demand adjustments for Covid'!$F$9="No",E39,SUM('Demand background (hide)'!DS28,'Demand background (hide)'!DV28:DW28))*(1-'Parameters calculator (hide)'!$B$43))*(1-'Parameters calculator (hide)'!$B$44+('Parameters calculator (hide)'!$B$45*'Parameters calculator (hide)'!$B$47))</f>
        <v>488.07170723984785</v>
      </c>
      <c r="N39" s="5">
        <f ca="1">(IF('Demand adjustments for Covid'!$F$9="No",F39,SUM('Demand background (hide)'!DT28,'Demand background (hide)'!DV28:DW28))*(1-'Parameters calculator (hide)'!$B$43))*(1-'Parameters calculator (hide)'!$B$44+('Parameters calculator (hide)'!$B$45*'Parameters calculator (hide)'!$B$47))</f>
        <v>490.77321115445955</v>
      </c>
      <c r="P39" s="5">
        <f t="shared" ca="1" si="3"/>
        <v>778.84615384615381</v>
      </c>
      <c r="Q39" s="5">
        <f t="shared" ca="1" si="4"/>
        <v>126.92307692307692</v>
      </c>
      <c r="R39" s="5">
        <f t="shared" ca="1" si="5"/>
        <v>778.84615384615381</v>
      </c>
      <c r="S39" s="5">
        <f t="shared" ca="1" si="6"/>
        <v>126.92307692307692</v>
      </c>
      <c r="T39" s="5">
        <f ca="1">M39/IF(Summary!$C$8&lt;&gt;"Patients",1,$I$9)</f>
        <v>488.07170723984785</v>
      </c>
      <c r="U39" s="5">
        <f ca="1">((N39-M39)/IF(Summary!$C$8&lt;&gt;"Patients",1,$I$9))</f>
        <v>2.7015039146116919</v>
      </c>
      <c r="V39" s="5">
        <f t="shared" si="7"/>
        <v>0</v>
      </c>
      <c r="X39" s="5">
        <f ca="1">(VLOOKUP(D39,'SPC background (hide)'!$AG$2:$AN$54,8,0)/IF(Summary!$C$8&lt;&gt;"Patients",1,$I$9))*(1-$I$4)*(1-$I$5+($I$6*$I$7))</f>
        <v>445.74814591093116</v>
      </c>
    </row>
    <row r="40" spans="1:24" x14ac:dyDescent="0.2">
      <c r="A40" s="87">
        <f t="shared" si="8"/>
        <v>44144</v>
      </c>
      <c r="B40" s="67" t="str">
        <f t="shared" si="0"/>
        <v/>
      </c>
      <c r="C40" s="67" t="str">
        <f t="shared" si="9"/>
        <v/>
      </c>
      <c r="D40" s="67">
        <f t="shared" si="1"/>
        <v>46</v>
      </c>
      <c r="E40" s="5">
        <f ca="1">IF(LEFT(Demand!$C$8,1)="H",VLOOKUP($D40,'SPC background (hide)'!$AG$2:$AS$54,12,0),'Demand background (hide)'!X29)</f>
        <v>670</v>
      </c>
      <c r="F40" s="5">
        <f ca="1">IF(LEFT(Demand!$C$8,1)="H",VLOOKUP($D40,'SPC background (hide)'!$AG$2:$AS$54,13,0),E40*1.1)</f>
        <v>737.00000000000011</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778.84615384615381</v>
      </c>
      <c r="J40" s="5">
        <f ca="1">HLOOKUP(D40,'Capacity calculation (hide)'!$BK$110:$DJ$111,2,0)</f>
        <v>126.92307692307692</v>
      </c>
      <c r="K40" s="5">
        <f ca="1">IF(I40-IF(Setup!$I$15="Yes",$G40,0)-IF(Setup!$I$13="Yes",$H40,0)&lt;0,0,I40-IF(Setup!$I$15="Yes",$G40,0)-IF(Setup!$I$13="Yes",$H40,0))</f>
        <v>778.84615384615381</v>
      </c>
      <c r="L40" s="5">
        <f t="shared" ca="1" si="2"/>
        <v>126.92307692307692</v>
      </c>
      <c r="M40" s="5">
        <f ca="1">(IF('Demand adjustments for Covid'!$F$9="No",E40,SUM('Demand background (hide)'!DS29,'Demand background (hide)'!DV29:DW29))*(1-'Parameters calculator (hide)'!$B$43))*(1-'Parameters calculator (hide)'!$B$44+('Parameters calculator (hide)'!$B$45*'Parameters calculator (hide)'!$B$47))</f>
        <v>505.18123203238861</v>
      </c>
      <c r="N40" s="5">
        <f ca="1">(IF('Demand adjustments for Covid'!$F$9="No",F40,SUM('Demand background (hide)'!DT29,'Demand background (hide)'!DV29:DW29))*(1-'Parameters calculator (hide)'!$B$43))*(1-'Parameters calculator (hide)'!$B$44+('Parameters calculator (hide)'!$B$45*'Parameters calculator (hide)'!$B$47))</f>
        <v>507.88273594700041</v>
      </c>
      <c r="P40" s="5">
        <f t="shared" ca="1" si="3"/>
        <v>778.84615384615381</v>
      </c>
      <c r="Q40" s="5">
        <f t="shared" ca="1" si="4"/>
        <v>126.92307692307692</v>
      </c>
      <c r="R40" s="5">
        <f t="shared" ca="1" si="5"/>
        <v>778.84615384615381</v>
      </c>
      <c r="S40" s="5">
        <f t="shared" ca="1" si="6"/>
        <v>126.92307692307692</v>
      </c>
      <c r="T40" s="5">
        <f ca="1">M40/IF(Summary!$C$8&lt;&gt;"Patients",1,$I$9)</f>
        <v>505.18123203238861</v>
      </c>
      <c r="U40" s="5">
        <f ca="1">((N40-M40)/IF(Summary!$C$8&lt;&gt;"Patients",1,$I$9))</f>
        <v>2.7015039146118056</v>
      </c>
      <c r="V40" s="5">
        <f t="shared" si="7"/>
        <v>0</v>
      </c>
      <c r="X40" s="5">
        <f ca="1">(VLOOKUP(D40,'SPC background (hide)'!$AG$2:$AN$54,8,0)/IF(Summary!$C$8&lt;&gt;"Patients",1,$I$9))*(1-$I$4)*(1-$I$5+($I$6*$I$7))</f>
        <v>445.74814591093116</v>
      </c>
    </row>
    <row r="41" spans="1:24" x14ac:dyDescent="0.2">
      <c r="A41" s="87">
        <f t="shared" si="8"/>
        <v>44151</v>
      </c>
      <c r="B41" s="67" t="str">
        <f t="shared" si="0"/>
        <v/>
      </c>
      <c r="C41" s="67" t="str">
        <f t="shared" si="9"/>
        <v/>
      </c>
      <c r="D41" s="67">
        <f t="shared" si="1"/>
        <v>47</v>
      </c>
      <c r="E41" s="5">
        <f ca="1">IF(LEFT(Demand!$C$8,1)="H",VLOOKUP($D41,'SPC background (hide)'!$AG$2:$AS$54,12,0),'Demand background (hide)'!X30)</f>
        <v>580</v>
      </c>
      <c r="F41" s="5">
        <f ca="1">IF(LEFT(Demand!$C$8,1)="H",VLOOKUP($D41,'SPC background (hide)'!$AG$2:$AS$54,13,0),E41*1.1)</f>
        <v>638</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778.84615384615381</v>
      </c>
      <c r="J41" s="5">
        <f ca="1">HLOOKUP(D41,'Capacity calculation (hide)'!$BK$110:$DJ$111,2,0)</f>
        <v>126.92307692307692</v>
      </c>
      <c r="K41" s="5">
        <f ca="1">IF(I41-IF(Setup!$I$15="Yes",$G41,0)-IF(Setup!$I$13="Yes",$H41,0)&lt;0,0,I41-IF(Setup!$I$15="Yes",$G41,0)-IF(Setup!$I$13="Yes",$H41,0))</f>
        <v>778.84615384615381</v>
      </c>
      <c r="L41" s="5">
        <f t="shared" ca="1" si="2"/>
        <v>126.92307692307692</v>
      </c>
      <c r="M41" s="5">
        <f ca="1">(IF('Demand adjustments for Covid'!$F$9="No",E41,SUM('Demand background (hide)'!DS30,'Demand background (hide)'!DV30:DW30))*(1-'Parameters calculator (hide)'!$B$43))*(1-'Parameters calculator (hide)'!$B$44+('Parameters calculator (hide)'!$B$45*'Parameters calculator (hide)'!$B$47))</f>
        <v>522.29075682492942</v>
      </c>
      <c r="N41" s="5">
        <f ca="1">(IF('Demand adjustments for Covid'!$F$9="No",F41,SUM('Demand background (hide)'!DT30,'Demand background (hide)'!DV30:DW30))*(1-'Parameters calculator (hide)'!$B$43))*(1-'Parameters calculator (hide)'!$B$44+('Parameters calculator (hide)'!$B$45*'Parameters calculator (hide)'!$B$47))</f>
        <v>524.99226073954117</v>
      </c>
      <c r="P41" s="5">
        <f t="shared" ca="1" si="3"/>
        <v>778.84615384615381</v>
      </c>
      <c r="Q41" s="5">
        <f t="shared" ca="1" si="4"/>
        <v>126.92307692307692</v>
      </c>
      <c r="R41" s="5">
        <f t="shared" ca="1" si="5"/>
        <v>778.84615384615381</v>
      </c>
      <c r="S41" s="5">
        <f t="shared" ca="1" si="6"/>
        <v>126.92307692307692</v>
      </c>
      <c r="T41" s="5">
        <f ca="1">M41/IF(Summary!$C$8&lt;&gt;"Patients",1,$I$9)</f>
        <v>522.29075682492942</v>
      </c>
      <c r="U41" s="5">
        <f ca="1">((N41-M41)/IF(Summary!$C$8&lt;&gt;"Patients",1,$I$9))</f>
        <v>2.7015039146117488</v>
      </c>
      <c r="V41" s="5">
        <f t="shared" si="7"/>
        <v>0</v>
      </c>
      <c r="X41" s="5">
        <f ca="1">(VLOOKUP(D41,'SPC background (hide)'!$AG$2:$AN$54,8,0)/IF(Summary!$C$8&lt;&gt;"Patients",1,$I$9))*(1-$I$4)*(1-$I$5+($I$6*$I$7))</f>
        <v>445.74814591093116</v>
      </c>
    </row>
    <row r="42" spans="1:24" x14ac:dyDescent="0.2">
      <c r="A42" s="87">
        <f t="shared" si="8"/>
        <v>44158</v>
      </c>
      <c r="B42" s="67" t="str">
        <f t="shared" si="0"/>
        <v/>
      </c>
      <c r="C42" s="67" t="str">
        <f t="shared" si="9"/>
        <v/>
      </c>
      <c r="D42" s="67">
        <f t="shared" si="1"/>
        <v>48</v>
      </c>
      <c r="E42" s="5">
        <f ca="1">IF(LEFT(Demand!$C$8,1)="H",VLOOKUP($D42,'SPC background (hide)'!$AG$2:$AS$54,12,0),'Demand background (hide)'!X31)</f>
        <v>290</v>
      </c>
      <c r="F42" s="5">
        <f ca="1">IF(LEFT(Demand!$C$8,1)="H",VLOOKUP($D42,'SPC background (hide)'!$AG$2:$AS$54,13,0),E42*1.1)</f>
        <v>319</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778.84615384615381</v>
      </c>
      <c r="J42" s="5">
        <f ca="1">HLOOKUP(D42,'Capacity calculation (hide)'!$BK$110:$DJ$111,2,0)</f>
        <v>126.92307692307692</v>
      </c>
      <c r="K42" s="5">
        <f ca="1">IF(I42-IF(Setup!$I$15="Yes",$G42,0)-IF(Setup!$I$13="Yes",$H42,0)&lt;0,0,I42-IF(Setup!$I$15="Yes",$G42,0)-IF(Setup!$I$13="Yes",$H42,0))</f>
        <v>778.84615384615381</v>
      </c>
      <c r="L42" s="5">
        <f t="shared" ca="1" si="2"/>
        <v>126.92307692307692</v>
      </c>
      <c r="M42" s="5">
        <f ca="1">(IF('Demand adjustments for Covid'!$F$9="No",E42,SUM('Demand background (hide)'!DS31,'Demand background (hide)'!DV31:DW31))*(1-'Parameters calculator (hide)'!$B$43))*(1-'Parameters calculator (hide)'!$B$44+('Parameters calculator (hide)'!$B$45*'Parameters calculator (hide)'!$B$47))</f>
        <v>711.39603084774865</v>
      </c>
      <c r="N42" s="5">
        <f ca="1">(IF('Demand adjustments for Covid'!$F$9="No",F42,SUM('Demand background (hide)'!DT31,'Demand background (hide)'!DV31:DW31))*(1-'Parameters calculator (hide)'!$B$43))*(1-'Parameters calculator (hide)'!$B$44+('Parameters calculator (hide)'!$B$45*'Parameters calculator (hide)'!$B$47))</f>
        <v>737.51056868899525</v>
      </c>
      <c r="P42" s="5">
        <f t="shared" ca="1" si="3"/>
        <v>778.84615384615381</v>
      </c>
      <c r="Q42" s="5">
        <f t="shared" ca="1" si="4"/>
        <v>126.92307692307692</v>
      </c>
      <c r="R42" s="5">
        <f t="shared" ca="1" si="5"/>
        <v>778.84615384615381</v>
      </c>
      <c r="S42" s="5">
        <f t="shared" ca="1" si="6"/>
        <v>126.92307692307692</v>
      </c>
      <c r="T42" s="5">
        <f ca="1">M42/IF(Summary!$C$8&lt;&gt;"Patients",1,$I$9)</f>
        <v>711.39603084774865</v>
      </c>
      <c r="U42" s="5">
        <f ca="1">((N42-M42)/IF(Summary!$C$8&lt;&gt;"Patients",1,$I$9))</f>
        <v>26.114537841246602</v>
      </c>
      <c r="V42" s="5">
        <f t="shared" si="7"/>
        <v>0</v>
      </c>
      <c r="X42" s="5">
        <f ca="1">(VLOOKUP(D42,'SPC background (hide)'!$AG$2:$AN$54,8,0)/IF(Summary!$C$8&lt;&gt;"Patients",1,$I$9))*(1-$I$4)*(1-$I$5+($I$6*$I$7))</f>
        <v>445.74814591093116</v>
      </c>
    </row>
    <row r="43" spans="1:24" x14ac:dyDescent="0.2">
      <c r="A43" s="87">
        <f t="shared" si="8"/>
        <v>44165</v>
      </c>
      <c r="B43" s="67" t="str">
        <f t="shared" si="0"/>
        <v/>
      </c>
      <c r="C43" s="67" t="str">
        <f t="shared" si="9"/>
        <v/>
      </c>
      <c r="D43" s="67">
        <f t="shared" si="1"/>
        <v>49</v>
      </c>
      <c r="E43" s="5">
        <f ca="1">IF(LEFT(Demand!$C$8,1)="H",VLOOKUP($D43,'SPC background (hide)'!$AG$2:$AS$54,12,0),'Demand background (hide)'!X32)</f>
        <v>530</v>
      </c>
      <c r="F43" s="5">
        <f ca="1">IF(LEFT(Demand!$C$8,1)="H",VLOOKUP($D43,'SPC background (hide)'!$AG$2:$AS$54,13,0),E43*1.1)</f>
        <v>583</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778.84615384615381</v>
      </c>
      <c r="J43" s="5">
        <f ca="1">HLOOKUP(D43,'Capacity calculation (hide)'!$BK$110:$DJ$111,2,0)</f>
        <v>126.92307692307692</v>
      </c>
      <c r="K43" s="5">
        <f ca="1">IF(I43-IF(Setup!$I$15="Yes",$G43,0)-IF(Setup!$I$13="Yes",$H43,0)&lt;0,0,I43-IF(Setup!$I$15="Yes",$G43,0)-IF(Setup!$I$13="Yes",$H43,0))</f>
        <v>778.84615384615381</v>
      </c>
      <c r="L43" s="5">
        <f t="shared" ca="1" si="2"/>
        <v>126.92307692307692</v>
      </c>
      <c r="M43" s="5">
        <f ca="1">(IF('Demand adjustments for Covid'!$F$9="No",E43,SUM('Demand background (hide)'!DS32,'Demand background (hide)'!DV32:DW32))*(1-'Parameters calculator (hide)'!$B$43))*(1-'Parameters calculator (hide)'!$B$44+('Parameters calculator (hide)'!$B$45*'Parameters calculator (hide)'!$B$47))</f>
        <v>927.51634401668503</v>
      </c>
      <c r="N43" s="5">
        <f ca="1">(IF('Demand adjustments for Covid'!$F$9="No",F43,SUM('Demand background (hide)'!DT32,'Demand background (hide)'!DV32:DW32))*(1-'Parameters calculator (hide)'!$B$43))*(1-'Parameters calculator (hide)'!$B$44+('Parameters calculator (hide)'!$B$45*'Parameters calculator (hide)'!$B$47))</f>
        <v>975.24291317482516</v>
      </c>
      <c r="P43" s="5">
        <f t="shared" ca="1" si="3"/>
        <v>778.84615384615381</v>
      </c>
      <c r="Q43" s="5">
        <f t="shared" ca="1" si="4"/>
        <v>126.92307692307692</v>
      </c>
      <c r="R43" s="5">
        <f t="shared" ca="1" si="5"/>
        <v>778.84615384615381</v>
      </c>
      <c r="S43" s="5">
        <f t="shared" ca="1" si="6"/>
        <v>126.92307692307692</v>
      </c>
      <c r="T43" s="5">
        <f ca="1">M43/IF(Summary!$C$8&lt;&gt;"Patients",1,$I$9)</f>
        <v>927.51634401668503</v>
      </c>
      <c r="U43" s="5">
        <f ca="1">((N43-M43)/IF(Summary!$C$8&lt;&gt;"Patients",1,$I$9))</f>
        <v>47.726569158140137</v>
      </c>
      <c r="V43" s="5">
        <f t="shared" si="7"/>
        <v>0</v>
      </c>
      <c r="X43" s="5">
        <f ca="1">(VLOOKUP(D43,'SPC background (hide)'!$AG$2:$AN$54,8,0)/IF(Summary!$C$8&lt;&gt;"Patients",1,$I$9))*(1-$I$4)*(1-$I$5+($I$6*$I$7))</f>
        <v>445.74814591093116</v>
      </c>
    </row>
    <row r="44" spans="1:24" x14ac:dyDescent="0.2">
      <c r="A44" s="87">
        <f t="shared" si="8"/>
        <v>44172</v>
      </c>
      <c r="B44" s="67" t="str">
        <f t="shared" si="0"/>
        <v/>
      </c>
      <c r="C44" s="67" t="str">
        <f t="shared" si="9"/>
        <v>Dec</v>
      </c>
      <c r="D44" s="67">
        <f t="shared" si="1"/>
        <v>50</v>
      </c>
      <c r="E44" s="5">
        <f ca="1">IF(LEFT(Demand!$C$8,1)="H",VLOOKUP($D44,'SPC background (hide)'!$AG$2:$AS$54,12,0),'Demand background (hide)'!X33)</f>
        <v>320</v>
      </c>
      <c r="F44" s="5">
        <f ca="1">IF(LEFT(Demand!$C$8,1)="H",VLOOKUP($D44,'SPC background (hide)'!$AG$2:$AS$54,13,0),E44*1.1)</f>
        <v>352</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778.84615384615381</v>
      </c>
      <c r="J44" s="5">
        <f ca="1">HLOOKUP(D44,'Capacity calculation (hide)'!$BK$110:$DJ$111,2,0)</f>
        <v>126.92307692307692</v>
      </c>
      <c r="K44" s="5">
        <f ca="1">IF(I44-IF(Setup!$I$15="Yes",$G44,0)-IF(Setup!$I$13="Yes",$H44,0)&lt;0,0,I44-IF(Setup!$I$15="Yes",$G44,0)-IF(Setup!$I$13="Yes",$H44,0))</f>
        <v>778.84615384615381</v>
      </c>
      <c r="L44" s="5">
        <f t="shared" ca="1" si="2"/>
        <v>126.92307692307692</v>
      </c>
      <c r="M44" s="5">
        <f ca="1">(IF('Demand adjustments for Covid'!$F$9="No",E44,SUM('Demand background (hide)'!DS33,'Demand background (hide)'!DV33:DW33))*(1-'Parameters calculator (hide)'!$B$43))*(1-'Parameters calculator (hide)'!$B$44+('Parameters calculator (hide)'!$B$45*'Parameters calculator (hide)'!$B$47))</f>
        <v>738.41106999386579</v>
      </c>
      <c r="N44" s="5">
        <f ca="1">(IF('Demand adjustments for Covid'!$F$9="No",F44,SUM('Demand background (hide)'!DT33,'Demand background (hide)'!DV33:DW33))*(1-'Parameters calculator (hide)'!$B$43))*(1-'Parameters calculator (hide)'!$B$44+('Parameters calculator (hide)'!$B$45*'Parameters calculator (hide)'!$B$47))</f>
        <v>767.22711174972403</v>
      </c>
      <c r="P44" s="5">
        <f t="shared" ca="1" si="3"/>
        <v>778.84615384615381</v>
      </c>
      <c r="Q44" s="5">
        <f t="shared" ca="1" si="4"/>
        <v>126.92307692307692</v>
      </c>
      <c r="R44" s="5">
        <f t="shared" ca="1" si="5"/>
        <v>778.84615384615381</v>
      </c>
      <c r="S44" s="5">
        <f t="shared" ca="1" si="6"/>
        <v>126.92307692307692</v>
      </c>
      <c r="T44" s="5">
        <f ca="1">M44/IF(Summary!$C$8&lt;&gt;"Patients",1,$I$9)</f>
        <v>738.41106999386579</v>
      </c>
      <c r="U44" s="5">
        <f ca="1">((N44-M44)/IF(Summary!$C$8&lt;&gt;"Patients",1,$I$9))</f>
        <v>28.816041755858237</v>
      </c>
      <c r="V44" s="5">
        <f t="shared" si="7"/>
        <v>0</v>
      </c>
      <c r="X44" s="5">
        <f ca="1">(VLOOKUP(D44,'SPC background (hide)'!$AG$2:$AN$54,8,0)/IF(Summary!$C$8&lt;&gt;"Patients",1,$I$9))*(1-$I$4)*(1-$I$5+($I$6*$I$7))</f>
        <v>445.74814591093116</v>
      </c>
    </row>
    <row r="45" spans="1:24" x14ac:dyDescent="0.2">
      <c r="A45" s="87">
        <f t="shared" si="8"/>
        <v>44179</v>
      </c>
      <c r="B45" s="67" t="str">
        <f t="shared" si="0"/>
        <v/>
      </c>
      <c r="C45" s="67" t="str">
        <f t="shared" si="9"/>
        <v/>
      </c>
      <c r="D45" s="67">
        <f t="shared" si="1"/>
        <v>51</v>
      </c>
      <c r="E45" s="5">
        <f ca="1">IF(LEFT(Demand!$C$8,1)="H",VLOOKUP($D45,'SPC background (hide)'!$AG$2:$AS$54,12,0),'Demand background (hide)'!X34)</f>
        <v>730</v>
      </c>
      <c r="F45" s="5">
        <f ca="1">IF(LEFT(Demand!$C$8,1)="H",VLOOKUP($D45,'SPC background (hide)'!$AG$2:$AS$54,13,0),E45*1.1)</f>
        <v>803.00000000000011</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778.84615384615381</v>
      </c>
      <c r="J45" s="5">
        <f ca="1">HLOOKUP(D45,'Capacity calculation (hide)'!$BK$110:$DJ$111,2,0)</f>
        <v>126.92307692307692</v>
      </c>
      <c r="K45" s="5">
        <f ca="1">IF(I45-IF(Setup!$I$15="Yes",$G45,0)-IF(Setup!$I$13="Yes",$H45,0)&lt;0,0,I45-IF(Setup!$I$15="Yes",$G45,0)-IF(Setup!$I$13="Yes",$H45,0))</f>
        <v>778.84615384615381</v>
      </c>
      <c r="L45" s="5">
        <f t="shared" ca="1" si="2"/>
        <v>126.92307692307692</v>
      </c>
      <c r="M45" s="5">
        <f ca="1">(IF('Demand adjustments for Covid'!$F$9="No",E45,SUM('Demand background (hide)'!DS34,'Demand background (hide)'!DV34:DW34))*(1-'Parameters calculator (hide)'!$B$43))*(1-'Parameters calculator (hide)'!$B$44+('Parameters calculator (hide)'!$B$45*'Parameters calculator (hide)'!$B$47))</f>
        <v>1107.6166049907986</v>
      </c>
      <c r="N45" s="5">
        <f ca="1">(IF('Demand adjustments for Covid'!$F$9="No",F45,SUM('Demand background (hide)'!DT34,'Demand background (hide)'!DV34:DW34))*(1-'Parameters calculator (hide)'!$B$43))*(1-'Parameters calculator (hide)'!$B$44+('Parameters calculator (hide)'!$B$45*'Parameters calculator (hide)'!$B$47))</f>
        <v>1173.3532002463501</v>
      </c>
      <c r="P45" s="5">
        <f t="shared" ca="1" si="3"/>
        <v>778.84615384615381</v>
      </c>
      <c r="Q45" s="5">
        <f t="shared" ca="1" si="4"/>
        <v>126.92307692307692</v>
      </c>
      <c r="R45" s="5">
        <f t="shared" ca="1" si="5"/>
        <v>778.84615384615381</v>
      </c>
      <c r="S45" s="5">
        <f t="shared" ca="1" si="6"/>
        <v>126.92307692307692</v>
      </c>
      <c r="T45" s="5">
        <f ca="1">M45/IF(Summary!$C$8&lt;&gt;"Patients",1,$I$9)</f>
        <v>1107.6166049907986</v>
      </c>
      <c r="U45" s="5">
        <f ca="1">((N45-M45)/IF(Summary!$C$8&lt;&gt;"Patients",1,$I$9))</f>
        <v>65.736595255551492</v>
      </c>
      <c r="V45" s="5">
        <f t="shared" si="7"/>
        <v>0</v>
      </c>
      <c r="X45" s="5">
        <f ca="1">(VLOOKUP(D45,'SPC background (hide)'!$AG$2:$AN$54,8,0)/IF(Summary!$C$8&lt;&gt;"Patients",1,$I$9))*(1-$I$4)*(1-$I$5+($I$6*$I$7))</f>
        <v>445.74814591093116</v>
      </c>
    </row>
    <row r="46" spans="1:24" x14ac:dyDescent="0.2">
      <c r="A46" s="87">
        <f t="shared" si="8"/>
        <v>44186</v>
      </c>
      <c r="B46" s="67" t="str">
        <f t="shared" si="0"/>
        <v/>
      </c>
      <c r="C46" s="67" t="str">
        <f t="shared" si="9"/>
        <v/>
      </c>
      <c r="D46" s="67">
        <f t="shared" si="1"/>
        <v>52</v>
      </c>
      <c r="E46" s="5">
        <f ca="1">IF(LEFT(Demand!$C$8,1)="H",VLOOKUP($D46,'SPC background (hide)'!$AG$2:$AS$54,12,0),'Demand background (hide)'!X35)</f>
        <v>580</v>
      </c>
      <c r="F46" s="5">
        <f ca="1">IF(LEFT(Demand!$C$8,1)="H",VLOOKUP($D46,'SPC background (hide)'!$AG$2:$AS$54,13,0),E46*1.1)</f>
        <v>638</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778.84615384615381</v>
      </c>
      <c r="J46" s="5">
        <f ca="1">HLOOKUP(D46,'Capacity calculation (hide)'!$BK$110:$DJ$111,2,0)</f>
        <v>126.92307692307692</v>
      </c>
      <c r="K46" s="5">
        <f ca="1">IF(I46-IF(Setup!$I$15="Yes",$G46,0)-IF(Setup!$I$13="Yes",$H46,0)&lt;0,0,I46-IF(Setup!$I$15="Yes",$G46,0)-IF(Setup!$I$13="Yes",$H46,0))</f>
        <v>778.84615384615381</v>
      </c>
      <c r="L46" s="5">
        <f t="shared" ca="1" si="2"/>
        <v>126.92307692307692</v>
      </c>
      <c r="M46" s="5">
        <f ca="1">(IF('Demand adjustments for Covid'!$F$9="No",E46,SUM('Demand background (hide)'!DS35,'Demand background (hide)'!DV35:DW35))*(1-'Parameters calculator (hide)'!$B$43))*(1-'Parameters calculator (hide)'!$B$44+('Parameters calculator (hide)'!$B$45*'Parameters calculator (hide)'!$B$47))</f>
        <v>972.54140926021341</v>
      </c>
      <c r="N46" s="5">
        <f ca="1">(IF('Demand adjustments for Covid'!$F$9="No",F46,SUM('Demand background (hide)'!DT35,'Demand background (hide)'!DV35:DW35))*(1-'Parameters calculator (hide)'!$B$43))*(1-'Parameters calculator (hide)'!$B$44+('Parameters calculator (hide)'!$B$45*'Parameters calculator (hide)'!$B$47))</f>
        <v>1024.7704849427064</v>
      </c>
      <c r="P46" s="5">
        <f t="shared" ca="1" si="3"/>
        <v>778.84615384615381</v>
      </c>
      <c r="Q46" s="5">
        <f t="shared" ca="1" si="4"/>
        <v>126.92307692307692</v>
      </c>
      <c r="R46" s="5">
        <f t="shared" ca="1" si="5"/>
        <v>778.84615384615381</v>
      </c>
      <c r="S46" s="5">
        <f t="shared" ca="1" si="6"/>
        <v>126.92307692307692</v>
      </c>
      <c r="T46" s="5">
        <f ca="1">M46/IF(Summary!$C$8&lt;&gt;"Patients",1,$I$9)</f>
        <v>972.54140926021341</v>
      </c>
      <c r="U46" s="5">
        <f ca="1">((N46-M46)/IF(Summary!$C$8&lt;&gt;"Patients",1,$I$9))</f>
        <v>52.229075682492976</v>
      </c>
      <c r="V46" s="5">
        <f t="shared" si="7"/>
        <v>0</v>
      </c>
      <c r="X46" s="5">
        <f ca="1">(VLOOKUP(D46,'SPC background (hide)'!$AG$2:$AN$54,8,0)/IF(Summary!$C$8&lt;&gt;"Patients",1,$I$9))*(1-$I$4)*(1-$I$5+($I$6*$I$7))</f>
        <v>445.74814591093116</v>
      </c>
    </row>
    <row r="47" spans="1:24" x14ac:dyDescent="0.2">
      <c r="A47" s="87">
        <f t="shared" si="8"/>
        <v>44193</v>
      </c>
      <c r="B47" s="67" t="str">
        <f t="shared" si="0"/>
        <v/>
      </c>
      <c r="C47" s="67" t="str">
        <f t="shared" si="9"/>
        <v/>
      </c>
      <c r="D47" s="67">
        <f t="shared" si="1"/>
        <v>53</v>
      </c>
      <c r="E47" s="5">
        <f ca="1">IF(LEFT(Demand!$C$8,1)="H",VLOOKUP($D47,'SPC background (hide)'!$AG$2:$AS$54,12,0),'Demand background (hide)'!X36)</f>
        <v>450</v>
      </c>
      <c r="F47" s="5">
        <f ca="1">IF(LEFT(Demand!$C$8,1)="H",VLOOKUP($D47,'SPC background (hide)'!$AG$2:$AS$54,13,0),E47*1.1)</f>
        <v>495.00000000000006</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778.84615384615381</v>
      </c>
      <c r="J47" s="5">
        <f ca="1">HLOOKUP(D47,'Capacity calculation (hide)'!$BK$110:$DJ$111,2,0)</f>
        <v>126.92307692307692</v>
      </c>
      <c r="K47" s="5">
        <f ca="1">IF(I47-IF(Setup!$I$15="Yes",$G47,0)-IF(Setup!$I$13="Yes",$H47,0)&lt;0,0,I47-IF(Setup!$I$15="Yes",$G47,0)-IF(Setup!$I$13="Yes",$H47,0))</f>
        <v>778.84615384615381</v>
      </c>
      <c r="L47" s="5">
        <f t="shared" ca="1" si="2"/>
        <v>126.92307692307692</v>
      </c>
      <c r="M47" s="5">
        <f ca="1">(IF('Demand adjustments for Covid'!$F$9="No",E47,SUM('Demand background (hide)'!DS36,'Demand background (hide)'!DV36:DW36))*(1-'Parameters calculator (hide)'!$B$43))*(1-'Parameters calculator (hide)'!$B$44+('Parameters calculator (hide)'!$B$45*'Parameters calculator (hide)'!$B$47))</f>
        <v>972.54140926021341</v>
      </c>
      <c r="N47" s="5">
        <f ca="1">(IF('Demand adjustments for Covid'!$F$9="No",F47,SUM('Demand background (hide)'!DT36,'Demand background (hide)'!DV36:DW36))*(1-'Parameters calculator (hide)'!$B$43))*(1-'Parameters calculator (hide)'!$B$44+('Parameters calculator (hide)'!$B$45*'Parameters calculator (hide)'!$B$47))</f>
        <v>1024.7704849427064</v>
      </c>
      <c r="P47" s="5">
        <f t="shared" ca="1" si="3"/>
        <v>778.84615384615381</v>
      </c>
      <c r="Q47" s="5">
        <f t="shared" ca="1" si="4"/>
        <v>126.92307692307692</v>
      </c>
      <c r="R47" s="5">
        <f t="shared" ca="1" si="5"/>
        <v>778.84615384615381</v>
      </c>
      <c r="S47" s="5">
        <f t="shared" ca="1" si="6"/>
        <v>126.92307692307692</v>
      </c>
      <c r="T47" s="5">
        <f ca="1">M47/IF(Summary!$C$8&lt;&gt;"Patients",1,$I$9)</f>
        <v>972.54140926021341</v>
      </c>
      <c r="U47" s="5">
        <f ca="1">((N47-M47)/IF(Summary!$C$8&lt;&gt;"Patients",1,$I$9))</f>
        <v>52.229075682492976</v>
      </c>
      <c r="V47" s="5">
        <f t="shared" si="7"/>
        <v>0</v>
      </c>
      <c r="X47" s="5">
        <f ca="1">(VLOOKUP(D47,'SPC background (hide)'!$AG$2:$AN$54,8,0)/IF(Summary!$C$8&lt;&gt;"Patients",1,$I$9))*(1-$I$4)*(1-$I$5+($I$6*$I$7))</f>
        <v>445.74814591093116</v>
      </c>
    </row>
    <row r="48" spans="1:24" x14ac:dyDescent="0.2">
      <c r="A48" s="87">
        <f t="shared" si="8"/>
        <v>44200</v>
      </c>
      <c r="B48" s="67">
        <f t="shared" ref="B48:B66" si="10">IF(YEAR(A48)&lt;&gt;YEAR(A47),YEAR(A48),"")</f>
        <v>2021</v>
      </c>
      <c r="C48" s="67" t="str">
        <f t="shared" si="9"/>
        <v>Jan</v>
      </c>
      <c r="D48" s="67">
        <f t="shared" si="1"/>
        <v>1</v>
      </c>
      <c r="E48" s="5">
        <f ca="1">IF(LEFT(Demand!$C$8,1)="H",VLOOKUP($D48,'SPC background (hide)'!$AG$2:$AS$54,12,0),'Demand background (hide)'!X37)</f>
        <v>460</v>
      </c>
      <c r="F48" s="5">
        <f ca="1">IF(LEFT(Demand!$C$8,1)="H",VLOOKUP($D48,'SPC background (hide)'!$AG$2:$AS$54,13,0),E48*1.1)</f>
        <v>506.00000000000006</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778.84615384615381</v>
      </c>
      <c r="J48" s="5">
        <f ca="1">HLOOKUP(D48,'Capacity calculation (hide)'!$BK$110:$DJ$111,2,0)</f>
        <v>126.92307692307692</v>
      </c>
      <c r="K48" s="5">
        <f ca="1">IF(I48-IF(Setup!$I$15="Yes",$G48,0)-IF(Setup!$I$13="Yes",$H48,0)&lt;0,0,I48-IF(Setup!$I$15="Yes",$G48,0)-IF(Setup!$I$13="Yes",$H48,0))</f>
        <v>778.84615384615381</v>
      </c>
      <c r="L48" s="5">
        <f t="shared" ca="1" si="2"/>
        <v>126.92307692307692</v>
      </c>
      <c r="M48" s="5">
        <f ca="1">(IF('Demand adjustments for Covid'!$F$9="No",E48,SUM('Demand background (hide)'!DS37,'Demand background (hide)'!DV37:DW37))*(1-'Parameters calculator (hide)'!$B$43))*(1-'Parameters calculator (hide)'!$B$44+('Parameters calculator (hide)'!$B$45*'Parameters calculator (hide)'!$B$47))</f>
        <v>864.48125267574528</v>
      </c>
      <c r="N48" s="5">
        <f ca="1">(IF('Demand adjustments for Covid'!$F$9="No",F48,SUM('Demand background (hide)'!DT37,'Demand background (hide)'!DV37:DW37))*(1-'Parameters calculator (hide)'!$B$43))*(1-'Parameters calculator (hide)'!$B$44+('Parameters calculator (hide)'!$B$45*'Parameters calculator (hide)'!$B$47))</f>
        <v>905.90431269979138</v>
      </c>
      <c r="P48" s="5">
        <f t="shared" ca="1" si="3"/>
        <v>778.84615384615381</v>
      </c>
      <c r="Q48" s="5">
        <f t="shared" ca="1" si="4"/>
        <v>126.92307692307692</v>
      </c>
      <c r="R48" s="5">
        <f t="shared" ca="1" si="5"/>
        <v>778.84615384615381</v>
      </c>
      <c r="S48" s="5">
        <f t="shared" ca="1" si="6"/>
        <v>126.92307692307692</v>
      </c>
      <c r="T48" s="5">
        <f ca="1">M48/IF(Summary!$C$8&lt;&gt;"Patients",1,$I$9)</f>
        <v>864.48125267574528</v>
      </c>
      <c r="U48" s="5">
        <f ca="1">((N48-M48)/IF(Summary!$C$8&lt;&gt;"Patients",1,$I$9))</f>
        <v>41.423060024046094</v>
      </c>
      <c r="V48" s="5">
        <f t="shared" si="7"/>
        <v>0</v>
      </c>
      <c r="X48" s="5">
        <f ca="1">(VLOOKUP(D48,'SPC background (hide)'!$AG$2:$AN$54,8,0)/IF(Summary!$C$8&lt;&gt;"Patients",1,$I$9))*(1-$I$4)*(1-$I$5+($I$6*$I$7))</f>
        <v>445.74814591093116</v>
      </c>
    </row>
    <row r="49" spans="1:24" x14ac:dyDescent="0.2">
      <c r="A49" s="87">
        <f t="shared" si="8"/>
        <v>44207</v>
      </c>
      <c r="B49" s="67" t="str">
        <f t="shared" si="10"/>
        <v/>
      </c>
      <c r="C49" s="67" t="str">
        <f t="shared" si="9"/>
        <v/>
      </c>
      <c r="D49" s="67">
        <f t="shared" si="1"/>
        <v>2</v>
      </c>
      <c r="E49" s="5">
        <f ca="1">IF(LEFT(Demand!$C$8,1)="H",VLOOKUP($D49,'SPC background (hide)'!$AG$2:$AS$54,12,0),'Demand background (hide)'!X38)</f>
        <v>700</v>
      </c>
      <c r="F49" s="5">
        <f ca="1">IF(LEFT(Demand!$C$8,1)="H",VLOOKUP($D49,'SPC background (hide)'!$AG$2:$AS$54,13,0),E49*1.1)</f>
        <v>770.00000000000011</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778.84615384615381</v>
      </c>
      <c r="J49" s="5">
        <f ca="1">HLOOKUP(D49,'Capacity calculation (hide)'!$BK$110:$DJ$111,2,0)</f>
        <v>126.92307692307692</v>
      </c>
      <c r="K49" s="5">
        <f ca="1">IF(I49-IF(Setup!$I$15="Yes",$G49,0)-IF(Setup!$I$13="Yes",$H49,0)&lt;0,0,I49-IF(Setup!$I$15="Yes",$G49,0)-IF(Setup!$I$13="Yes",$H49,0))</f>
        <v>778.84615384615381</v>
      </c>
      <c r="L49" s="5">
        <f t="shared" ca="1" si="2"/>
        <v>126.92307692307692</v>
      </c>
      <c r="M49" s="5">
        <f ca="1">(IF('Demand adjustments for Covid'!$F$9="No",E49,SUM('Demand background (hide)'!DS38,'Demand background (hide)'!DV38:DW38))*(1-'Parameters calculator (hide)'!$B$43))*(1-'Parameters calculator (hide)'!$B$44+('Parameters calculator (hide)'!$B$45*'Parameters calculator (hide)'!$B$47))</f>
        <v>1080.6015658446815</v>
      </c>
      <c r="N49" s="5">
        <f ca="1">(IF('Demand adjustments for Covid'!$F$9="No",F49,SUM('Demand background (hide)'!DT38,'Demand background (hide)'!DV38:DW38))*(1-'Parameters calculator (hide)'!$B$43))*(1-'Parameters calculator (hide)'!$B$44+('Parameters calculator (hide)'!$B$45*'Parameters calculator (hide)'!$B$47))</f>
        <v>1143.6366571856213</v>
      </c>
      <c r="P49" s="5">
        <f t="shared" ca="1" si="3"/>
        <v>778.84615384615381</v>
      </c>
      <c r="Q49" s="5">
        <f t="shared" ca="1" si="4"/>
        <v>126.92307692307692</v>
      </c>
      <c r="R49" s="5">
        <f t="shared" ca="1" si="5"/>
        <v>778.84615384615381</v>
      </c>
      <c r="S49" s="5">
        <f t="shared" ca="1" si="6"/>
        <v>126.92307692307692</v>
      </c>
      <c r="T49" s="5">
        <f ca="1">M49/IF(Summary!$C$8&lt;&gt;"Patients",1,$I$9)</f>
        <v>1080.6015658446815</v>
      </c>
      <c r="U49" s="5">
        <f ca="1">((N49-M49)/IF(Summary!$C$8&lt;&gt;"Patients",1,$I$9))</f>
        <v>63.035091340939744</v>
      </c>
      <c r="V49" s="5">
        <f t="shared" si="7"/>
        <v>0</v>
      </c>
      <c r="X49" s="5">
        <f ca="1">(VLOOKUP(D49,'SPC background (hide)'!$AG$2:$AN$54,8,0)/IF(Summary!$C$8&lt;&gt;"Patients",1,$I$9))*(1-$I$4)*(1-$I$5+($I$6*$I$7))</f>
        <v>445.74814591093116</v>
      </c>
    </row>
    <row r="50" spans="1:24" x14ac:dyDescent="0.2">
      <c r="A50" s="87">
        <f t="shared" si="8"/>
        <v>44214</v>
      </c>
      <c r="B50" s="67" t="str">
        <f t="shared" si="10"/>
        <v/>
      </c>
      <c r="C50" s="67" t="str">
        <f t="shared" si="9"/>
        <v/>
      </c>
      <c r="D50" s="67">
        <f t="shared" si="1"/>
        <v>3</v>
      </c>
      <c r="E50" s="5">
        <f ca="1">IF(LEFT(Demand!$C$8,1)="H",VLOOKUP($D50,'SPC background (hide)'!$AG$2:$AS$54,12,0),'Demand background (hide)'!X39)</f>
        <v>570</v>
      </c>
      <c r="F50" s="5">
        <f ca="1">IF(LEFT(Demand!$C$8,1)="H",VLOOKUP($D50,'SPC background (hide)'!$AG$2:$AS$54,13,0),E50*1.1)</f>
        <v>627</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778.84615384615381</v>
      </c>
      <c r="J50" s="5">
        <f ca="1">HLOOKUP(D50,'Capacity calculation (hide)'!$BK$110:$DJ$111,2,0)</f>
        <v>126.92307692307692</v>
      </c>
      <c r="K50" s="5">
        <f ca="1">IF(I50-IF(Setup!$I$15="Yes",$G50,0)-IF(Setup!$I$13="Yes",$H50,0)&lt;0,0,I50-IF(Setup!$I$15="Yes",$G50,0)-IF(Setup!$I$13="Yes",$H50,0))</f>
        <v>778.84615384615381</v>
      </c>
      <c r="L50" s="5">
        <f t="shared" ca="1" si="2"/>
        <v>126.92307692307692</v>
      </c>
      <c r="M50" s="5">
        <f ca="1">(IF('Demand adjustments for Covid'!$F$9="No",E50,SUM('Demand background (hide)'!DS39,'Demand background (hide)'!DV39:DW39))*(1-'Parameters calculator (hide)'!$B$43))*(1-'Parameters calculator (hide)'!$B$44+('Parameters calculator (hide)'!$B$45*'Parameters calculator (hide)'!$B$47))</f>
        <v>963.53639621150785</v>
      </c>
      <c r="N50" s="5">
        <f ca="1">(IF('Demand adjustments for Covid'!$F$9="No",F50,SUM('Demand background (hide)'!DT39,'Demand background (hide)'!DV39:DW39))*(1-'Parameters calculator (hide)'!$B$43))*(1-'Parameters calculator (hide)'!$B$44+('Parameters calculator (hide)'!$B$45*'Parameters calculator (hide)'!$B$47))</f>
        <v>1014.8649705891302</v>
      </c>
      <c r="P50" s="5">
        <f t="shared" ca="1" si="3"/>
        <v>778.84615384615381</v>
      </c>
      <c r="Q50" s="5">
        <f t="shared" ca="1" si="4"/>
        <v>126.92307692307692</v>
      </c>
      <c r="R50" s="5">
        <f t="shared" ca="1" si="5"/>
        <v>778.84615384615381</v>
      </c>
      <c r="S50" s="5">
        <f t="shared" ca="1" si="6"/>
        <v>126.92307692307692</v>
      </c>
      <c r="T50" s="5">
        <f ca="1">M50/IF(Summary!$C$8&lt;&gt;"Patients",1,$I$9)</f>
        <v>963.53639621150785</v>
      </c>
      <c r="U50" s="5">
        <f ca="1">((N50-M50)/IF(Summary!$C$8&lt;&gt;"Patients",1,$I$9))</f>
        <v>51.328574377622317</v>
      </c>
      <c r="V50" s="5">
        <f t="shared" si="7"/>
        <v>0</v>
      </c>
      <c r="X50" s="5">
        <f ca="1">(VLOOKUP(D50,'SPC background (hide)'!$AG$2:$AN$54,8,0)/IF(Summary!$C$8&lt;&gt;"Patients",1,$I$9))*(1-$I$4)*(1-$I$5+($I$6*$I$7))</f>
        <v>445.74814591093116</v>
      </c>
    </row>
    <row r="51" spans="1:24" x14ac:dyDescent="0.2">
      <c r="A51" s="87">
        <f t="shared" si="8"/>
        <v>44221</v>
      </c>
      <c r="B51" s="67" t="str">
        <f t="shared" si="10"/>
        <v/>
      </c>
      <c r="C51" s="67" t="str">
        <f t="shared" si="9"/>
        <v/>
      </c>
      <c r="D51" s="67">
        <f t="shared" si="1"/>
        <v>4</v>
      </c>
      <c r="E51" s="5">
        <f ca="1">IF(LEFT(Demand!$C$8,1)="H",VLOOKUP($D51,'SPC background (hide)'!$AG$2:$AS$54,12,0),'Demand background (hide)'!X40)</f>
        <v>600</v>
      </c>
      <c r="F51" s="5">
        <f ca="1">IF(LEFT(Demand!$C$8,1)="H",VLOOKUP($D51,'SPC background (hide)'!$AG$2:$AS$54,13,0),E51*1.1)</f>
        <v>660</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778.84615384615381</v>
      </c>
      <c r="J51" s="5">
        <f ca="1">HLOOKUP(D51,'Capacity calculation (hide)'!$BK$110:$DJ$111,2,0)</f>
        <v>126.92307692307692</v>
      </c>
      <c r="K51" s="5">
        <f ca="1">IF(I51-IF(Setup!$I$15="Yes",$G51,0)-IF(Setup!$I$13="Yes",$H51,0)&lt;0,0,I51-IF(Setup!$I$15="Yes",$G51,0)-IF(Setup!$I$13="Yes",$H51,0))</f>
        <v>778.84615384615381</v>
      </c>
      <c r="L51" s="5">
        <f t="shared" ca="1" si="2"/>
        <v>126.92307692307692</v>
      </c>
      <c r="M51" s="5">
        <f ca="1">(IF('Demand adjustments for Covid'!$F$9="No",E51,SUM('Demand background (hide)'!DS40,'Demand background (hide)'!DV40:DW40))*(1-'Parameters calculator (hide)'!$B$43))*(1-'Parameters calculator (hide)'!$B$44+('Parameters calculator (hide)'!$B$45*'Parameters calculator (hide)'!$B$47))</f>
        <v>990.55143535762488</v>
      </c>
      <c r="N51" s="5">
        <f ca="1">(IF('Demand adjustments for Covid'!$F$9="No",F51,SUM('Demand background (hide)'!DT40,'Demand background (hide)'!DV40:DW40))*(1-'Parameters calculator (hide)'!$B$43))*(1-'Parameters calculator (hide)'!$B$44+('Parameters calculator (hide)'!$B$45*'Parameters calculator (hide)'!$B$47))</f>
        <v>1044.5815136498588</v>
      </c>
      <c r="P51" s="5">
        <f t="shared" ca="1" si="3"/>
        <v>778.84615384615381</v>
      </c>
      <c r="Q51" s="5">
        <f t="shared" ca="1" si="4"/>
        <v>126.92307692307692</v>
      </c>
      <c r="R51" s="5">
        <f t="shared" ca="1" si="5"/>
        <v>778.84615384615381</v>
      </c>
      <c r="S51" s="5">
        <f t="shared" ca="1" si="6"/>
        <v>126.92307692307692</v>
      </c>
      <c r="T51" s="5">
        <f ca="1">M51/IF(Summary!$C$8&lt;&gt;"Patients",1,$I$9)</f>
        <v>990.55143535762488</v>
      </c>
      <c r="U51" s="5">
        <f ca="1">((N51-M51)/IF(Summary!$C$8&lt;&gt;"Patients",1,$I$9))</f>
        <v>54.030078292233952</v>
      </c>
      <c r="V51" s="5">
        <f t="shared" si="7"/>
        <v>0</v>
      </c>
      <c r="X51" s="5">
        <f ca="1">(VLOOKUP(D51,'SPC background (hide)'!$AG$2:$AN$54,8,0)/IF(Summary!$C$8&lt;&gt;"Patients",1,$I$9))*(1-$I$4)*(1-$I$5+($I$6*$I$7))</f>
        <v>445.74814591093116</v>
      </c>
    </row>
    <row r="52" spans="1:24" x14ac:dyDescent="0.2">
      <c r="A52" s="87">
        <f t="shared" si="8"/>
        <v>44228</v>
      </c>
      <c r="B52" s="67" t="str">
        <f t="shared" si="10"/>
        <v/>
      </c>
      <c r="C52" s="67" t="str">
        <f t="shared" si="9"/>
        <v>Feb</v>
      </c>
      <c r="D52" s="67">
        <f t="shared" si="1"/>
        <v>5</v>
      </c>
      <c r="E52" s="5">
        <f ca="1">IF(LEFT(Demand!$C$8,1)="H",VLOOKUP($D52,'SPC background (hide)'!$AG$2:$AS$54,12,0),'Demand background (hide)'!X41)</f>
        <v>510</v>
      </c>
      <c r="F52" s="5">
        <f ca="1">IF(LEFT(Demand!$C$8,1)="H",VLOOKUP($D52,'SPC background (hide)'!$AG$2:$AS$54,13,0),E52*1.1)</f>
        <v>561</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778.84615384615381</v>
      </c>
      <c r="J52" s="5">
        <f ca="1">HLOOKUP(D52,'Capacity calculation (hide)'!$BK$110:$DJ$111,2,0)</f>
        <v>126.92307692307692</v>
      </c>
      <c r="K52" s="5">
        <f ca="1">IF(I52-IF(Setup!$I$15="Yes",$G52,0)-IF(Setup!$I$13="Yes",$H52,0)&lt;0,0,I52-IF(Setup!$I$15="Yes",$G52,0)-IF(Setup!$I$13="Yes",$H52,0))</f>
        <v>778.84615384615381</v>
      </c>
      <c r="L52" s="5">
        <f t="shared" ca="1" si="2"/>
        <v>126.92307692307692</v>
      </c>
      <c r="M52" s="5">
        <f ca="1">(IF('Demand adjustments for Covid'!$F$9="No",E52,SUM('Demand background (hide)'!DS41,'Demand background (hide)'!DV41:DW41))*(1-'Parameters calculator (hide)'!$B$43))*(1-'Parameters calculator (hide)'!$B$44+('Parameters calculator (hide)'!$B$45*'Parameters calculator (hide)'!$B$47))</f>
        <v>459.25566548398967</v>
      </c>
      <c r="N52" s="5">
        <f ca="1">(IF('Demand adjustments for Covid'!$F$9="No",F52,SUM('Demand background (hide)'!DT41,'Demand background (hide)'!DV41:DW41))*(1-'Parameters calculator (hide)'!$B$43))*(1-'Parameters calculator (hide)'!$B$44+('Parameters calculator (hide)'!$B$45*'Parameters calculator (hide)'!$B$47))</f>
        <v>505.18123203238861</v>
      </c>
      <c r="P52" s="5">
        <f t="shared" ca="1" si="3"/>
        <v>778.84615384615381</v>
      </c>
      <c r="Q52" s="5">
        <f t="shared" ca="1" si="4"/>
        <v>126.92307692307692</v>
      </c>
      <c r="R52" s="5">
        <f t="shared" ca="1" si="5"/>
        <v>778.84615384615381</v>
      </c>
      <c r="S52" s="5">
        <f t="shared" ca="1" si="6"/>
        <v>126.92307692307692</v>
      </c>
      <c r="T52" s="5">
        <f ca="1">M52/IF(Summary!$C$8&lt;&gt;"Patients",1,$I$9)</f>
        <v>459.25566548398967</v>
      </c>
      <c r="U52" s="5">
        <f ca="1">((N52-M52)/IF(Summary!$C$8&lt;&gt;"Patients",1,$I$9))</f>
        <v>45.925566548398933</v>
      </c>
      <c r="V52" s="5">
        <f t="shared" si="7"/>
        <v>0</v>
      </c>
      <c r="X52" s="5">
        <f ca="1">(VLOOKUP(D52,'SPC background (hide)'!$AG$2:$AN$54,8,0)/IF(Summary!$C$8&lt;&gt;"Patients",1,$I$9))*(1-$I$4)*(1-$I$5+($I$6*$I$7))</f>
        <v>445.74814591093116</v>
      </c>
    </row>
    <row r="53" spans="1:24" x14ac:dyDescent="0.2">
      <c r="A53" s="87">
        <f t="shared" si="8"/>
        <v>44235</v>
      </c>
      <c r="B53" s="67" t="str">
        <f t="shared" si="10"/>
        <v/>
      </c>
      <c r="C53" s="67" t="str">
        <f t="shared" si="9"/>
        <v/>
      </c>
      <c r="D53" s="67">
        <f t="shared" si="1"/>
        <v>6</v>
      </c>
      <c r="E53" s="5">
        <f ca="1">IF(LEFT(Demand!$C$8,1)="H",VLOOKUP($D53,'SPC background (hide)'!$AG$2:$AS$54,12,0),'Demand background (hide)'!X42)</f>
        <v>300</v>
      </c>
      <c r="F53" s="5">
        <f ca="1">IF(LEFT(Demand!$C$8,1)="H",VLOOKUP($D53,'SPC background (hide)'!$AG$2:$AS$54,13,0),E53*1.1)</f>
        <v>330</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778.84615384615381</v>
      </c>
      <c r="J53" s="5">
        <f ca="1">HLOOKUP(D53,'Capacity calculation (hide)'!$BK$110:$DJ$111,2,0)</f>
        <v>126.92307692307692</v>
      </c>
      <c r="K53" s="5">
        <f ca="1">IF(I53-IF(Setup!$I$15="Yes",$G53,0)-IF(Setup!$I$13="Yes",$H53,0)&lt;0,0,I53-IF(Setup!$I$15="Yes",$G53,0)-IF(Setup!$I$13="Yes",$H53,0))</f>
        <v>778.84615384615381</v>
      </c>
      <c r="L53" s="5">
        <f t="shared" ca="1" si="2"/>
        <v>126.92307692307692</v>
      </c>
      <c r="M53" s="5">
        <f ca="1">(IF('Demand adjustments for Covid'!$F$9="No",E53,SUM('Demand background (hide)'!DS42,'Demand background (hide)'!DV42:DW42))*(1-'Parameters calculator (hide)'!$B$43))*(1-'Parameters calculator (hide)'!$B$44+('Parameters calculator (hide)'!$B$45*'Parameters calculator (hide)'!$B$47))</f>
        <v>270.15039146117039</v>
      </c>
      <c r="N53" s="5">
        <f ca="1">(IF('Demand adjustments for Covid'!$F$9="No",F53,SUM('Demand background (hide)'!DT42,'Demand background (hide)'!DV42:DW42))*(1-'Parameters calculator (hide)'!$B$43))*(1-'Parameters calculator (hide)'!$B$44+('Parameters calculator (hide)'!$B$45*'Parameters calculator (hide)'!$B$47))</f>
        <v>297.16543060728748</v>
      </c>
      <c r="P53" s="5">
        <f t="shared" ca="1" si="3"/>
        <v>778.84615384615381</v>
      </c>
      <c r="Q53" s="5">
        <f t="shared" ca="1" si="4"/>
        <v>126.92307692307692</v>
      </c>
      <c r="R53" s="5">
        <f t="shared" ca="1" si="5"/>
        <v>778.84615384615381</v>
      </c>
      <c r="S53" s="5">
        <f t="shared" ca="1" si="6"/>
        <v>126.92307692307692</v>
      </c>
      <c r="T53" s="5">
        <f ca="1">M53/IF(Summary!$C$8&lt;&gt;"Patients",1,$I$9)</f>
        <v>270.15039146117039</v>
      </c>
      <c r="U53" s="5">
        <f ca="1">((N53-M53)/IF(Summary!$C$8&lt;&gt;"Patients",1,$I$9))</f>
        <v>27.01503914611709</v>
      </c>
      <c r="V53" s="5">
        <f t="shared" si="7"/>
        <v>0</v>
      </c>
      <c r="X53" s="5">
        <f ca="1">(VLOOKUP(D53,'SPC background (hide)'!$AG$2:$AN$54,8,0)/IF(Summary!$C$8&lt;&gt;"Patients",1,$I$9))*(1-$I$4)*(1-$I$5+($I$6*$I$7))</f>
        <v>445.74814591093116</v>
      </c>
    </row>
    <row r="54" spans="1:24" x14ac:dyDescent="0.2">
      <c r="A54" s="87">
        <f t="shared" si="8"/>
        <v>44242</v>
      </c>
      <c r="B54" s="67" t="str">
        <f t="shared" si="10"/>
        <v/>
      </c>
      <c r="C54" s="67" t="str">
        <f t="shared" si="9"/>
        <v/>
      </c>
      <c r="D54" s="67">
        <f t="shared" si="1"/>
        <v>7</v>
      </c>
      <c r="E54" s="5">
        <f ca="1">IF(LEFT(Demand!$C$8,1)="H",VLOOKUP($D54,'SPC background (hide)'!$AG$2:$AS$54,12,0),'Demand background (hide)'!X43)</f>
        <v>770</v>
      </c>
      <c r="F54" s="5">
        <f ca="1">IF(LEFT(Demand!$C$8,1)="H",VLOOKUP($D54,'SPC background (hide)'!$AG$2:$AS$54,13,0),E54*1.1)</f>
        <v>847.00000000000011</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778.84615384615381</v>
      </c>
      <c r="J54" s="5">
        <f ca="1">HLOOKUP(D54,'Capacity calculation (hide)'!$BK$110:$DJ$111,2,0)</f>
        <v>126.92307692307692</v>
      </c>
      <c r="K54" s="5">
        <f ca="1">IF(I54-IF(Setup!$I$15="Yes",$G54,0)-IF(Setup!$I$13="Yes",$H54,0)&lt;0,0,I54-IF(Setup!$I$15="Yes",$G54,0)-IF(Setup!$I$13="Yes",$H54,0))</f>
        <v>778.84615384615381</v>
      </c>
      <c r="L54" s="5">
        <f t="shared" ca="1" si="2"/>
        <v>126.92307692307692</v>
      </c>
      <c r="M54" s="5">
        <f ca="1">(IF('Demand adjustments for Covid'!$F$9="No",E54,SUM('Demand background (hide)'!DS43,'Demand background (hide)'!DV43:DW43))*(1-'Parameters calculator (hide)'!$B$43))*(1-'Parameters calculator (hide)'!$B$44+('Parameters calculator (hide)'!$B$45*'Parameters calculator (hide)'!$B$47))</f>
        <v>693.38600475033741</v>
      </c>
      <c r="N54" s="5">
        <f ca="1">(IF('Demand adjustments for Covid'!$F$9="No",F54,SUM('Demand background (hide)'!DT43,'Demand background (hide)'!DV43:DW43))*(1-'Parameters calculator (hide)'!$B$43))*(1-'Parameters calculator (hide)'!$B$44+('Parameters calculator (hide)'!$B$45*'Parameters calculator (hide)'!$B$47))</f>
        <v>762.72460522537119</v>
      </c>
      <c r="P54" s="5">
        <f t="shared" ca="1" si="3"/>
        <v>778.84615384615381</v>
      </c>
      <c r="Q54" s="5">
        <f t="shared" ca="1" si="4"/>
        <v>126.92307692307692</v>
      </c>
      <c r="R54" s="5">
        <f t="shared" ca="1" si="5"/>
        <v>778.84615384615381</v>
      </c>
      <c r="S54" s="5">
        <f t="shared" ca="1" si="6"/>
        <v>126.92307692307692</v>
      </c>
      <c r="T54" s="5">
        <f ca="1">M54/IF(Summary!$C$8&lt;&gt;"Patients",1,$I$9)</f>
        <v>693.38600475033741</v>
      </c>
      <c r="U54" s="5">
        <f ca="1">((N54-M54)/IF(Summary!$C$8&lt;&gt;"Patients",1,$I$9))</f>
        <v>69.338600475033786</v>
      </c>
      <c r="V54" s="5">
        <f t="shared" si="7"/>
        <v>0</v>
      </c>
      <c r="X54" s="5">
        <f ca="1">(VLOOKUP(D54,'SPC background (hide)'!$AG$2:$AN$54,8,0)/IF(Summary!$C$8&lt;&gt;"Patients",1,$I$9))*(1-$I$4)*(1-$I$5+($I$6*$I$7))</f>
        <v>445.74814591093116</v>
      </c>
    </row>
    <row r="55" spans="1:24" x14ac:dyDescent="0.2">
      <c r="A55" s="87">
        <f t="shared" si="8"/>
        <v>44249</v>
      </c>
      <c r="B55" s="67" t="str">
        <f t="shared" si="10"/>
        <v/>
      </c>
      <c r="C55" s="67" t="str">
        <f t="shared" si="9"/>
        <v/>
      </c>
      <c r="D55" s="67">
        <f t="shared" si="1"/>
        <v>8</v>
      </c>
      <c r="E55" s="5">
        <f ca="1">IF(LEFT(Demand!$C$8,1)="H",VLOOKUP($D55,'SPC background (hide)'!$AG$2:$AS$54,12,0),'Demand background (hide)'!X44)</f>
        <v>510</v>
      </c>
      <c r="F55" s="5">
        <f ca="1">IF(LEFT(Demand!$C$8,1)="H",VLOOKUP($D55,'SPC background (hide)'!$AG$2:$AS$54,13,0),E55*1.1)</f>
        <v>561</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778.84615384615381</v>
      </c>
      <c r="J55" s="5">
        <f ca="1">HLOOKUP(D55,'Capacity calculation (hide)'!$BK$110:$DJ$111,2,0)</f>
        <v>126.92307692307692</v>
      </c>
      <c r="K55" s="5">
        <f ca="1">IF(I55-IF(Setup!$I$15="Yes",$G55,0)-IF(Setup!$I$13="Yes",$H55,0)&lt;0,0,I55-IF(Setup!$I$15="Yes",$G55,0)-IF(Setup!$I$13="Yes",$H55,0))</f>
        <v>778.84615384615381</v>
      </c>
      <c r="L55" s="5">
        <f t="shared" ca="1" si="2"/>
        <v>126.92307692307692</v>
      </c>
      <c r="M55" s="5">
        <f ca="1">(IF('Demand adjustments for Covid'!$F$9="No",E55,SUM('Demand background (hide)'!DS44,'Demand background (hide)'!DV44:DW44))*(1-'Parameters calculator (hide)'!$B$43))*(1-'Parameters calculator (hide)'!$B$44+('Parameters calculator (hide)'!$B$45*'Parameters calculator (hide)'!$B$47))</f>
        <v>459.25566548398967</v>
      </c>
      <c r="N55" s="5">
        <f ca="1">(IF('Demand adjustments for Covid'!$F$9="No",F55,SUM('Demand background (hide)'!DT44,'Demand background (hide)'!DV44:DW44))*(1-'Parameters calculator (hide)'!$B$43))*(1-'Parameters calculator (hide)'!$B$44+('Parameters calculator (hide)'!$B$45*'Parameters calculator (hide)'!$B$47))</f>
        <v>505.18123203238861</v>
      </c>
      <c r="P55" s="5">
        <f t="shared" ca="1" si="3"/>
        <v>778.84615384615381</v>
      </c>
      <c r="Q55" s="5">
        <f t="shared" ca="1" si="4"/>
        <v>126.92307692307692</v>
      </c>
      <c r="R55" s="5">
        <f t="shared" ca="1" si="5"/>
        <v>778.84615384615381</v>
      </c>
      <c r="S55" s="5">
        <f t="shared" ca="1" si="6"/>
        <v>126.92307692307692</v>
      </c>
      <c r="T55" s="5">
        <f ca="1">M55/IF(Summary!$C$8&lt;&gt;"Patients",1,$I$9)</f>
        <v>459.25566548398967</v>
      </c>
      <c r="U55" s="5">
        <f ca="1">((N55-M55)/IF(Summary!$C$8&lt;&gt;"Patients",1,$I$9))</f>
        <v>45.925566548398933</v>
      </c>
      <c r="V55" s="5">
        <f t="shared" si="7"/>
        <v>0</v>
      </c>
      <c r="X55" s="5">
        <f ca="1">(VLOOKUP(D55,'SPC background (hide)'!$AG$2:$AN$54,8,0)/IF(Summary!$C$8&lt;&gt;"Patients",1,$I$9))*(1-$I$4)*(1-$I$5+($I$6*$I$7))</f>
        <v>445.74814591093116</v>
      </c>
    </row>
    <row r="56" spans="1:24" x14ac:dyDescent="0.2">
      <c r="A56" s="87">
        <f t="shared" si="8"/>
        <v>44256</v>
      </c>
      <c r="B56" s="67" t="str">
        <f t="shared" si="10"/>
        <v/>
      </c>
      <c r="C56" s="67" t="str">
        <f t="shared" si="9"/>
        <v>Mar</v>
      </c>
      <c r="D56" s="67">
        <f t="shared" si="1"/>
        <v>9</v>
      </c>
      <c r="E56" s="5">
        <f ca="1">IF(LEFT(Demand!$C$8,1)="H",VLOOKUP($D56,'SPC background (hide)'!$AG$2:$AS$54,12,0),'Demand background (hide)'!X45)</f>
        <v>440</v>
      </c>
      <c r="F56" s="5">
        <f ca="1">IF(LEFT(Demand!$C$8,1)="H",VLOOKUP($D56,'SPC background (hide)'!$AG$2:$AS$54,13,0),E56*1.1)</f>
        <v>484.00000000000006</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778.84615384615381</v>
      </c>
      <c r="J56" s="5">
        <f ca="1">HLOOKUP(D56,'Capacity calculation (hide)'!$BK$110:$DJ$111,2,0)</f>
        <v>126.92307692307692</v>
      </c>
      <c r="K56" s="5">
        <f ca="1">IF(I56-IF(Setup!$I$15="Yes",$G56,0)-IF(Setup!$I$13="Yes",$H56,0)&lt;0,0,I56-IF(Setup!$I$15="Yes",$G56,0)-IF(Setup!$I$13="Yes",$H56,0))</f>
        <v>778.84615384615381</v>
      </c>
      <c r="L56" s="5">
        <f t="shared" ca="1" si="2"/>
        <v>126.92307692307692</v>
      </c>
      <c r="M56" s="5">
        <f ca="1">(IF('Demand adjustments for Covid'!$F$9="No",E56,SUM('Demand background (hide)'!DS45,'Demand background (hide)'!DV45:DW45))*(1-'Parameters calculator (hide)'!$B$43))*(1-'Parameters calculator (hide)'!$B$44+('Parameters calculator (hide)'!$B$45*'Parameters calculator (hide)'!$B$47))</f>
        <v>396.22057414304987</v>
      </c>
      <c r="N56" s="5">
        <f ca="1">(IF('Demand adjustments for Covid'!$F$9="No",F56,SUM('Demand background (hide)'!DT45,'Demand background (hide)'!DV45:DW45))*(1-'Parameters calculator (hide)'!$B$43))*(1-'Parameters calculator (hide)'!$B$44+('Parameters calculator (hide)'!$B$45*'Parameters calculator (hide)'!$B$47))</f>
        <v>435.84263155735493</v>
      </c>
      <c r="P56" s="5">
        <f t="shared" ca="1" si="3"/>
        <v>778.84615384615381</v>
      </c>
      <c r="Q56" s="5">
        <f t="shared" ca="1" si="4"/>
        <v>126.92307692307692</v>
      </c>
      <c r="R56" s="5">
        <f t="shared" ca="1" si="5"/>
        <v>778.84615384615381</v>
      </c>
      <c r="S56" s="5">
        <f t="shared" ca="1" si="6"/>
        <v>126.92307692307692</v>
      </c>
      <c r="T56" s="5">
        <f ca="1">M56/IF(Summary!$C$8&lt;&gt;"Patients",1,$I$9)</f>
        <v>396.22057414304987</v>
      </c>
      <c r="U56" s="5">
        <f ca="1">((N56-M56)/IF(Summary!$C$8&lt;&gt;"Patients",1,$I$9))</f>
        <v>39.622057414305061</v>
      </c>
      <c r="V56" s="5">
        <f t="shared" si="7"/>
        <v>0</v>
      </c>
      <c r="X56" s="5">
        <f ca="1">(VLOOKUP(D56,'SPC background (hide)'!$AG$2:$AN$54,8,0)/IF(Summary!$C$8&lt;&gt;"Patients",1,$I$9))*(1-$I$4)*(1-$I$5+($I$6*$I$7))</f>
        <v>445.74814591093116</v>
      </c>
    </row>
    <row r="57" spans="1:24" x14ac:dyDescent="0.2">
      <c r="A57" s="87">
        <f t="shared" si="8"/>
        <v>44263</v>
      </c>
      <c r="B57" s="67" t="str">
        <f t="shared" si="10"/>
        <v/>
      </c>
      <c r="C57" s="67" t="str">
        <f t="shared" si="9"/>
        <v/>
      </c>
      <c r="D57" s="67">
        <f t="shared" si="1"/>
        <v>10</v>
      </c>
      <c r="E57" s="5">
        <f ca="1">IF(LEFT(Demand!$C$8,1)="H",VLOOKUP($D57,'SPC background (hide)'!$AG$2:$AS$54,12,0),'Demand background (hide)'!X46)</f>
        <v>650</v>
      </c>
      <c r="F57" s="5">
        <f ca="1">IF(LEFT(Demand!$C$8,1)="H",VLOOKUP($D57,'SPC background (hide)'!$AG$2:$AS$54,13,0),E57*1.1)</f>
        <v>715.00000000000011</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778.84615384615381</v>
      </c>
      <c r="J57" s="5">
        <f ca="1">HLOOKUP(D57,'Capacity calculation (hide)'!$BK$110:$DJ$111,2,0)</f>
        <v>126.92307692307692</v>
      </c>
      <c r="K57" s="5">
        <f ca="1">IF(I57-IF(Setup!$I$15="Yes",$G57,0)-IF(Setup!$I$13="Yes",$H57,0)&lt;0,0,I57-IF(Setup!$I$15="Yes",$G57,0)-IF(Setup!$I$13="Yes",$H57,0))</f>
        <v>778.84615384615381</v>
      </c>
      <c r="L57" s="5">
        <f t="shared" ca="1" si="2"/>
        <v>126.92307692307692</v>
      </c>
      <c r="M57" s="5">
        <f ca="1">(IF('Demand adjustments for Covid'!$F$9="No",E57,SUM('Demand background (hide)'!DS46,'Demand background (hide)'!DV46:DW46))*(1-'Parameters calculator (hide)'!$B$43))*(1-'Parameters calculator (hide)'!$B$44+('Parameters calculator (hide)'!$B$45*'Parameters calculator (hide)'!$B$47))</f>
        <v>585.32584816586927</v>
      </c>
      <c r="N57" s="5">
        <f ca="1">(IF('Demand adjustments for Covid'!$F$9="No",F57,SUM('Demand background (hide)'!DT46,'Demand background (hide)'!DV46:DW46))*(1-'Parameters calculator (hide)'!$B$43))*(1-'Parameters calculator (hide)'!$B$44+('Parameters calculator (hide)'!$B$45*'Parameters calculator (hide)'!$B$47))</f>
        <v>643.85843298245618</v>
      </c>
      <c r="P57" s="5">
        <f t="shared" ca="1" si="3"/>
        <v>778.84615384615381</v>
      </c>
      <c r="Q57" s="5">
        <f t="shared" ca="1" si="4"/>
        <v>126.92307692307692</v>
      </c>
      <c r="R57" s="5">
        <f t="shared" ca="1" si="5"/>
        <v>778.84615384615381</v>
      </c>
      <c r="S57" s="5">
        <f t="shared" ca="1" si="6"/>
        <v>126.92307692307692</v>
      </c>
      <c r="T57" s="5">
        <f ca="1">M57/IF(Summary!$C$8&lt;&gt;"Patients",1,$I$9)</f>
        <v>585.32584816586927</v>
      </c>
      <c r="U57" s="5">
        <f ca="1">((N57-M57)/IF(Summary!$C$8&lt;&gt;"Patients",1,$I$9))</f>
        <v>58.532584816586905</v>
      </c>
      <c r="V57" s="5">
        <f t="shared" si="7"/>
        <v>0</v>
      </c>
      <c r="X57" s="5">
        <f ca="1">(VLOOKUP(D57,'SPC background (hide)'!$AG$2:$AN$54,8,0)/IF(Summary!$C$8&lt;&gt;"Patients",1,$I$9))*(1-$I$4)*(1-$I$5+($I$6*$I$7))</f>
        <v>445.74814591093116</v>
      </c>
    </row>
    <row r="58" spans="1:24" x14ac:dyDescent="0.2">
      <c r="A58" s="87">
        <f t="shared" si="8"/>
        <v>44270</v>
      </c>
      <c r="B58" s="67" t="str">
        <f t="shared" si="10"/>
        <v/>
      </c>
      <c r="C58" s="67" t="str">
        <f t="shared" si="9"/>
        <v/>
      </c>
      <c r="D58" s="67">
        <f t="shared" si="1"/>
        <v>11</v>
      </c>
      <c r="E58" s="5">
        <f ca="1">IF(LEFT(Demand!$C$8,1)="H",VLOOKUP($D58,'SPC background (hide)'!$AG$2:$AS$54,12,0),'Demand background (hide)'!X47)</f>
        <v>620</v>
      </c>
      <c r="F58" s="5">
        <f ca="1">IF(LEFT(Demand!$C$8,1)="H",VLOOKUP($D58,'SPC background (hide)'!$AG$2:$AS$54,13,0),E58*1.1)</f>
        <v>682</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778.84615384615381</v>
      </c>
      <c r="J58" s="5">
        <f ca="1">HLOOKUP(D58,'Capacity calculation (hide)'!$BK$110:$DJ$111,2,0)</f>
        <v>126.92307692307692</v>
      </c>
      <c r="K58" s="5">
        <f ca="1">IF(I58-IF(Setup!$I$15="Yes",$G58,0)-IF(Setup!$I$13="Yes",$H58,0)&lt;0,0,I58-IF(Setup!$I$15="Yes",$G58,0)-IF(Setup!$I$13="Yes",$H58,0))</f>
        <v>778.84615384615381</v>
      </c>
      <c r="L58" s="5">
        <f t="shared" ca="1" si="2"/>
        <v>126.92307692307692</v>
      </c>
      <c r="M58" s="5">
        <f ca="1">(IF('Demand adjustments for Covid'!$F$9="No",E58,SUM('Demand background (hide)'!DS47,'Demand background (hide)'!DV47:DW47))*(1-'Parameters calculator (hide)'!$B$43))*(1-'Parameters calculator (hide)'!$B$44+('Parameters calculator (hide)'!$B$45*'Parameters calculator (hide)'!$B$47))</f>
        <v>558.31080901975213</v>
      </c>
      <c r="N58" s="5">
        <f ca="1">(IF('Demand adjustments for Covid'!$F$9="No",F58,SUM('Demand background (hide)'!DT47,'Demand background (hide)'!DV47:DW47))*(1-'Parameters calculator (hide)'!$B$43))*(1-'Parameters calculator (hide)'!$B$44+('Parameters calculator (hide)'!$B$45*'Parameters calculator (hide)'!$B$47))</f>
        <v>614.1418899217274</v>
      </c>
      <c r="P58" s="5">
        <f t="shared" ca="1" si="3"/>
        <v>778.84615384615381</v>
      </c>
      <c r="Q58" s="5">
        <f t="shared" ca="1" si="4"/>
        <v>126.92307692307692</v>
      </c>
      <c r="R58" s="5">
        <f t="shared" ca="1" si="5"/>
        <v>778.84615384615381</v>
      </c>
      <c r="S58" s="5">
        <f t="shared" ca="1" si="6"/>
        <v>126.92307692307692</v>
      </c>
      <c r="T58" s="5">
        <f ca="1">M58/IF(Summary!$C$8&lt;&gt;"Patients",1,$I$9)</f>
        <v>558.31080901975213</v>
      </c>
      <c r="U58" s="5">
        <f ca="1">((N58-M58)/IF(Summary!$C$8&lt;&gt;"Patients",1,$I$9))</f>
        <v>55.83108090197527</v>
      </c>
      <c r="V58" s="5">
        <f t="shared" si="7"/>
        <v>0</v>
      </c>
      <c r="X58" s="5">
        <f ca="1">(VLOOKUP(D58,'SPC background (hide)'!$AG$2:$AN$54,8,0)/IF(Summary!$C$8&lt;&gt;"Patients",1,$I$9))*(1-$I$4)*(1-$I$5+($I$6*$I$7))</f>
        <v>445.74814591093116</v>
      </c>
    </row>
    <row r="59" spans="1:24" x14ac:dyDescent="0.2">
      <c r="A59" s="87">
        <f t="shared" si="8"/>
        <v>44277</v>
      </c>
      <c r="B59" s="67" t="str">
        <f t="shared" si="10"/>
        <v/>
      </c>
      <c r="C59" s="67" t="str">
        <f t="shared" si="9"/>
        <v/>
      </c>
      <c r="D59" s="67">
        <f t="shared" si="1"/>
        <v>12</v>
      </c>
      <c r="E59" s="5">
        <f ca="1">IF(LEFT(Demand!$C$8,1)="H",VLOOKUP($D59,'SPC background (hide)'!$AG$2:$AS$54,12,0),'Demand background (hide)'!X48)</f>
        <v>320</v>
      </c>
      <c r="F59" s="5">
        <f ca="1">IF(LEFT(Demand!$C$8,1)="H",VLOOKUP($D59,'SPC background (hide)'!$AG$2:$AS$54,13,0),E59*1.1)</f>
        <v>352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778.84615384615381</v>
      </c>
      <c r="J59" s="5">
        <f ca="1">HLOOKUP(D59,'Capacity calculation (hide)'!$BK$110:$DJ$111,2,0)</f>
        <v>126.92307692307692</v>
      </c>
      <c r="K59" s="5">
        <f ca="1">IF(I59-IF(Setup!$I$15="Yes",$G59,0)-IF(Setup!$I$13="Yes",$H59,0)&lt;0,0,I59-IF(Setup!$I$15="Yes",$G59,0)-IF(Setup!$I$13="Yes",$H59,0))</f>
        <v>778.84615384615381</v>
      </c>
      <c r="L59" s="5">
        <f t="shared" ca="1" si="2"/>
        <v>126.92307692307692</v>
      </c>
      <c r="M59" s="5">
        <f ca="1">(IF('Demand adjustments for Covid'!$F$9="No",E59,SUM('Demand background (hide)'!DS48,'Demand background (hide)'!DV48:DW48))*(1-'Parameters calculator (hide)'!$B$43))*(1-'Parameters calculator (hide)'!$B$44+('Parameters calculator (hide)'!$B$45*'Parameters calculator (hide)'!$B$47))</f>
        <v>288.1604175585818</v>
      </c>
      <c r="N59" s="5">
        <f ca="1">(IF('Demand adjustments for Covid'!$F$9="No",F59,SUM('Demand background (hide)'!DT48,'Demand background (hide)'!DV48:DW48))*(1-'Parameters calculator (hide)'!$B$43))*(1-'Parameters calculator (hide)'!$B$44+('Parameters calculator (hide)'!$B$45*'Parameters calculator (hide)'!$B$47))</f>
        <v>316.97645931443992</v>
      </c>
      <c r="P59" s="5">
        <f t="shared" ca="1" si="3"/>
        <v>778.84615384615381</v>
      </c>
      <c r="Q59" s="5">
        <f t="shared" ca="1" si="4"/>
        <v>126.92307692307692</v>
      </c>
      <c r="R59" s="5">
        <f t="shared" ca="1" si="5"/>
        <v>778.84615384615381</v>
      </c>
      <c r="S59" s="5">
        <f t="shared" ca="1" si="6"/>
        <v>126.92307692307692</v>
      </c>
      <c r="T59" s="5">
        <f ca="1">M59/IF(Summary!$C$8&lt;&gt;"Patients",1,$I$9)</f>
        <v>288.1604175585818</v>
      </c>
      <c r="U59" s="5">
        <f ca="1">((N59-M59)/IF(Summary!$C$8&lt;&gt;"Patients",1,$I$9))</f>
        <v>28.816041755858123</v>
      </c>
      <c r="V59" s="5">
        <f t="shared" si="7"/>
        <v>0</v>
      </c>
      <c r="X59" s="5">
        <f ca="1">(VLOOKUP(D59,'SPC background (hide)'!$AG$2:$AN$54,8,0)/IF(Summary!$C$8&lt;&gt;"Patients",1,$I$9))*(1-$I$4)*(1-$I$5+($I$6*$I$7))</f>
        <v>445.74814591093116</v>
      </c>
    </row>
    <row r="60" spans="1:24" x14ac:dyDescent="0.2">
      <c r="A60" s="87">
        <f t="shared" si="8"/>
        <v>44284</v>
      </c>
      <c r="B60" s="67" t="str">
        <f t="shared" si="10"/>
        <v/>
      </c>
      <c r="C60" s="67" t="str">
        <f t="shared" si="9"/>
        <v/>
      </c>
      <c r="D60" s="67">
        <f t="shared" si="1"/>
        <v>13</v>
      </c>
      <c r="E60" s="5">
        <f ca="1">IF(LEFT(Demand!$C$8,1)="H",VLOOKUP($D60,'SPC background (hide)'!$AG$2:$AS$54,12,0),'Demand background (hide)'!X49)</f>
        <v>450</v>
      </c>
      <c r="F60" s="5">
        <f ca="1">IF(LEFT(Demand!$C$8,1)="H",VLOOKUP($D60,'SPC background (hide)'!$AG$2:$AS$54,13,0),E60*1.1)</f>
        <v>495.00000000000006</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778.84615384615381</v>
      </c>
      <c r="J60" s="5">
        <f ca="1">HLOOKUP(D60,'Capacity calculation (hide)'!$BK$110:$DJ$111,2,0)</f>
        <v>126.92307692307692</v>
      </c>
      <c r="K60" s="5">
        <f ca="1">IF(I60-IF(Setup!$I$15="Yes",$G60,0)-IF(Setup!$I$13="Yes",$H60,0)&lt;0,0,I60-IF(Setup!$I$15="Yes",$G60,0)-IF(Setup!$I$13="Yes",$H60,0))</f>
        <v>778.84615384615381</v>
      </c>
      <c r="L60" s="5">
        <f t="shared" ca="1" si="2"/>
        <v>126.92307692307692</v>
      </c>
      <c r="M60" s="5">
        <f ca="1">(IF('Demand adjustments for Covid'!$F$9="No",E60,SUM('Demand background (hide)'!DS49,'Demand background (hide)'!DV49:DW49))*(1-'Parameters calculator (hide)'!$B$43))*(1-'Parameters calculator (hide)'!$B$44+('Parameters calculator (hide)'!$B$45*'Parameters calculator (hide)'!$B$47))</f>
        <v>405.22558719175561</v>
      </c>
      <c r="N60" s="5">
        <f ca="1">(IF('Demand adjustments for Covid'!$F$9="No",F60,SUM('Demand background (hide)'!DT49,'Demand background (hide)'!DV49:DW49))*(1-'Parameters calculator (hide)'!$B$43))*(1-'Parameters calculator (hide)'!$B$44+('Parameters calculator (hide)'!$B$45*'Parameters calculator (hide)'!$B$47))</f>
        <v>445.74814591093121</v>
      </c>
      <c r="P60" s="5">
        <f t="shared" ca="1" si="3"/>
        <v>778.84615384615381</v>
      </c>
      <c r="Q60" s="5">
        <f t="shared" ca="1" si="4"/>
        <v>126.92307692307692</v>
      </c>
      <c r="R60" s="5">
        <f t="shared" ca="1" si="5"/>
        <v>778.84615384615381</v>
      </c>
      <c r="S60" s="5">
        <f t="shared" ca="1" si="6"/>
        <v>126.92307692307692</v>
      </c>
      <c r="T60" s="5">
        <f ca="1">M60/IF(Summary!$C$8&lt;&gt;"Patients",1,$I$9)</f>
        <v>405.22558719175561</v>
      </c>
      <c r="U60" s="5">
        <f ca="1">((N60-M60)/IF(Summary!$C$8&lt;&gt;"Patients",1,$I$9))</f>
        <v>40.522558719175606</v>
      </c>
      <c r="V60" s="5">
        <f t="shared" si="7"/>
        <v>0</v>
      </c>
      <c r="X60" s="5">
        <f ca="1">(VLOOKUP(D60,'SPC background (hide)'!$AG$2:$AN$54,8,0)/IF(Summary!$C$8&lt;&gt;"Patients",1,$I$9))*(1-$I$4)*(1-$I$5+($I$6*$I$7))</f>
        <v>445.74814591093116</v>
      </c>
    </row>
    <row r="61" spans="1:24" x14ac:dyDescent="0.2">
      <c r="A61" s="87">
        <f t="shared" si="8"/>
        <v>44291</v>
      </c>
      <c r="B61" s="67" t="str">
        <f t="shared" si="10"/>
        <v/>
      </c>
      <c r="C61" s="67" t="str">
        <f t="shared" si="9"/>
        <v>Apr</v>
      </c>
      <c r="D61" s="67">
        <f t="shared" si="1"/>
        <v>14</v>
      </c>
      <c r="E61" s="5">
        <f ca="1">IF(LEFT(Demand!$C$8,1)="H",VLOOKUP($D61,'SPC background (hide)'!$AG$2:$AS$54,12,0),'Demand background (hide)'!X50)</f>
        <v>480</v>
      </c>
      <c r="F61" s="5">
        <f ca="1">IF(LEFT(Demand!$C$8,1)="H",VLOOKUP($D61,'SPC background (hide)'!$AG$2:$AS$54,13,0),E61*1.1)</f>
        <v>528</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778.84615384615381</v>
      </c>
      <c r="J61" s="5">
        <f ca="1">HLOOKUP(D61,'Capacity calculation (hide)'!$BK$110:$DJ$111,2,0)</f>
        <v>126.92307692307692</v>
      </c>
      <c r="K61" s="5">
        <f ca="1">IF(I61-IF(Setup!$I$15="Yes",$G61,0)-IF(Setup!$I$13="Yes",$H61,0)&lt;0,0,I61-IF(Setup!$I$15="Yes",$G61,0)-IF(Setup!$I$13="Yes",$H61,0))</f>
        <v>778.84615384615381</v>
      </c>
      <c r="L61" s="5">
        <f t="shared" ca="1" si="2"/>
        <v>126.92307692307692</v>
      </c>
      <c r="M61" s="5">
        <f ca="1">(IF('Demand adjustments for Covid'!$F$9="No",E61,SUM('Demand background (hide)'!DS50,'Demand background (hide)'!DV50:DW50))*(1-'Parameters calculator (hide)'!$B$43))*(1-'Parameters calculator (hide)'!$B$44+('Parameters calculator (hide)'!$B$45*'Parameters calculator (hide)'!$B$47))</f>
        <v>432.24062633787264</v>
      </c>
      <c r="N61" s="5">
        <f ca="1">(IF('Demand adjustments for Covid'!$F$9="No",F61,SUM('Demand background (hide)'!DT50,'Demand background (hide)'!DV50:DW50))*(1-'Parameters calculator (hide)'!$B$43))*(1-'Parameters calculator (hide)'!$B$44+('Parameters calculator (hide)'!$B$45*'Parameters calculator (hide)'!$B$47))</f>
        <v>475.46468897165994</v>
      </c>
      <c r="P61" s="5">
        <f t="shared" ca="1" si="3"/>
        <v>778.84615384615381</v>
      </c>
      <c r="Q61" s="5">
        <f t="shared" ca="1" si="4"/>
        <v>126.92307692307692</v>
      </c>
      <c r="R61" s="5">
        <f t="shared" ca="1" si="5"/>
        <v>778.84615384615381</v>
      </c>
      <c r="S61" s="5">
        <f t="shared" ca="1" si="6"/>
        <v>126.92307692307692</v>
      </c>
      <c r="T61" s="5">
        <f ca="1">M61/IF(Summary!$C$8&lt;&gt;"Patients",1,$I$9)</f>
        <v>432.24062633787264</v>
      </c>
      <c r="U61" s="5">
        <f ca="1">((N61-M61)/IF(Summary!$C$8&lt;&gt;"Patients",1,$I$9))</f>
        <v>43.224062633787298</v>
      </c>
      <c r="V61" s="5">
        <f t="shared" si="7"/>
        <v>0</v>
      </c>
      <c r="X61" s="5">
        <f ca="1">(VLOOKUP(D61,'SPC background (hide)'!$AG$2:$AN$54,8,0)/IF(Summary!$C$8&lt;&gt;"Patients",1,$I$9))*(1-$I$4)*(1-$I$5+($I$6*$I$7))</f>
        <v>445.74814591093116</v>
      </c>
    </row>
    <row r="62" spans="1:24" x14ac:dyDescent="0.2">
      <c r="A62" s="87">
        <f t="shared" si="8"/>
        <v>44298</v>
      </c>
      <c r="B62" s="67" t="str">
        <f t="shared" si="10"/>
        <v/>
      </c>
      <c r="C62" s="67" t="str">
        <f t="shared" si="9"/>
        <v/>
      </c>
      <c r="D62" s="67">
        <f t="shared" si="1"/>
        <v>15</v>
      </c>
      <c r="E62" s="5">
        <f ca="1">IF(LEFT(Demand!$C$8,1)="H",VLOOKUP($D62,'SPC background (hide)'!$AG$2:$AS$54,12,0),'Demand background (hide)'!X51)</f>
        <v>790</v>
      </c>
      <c r="F62" s="5">
        <f ca="1">IF(LEFT(Demand!$C$8,1)="H",VLOOKUP($D62,'SPC background (hide)'!$AG$2:$AS$54,13,0),E62*1.1)</f>
        <v>869.00000000000011</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778.84615384615381</v>
      </c>
      <c r="J62" s="5">
        <f ca="1">HLOOKUP(D62,'Capacity calculation (hide)'!$BK$110:$DJ$111,2,0)</f>
        <v>126.92307692307692</v>
      </c>
      <c r="K62" s="5">
        <f ca="1">IF(I62-IF(Setup!$I$15="Yes",$G62,0)-IF(Setup!$I$13="Yes",$H62,0)&lt;0,0,I62-IF(Setup!$I$15="Yes",$G62,0)-IF(Setup!$I$13="Yes",$H62,0))</f>
        <v>778.84615384615381</v>
      </c>
      <c r="L62" s="5">
        <f t="shared" ca="1" si="2"/>
        <v>126.92307692307692</v>
      </c>
      <c r="M62" s="5">
        <f ca="1">(IF('Demand adjustments for Covid'!$F$9="No",E62,SUM('Demand background (hide)'!DS51,'Demand background (hide)'!DV51:DW51))*(1-'Parameters calculator (hide)'!$B$43))*(1-'Parameters calculator (hide)'!$B$44+('Parameters calculator (hide)'!$B$45*'Parameters calculator (hide)'!$B$47))</f>
        <v>711.39603084774865</v>
      </c>
      <c r="N62" s="5">
        <f ca="1">(IF('Demand adjustments for Covid'!$F$9="No",F62,SUM('Demand background (hide)'!DT51,'Demand background (hide)'!DV51:DW51))*(1-'Parameters calculator (hide)'!$B$43))*(1-'Parameters calculator (hide)'!$B$44+('Parameters calculator (hide)'!$B$45*'Parameters calculator (hide)'!$B$47))</f>
        <v>782.53563393252375</v>
      </c>
      <c r="P62" s="5">
        <f t="shared" ca="1" si="3"/>
        <v>778.84615384615381</v>
      </c>
      <c r="Q62" s="5">
        <f t="shared" ca="1" si="4"/>
        <v>126.92307692307692</v>
      </c>
      <c r="R62" s="5">
        <f t="shared" ca="1" si="5"/>
        <v>778.84615384615381</v>
      </c>
      <c r="S62" s="5">
        <f t="shared" ca="1" si="6"/>
        <v>126.92307692307692</v>
      </c>
      <c r="T62" s="5">
        <f ca="1">M62/IF(Summary!$C$8&lt;&gt;"Patients",1,$I$9)</f>
        <v>711.39603084774865</v>
      </c>
      <c r="U62" s="5">
        <f ca="1">((N62-M62)/IF(Summary!$C$8&lt;&gt;"Patients",1,$I$9))</f>
        <v>71.139603084775104</v>
      </c>
      <c r="V62" s="5">
        <f t="shared" si="7"/>
        <v>0</v>
      </c>
      <c r="X62" s="5">
        <f ca="1">(VLOOKUP(D62,'SPC background (hide)'!$AG$2:$AN$54,8,0)/IF(Summary!$C$8&lt;&gt;"Patients",1,$I$9))*(1-$I$4)*(1-$I$5+($I$6*$I$7))</f>
        <v>445.74814591093116</v>
      </c>
    </row>
    <row r="63" spans="1:24" x14ac:dyDescent="0.2">
      <c r="A63" s="87">
        <f t="shared" si="8"/>
        <v>44305</v>
      </c>
      <c r="B63" s="67" t="str">
        <f t="shared" si="10"/>
        <v/>
      </c>
      <c r="C63" s="67" t="str">
        <f t="shared" si="9"/>
        <v/>
      </c>
      <c r="D63" s="67">
        <f t="shared" si="1"/>
        <v>16</v>
      </c>
      <c r="E63" s="5">
        <f ca="1">IF(LEFT(Demand!$C$8,1)="H",VLOOKUP($D63,'SPC background (hide)'!$AG$2:$AS$54,12,0),'Demand background (hide)'!X52)</f>
        <v>330</v>
      </c>
      <c r="F63" s="5">
        <f ca="1">IF(LEFT(Demand!$C$8,1)="H",VLOOKUP($D63,'SPC background (hide)'!$AG$2:$AS$54,13,0),E63*1.1)</f>
        <v>363.00000000000006</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778.84615384615381</v>
      </c>
      <c r="J63" s="5">
        <f ca="1">HLOOKUP(D63,'Capacity calculation (hide)'!$BK$110:$DJ$111,2,0)</f>
        <v>126.92307692307692</v>
      </c>
      <c r="K63" s="5">
        <f ca="1">IF(I63-IF(Setup!$I$15="Yes",$G63,0)-IF(Setup!$I$13="Yes",$H63,0)&lt;0,0,I63-IF(Setup!$I$15="Yes",$G63,0)-IF(Setup!$I$13="Yes",$H63,0))</f>
        <v>778.84615384615381</v>
      </c>
      <c r="L63" s="5">
        <f t="shared" ca="1" si="2"/>
        <v>126.92307692307692</v>
      </c>
      <c r="M63" s="5">
        <f ca="1">(IF('Demand adjustments for Covid'!$F$9="No",E63,SUM('Demand background (hide)'!DS52,'Demand background (hide)'!DV52:DW52))*(1-'Parameters calculator (hide)'!$B$43))*(1-'Parameters calculator (hide)'!$B$44+('Parameters calculator (hide)'!$B$45*'Parameters calculator (hide)'!$B$47))</f>
        <v>297.16543060728748</v>
      </c>
      <c r="N63" s="5">
        <f ca="1">(IF('Demand adjustments for Covid'!$F$9="No",F63,SUM('Demand background (hide)'!DT52,'Demand background (hide)'!DV52:DW52))*(1-'Parameters calculator (hide)'!$B$43))*(1-'Parameters calculator (hide)'!$B$44+('Parameters calculator (hide)'!$B$45*'Parameters calculator (hide)'!$B$47))</f>
        <v>326.88197366801626</v>
      </c>
      <c r="P63" s="5">
        <f t="shared" ca="1" si="3"/>
        <v>778.84615384615381</v>
      </c>
      <c r="Q63" s="5">
        <f t="shared" ca="1" si="4"/>
        <v>126.92307692307692</v>
      </c>
      <c r="R63" s="5">
        <f t="shared" ca="1" si="5"/>
        <v>778.84615384615381</v>
      </c>
      <c r="S63" s="5">
        <f t="shared" ca="1" si="6"/>
        <v>126.92307692307692</v>
      </c>
      <c r="T63" s="5">
        <f ca="1">M63/IF(Summary!$C$8&lt;&gt;"Patients",1,$I$9)</f>
        <v>297.16543060728748</v>
      </c>
      <c r="U63" s="5">
        <f ca="1">((N63-M63)/IF(Summary!$C$8&lt;&gt;"Patients",1,$I$9))</f>
        <v>29.716543060728782</v>
      </c>
      <c r="V63" s="5">
        <f t="shared" si="7"/>
        <v>0</v>
      </c>
      <c r="X63" s="5">
        <f ca="1">(VLOOKUP(D63,'SPC background (hide)'!$AG$2:$AN$54,8,0)/IF(Summary!$C$8&lt;&gt;"Patients",1,$I$9))*(1-$I$4)*(1-$I$5+($I$6*$I$7))</f>
        <v>445.74814591093116</v>
      </c>
    </row>
    <row r="64" spans="1:24" x14ac:dyDescent="0.2">
      <c r="A64" s="87">
        <f t="shared" si="8"/>
        <v>44312</v>
      </c>
      <c r="B64" s="67" t="str">
        <f t="shared" si="10"/>
        <v/>
      </c>
      <c r="C64" s="67" t="str">
        <f t="shared" si="9"/>
        <v/>
      </c>
      <c r="D64" s="67">
        <f t="shared" si="1"/>
        <v>17</v>
      </c>
      <c r="E64" s="5">
        <f ca="1">IF(LEFT(Demand!$C$8,1)="H",VLOOKUP($D64,'SPC background (hide)'!$AG$2:$AS$54,12,0),'Demand background (hide)'!X53)</f>
        <v>590</v>
      </c>
      <c r="F64" s="5">
        <f ca="1">IF(LEFT(Demand!$C$8,1)="H",VLOOKUP($D64,'SPC background (hide)'!$AG$2:$AS$54,13,0),E64*1.1)</f>
        <v>649</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778.84615384615381</v>
      </c>
      <c r="J64" s="5">
        <f ca="1">HLOOKUP(D64,'Capacity calculation (hide)'!$BK$110:$DJ$111,2,0)</f>
        <v>126.92307692307692</v>
      </c>
      <c r="K64" s="5">
        <f ca="1">IF(I64-IF(Setup!$I$15="Yes",$G64,0)-IF(Setup!$I$13="Yes",$H64,0)&lt;0,0,I64-IF(Setup!$I$15="Yes",$G64,0)-IF(Setup!$I$13="Yes",$H64,0))</f>
        <v>778.84615384615381</v>
      </c>
      <c r="L64" s="5">
        <f t="shared" ca="1" si="2"/>
        <v>126.92307692307692</v>
      </c>
      <c r="M64" s="5">
        <f ca="1">(IF('Demand adjustments for Covid'!$F$9="No",E64,SUM('Demand background (hide)'!DS53,'Demand background (hide)'!DV53:DW53))*(1-'Parameters calculator (hide)'!$B$43))*(1-'Parameters calculator (hide)'!$B$44+('Parameters calculator (hide)'!$B$45*'Parameters calculator (hide)'!$B$47))</f>
        <v>531.29576987363509</v>
      </c>
      <c r="N64" s="5">
        <f ca="1">(IF('Demand adjustments for Covid'!$F$9="No",F64,SUM('Demand background (hide)'!DT53,'Demand background (hide)'!DV53:DW53))*(1-'Parameters calculator (hide)'!$B$43))*(1-'Parameters calculator (hide)'!$B$44+('Parameters calculator (hide)'!$B$45*'Parameters calculator (hide)'!$B$47))</f>
        <v>584.42534686099862</v>
      </c>
      <c r="P64" s="5">
        <f t="shared" ca="1" si="3"/>
        <v>778.84615384615381</v>
      </c>
      <c r="Q64" s="5">
        <f t="shared" ca="1" si="4"/>
        <v>126.92307692307692</v>
      </c>
      <c r="R64" s="5">
        <f t="shared" ca="1" si="5"/>
        <v>778.84615384615381</v>
      </c>
      <c r="S64" s="5">
        <f t="shared" ca="1" si="6"/>
        <v>126.92307692307692</v>
      </c>
      <c r="T64" s="5">
        <f ca="1">M64/IF(Summary!$C$8&lt;&gt;"Patients",1,$I$9)</f>
        <v>531.29576987363509</v>
      </c>
      <c r="U64" s="5">
        <f ca="1">((N64-M64)/IF(Summary!$C$8&lt;&gt;"Patients",1,$I$9))</f>
        <v>53.129576987363521</v>
      </c>
      <c r="V64" s="5">
        <f t="shared" si="7"/>
        <v>0</v>
      </c>
      <c r="X64" s="5">
        <f ca="1">(VLOOKUP(D64,'SPC background (hide)'!$AG$2:$AN$54,8,0)/IF(Summary!$C$8&lt;&gt;"Patients",1,$I$9))*(1-$I$4)*(1-$I$5+($I$6*$I$7))</f>
        <v>445.74814591093116</v>
      </c>
    </row>
    <row r="65" spans="1:24" x14ac:dyDescent="0.2">
      <c r="A65" s="87">
        <f t="shared" si="8"/>
        <v>44319</v>
      </c>
      <c r="B65" s="67" t="str">
        <f t="shared" si="10"/>
        <v/>
      </c>
      <c r="C65" s="67" t="str">
        <f t="shared" si="9"/>
        <v>May</v>
      </c>
      <c r="D65" s="67">
        <f t="shared" si="1"/>
        <v>18</v>
      </c>
      <c r="E65" s="5">
        <f ca="1">IF(LEFT(Demand!$C$8,1)="H",VLOOKUP($D65,'SPC background (hide)'!$AG$2:$AS$54,12,0),'Demand background (hide)'!X54)</f>
        <v>420</v>
      </c>
      <c r="F65" s="5">
        <f ca="1">IF(LEFT(Demand!$C$8,1)="H",VLOOKUP($D65,'SPC background (hide)'!$AG$2:$AS$54,13,0),E65*1.1)</f>
        <v>462.00000000000006</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778.84615384615381</v>
      </c>
      <c r="J65" s="5">
        <f ca="1">HLOOKUP(D65,'Capacity calculation (hide)'!$BK$110:$DJ$111,2,0)</f>
        <v>126.92307692307692</v>
      </c>
      <c r="K65" s="5">
        <f ca="1">IF(I65-IF(Setup!$I$15="Yes",$G65,0)-IF(Setup!$I$13="Yes",$H65,0)&lt;0,0,I65-IF(Setup!$I$15="Yes",$G65,0)-IF(Setup!$I$13="Yes",$H65,0))</f>
        <v>778.84615384615381</v>
      </c>
      <c r="L65" s="5">
        <f t="shared" ca="1" si="2"/>
        <v>126.92307692307692</v>
      </c>
      <c r="M65" s="5">
        <f ca="1">(IF('Demand adjustments for Covid'!$F$9="No",E65,SUM('Demand background (hide)'!DS54,'Demand background (hide)'!DV54:DW54))*(1-'Parameters calculator (hide)'!$B$43))*(1-'Parameters calculator (hide)'!$B$44+('Parameters calculator (hide)'!$B$45*'Parameters calculator (hide)'!$B$47))</f>
        <v>378.21054804563857</v>
      </c>
      <c r="N65" s="5">
        <f ca="1">(IF('Demand adjustments for Covid'!$F$9="No",F65,SUM('Demand background (hide)'!DT54,'Demand background (hide)'!DV54:DW54))*(1-'Parameters calculator (hide)'!$B$43))*(1-'Parameters calculator (hide)'!$B$44+('Parameters calculator (hide)'!$B$45*'Parameters calculator (hide)'!$B$47))</f>
        <v>416.03160285020249</v>
      </c>
      <c r="P65" s="5">
        <f t="shared" ca="1" si="3"/>
        <v>778.84615384615381</v>
      </c>
      <c r="Q65" s="5">
        <f t="shared" ca="1" si="4"/>
        <v>126.92307692307692</v>
      </c>
      <c r="R65" s="5">
        <f t="shared" ca="1" si="5"/>
        <v>778.84615384615381</v>
      </c>
      <c r="S65" s="5">
        <f t="shared" ca="1" si="6"/>
        <v>126.92307692307692</v>
      </c>
      <c r="T65" s="5">
        <f ca="1">M65/IF(Summary!$C$8&lt;&gt;"Patients",1,$I$9)</f>
        <v>378.21054804563857</v>
      </c>
      <c r="U65" s="5">
        <f ca="1">((N65-M65)/IF(Summary!$C$8&lt;&gt;"Patients",1,$I$9))</f>
        <v>37.821054804563914</v>
      </c>
      <c r="V65" s="5">
        <f t="shared" si="7"/>
        <v>0</v>
      </c>
      <c r="X65" s="5">
        <f ca="1">(VLOOKUP(D65,'SPC background (hide)'!$AG$2:$AN$54,8,0)/IF(Summary!$C$8&lt;&gt;"Patients",1,$I$9))*(1-$I$4)*(1-$I$5+($I$6*$I$7))</f>
        <v>445.74814591093116</v>
      </c>
    </row>
    <row r="66" spans="1:24" x14ac:dyDescent="0.2">
      <c r="A66" s="87">
        <f t="shared" si="8"/>
        <v>44326</v>
      </c>
      <c r="B66" s="67" t="str">
        <f t="shared" si="10"/>
        <v/>
      </c>
      <c r="C66" s="67" t="str">
        <f>IF(TEXT(A66,"MMM")&lt;&gt;TEXT(A65,"MMM"),TEXT(A66,"MMM"),"")</f>
        <v/>
      </c>
      <c r="D66" s="67">
        <f t="shared" si="1"/>
        <v>19</v>
      </c>
      <c r="E66" s="5">
        <f ca="1">IF(LEFT(Demand!$C$8,1)="H",VLOOKUP($D66,'SPC background (hide)'!$AG$2:$AS$54,12,0),'Demand background (hide)'!X55)</f>
        <v>780</v>
      </c>
      <c r="F66" s="5">
        <f ca="1">IF(LEFT(Demand!$C$8,1)="H",VLOOKUP($D66,'SPC background (hide)'!$AG$2:$AS$54,13,0),E66*1.1)</f>
        <v>858.00000000000011</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778.84615384615381</v>
      </c>
      <c r="J66" s="5">
        <f ca="1">HLOOKUP(D66,'Capacity calculation (hide)'!$BK$110:$DJ$111,2,0)</f>
        <v>126.92307692307692</v>
      </c>
      <c r="K66" s="5">
        <f ca="1">IF(I66-IF(Setup!$I$15="Yes",$G66,0)-IF(Setup!$I$13="Yes",$H66,0)&lt;0,0,I66-IF(Setup!$I$15="Yes",$G66,0)-IF(Setup!$I$13="Yes",$H66,0))</f>
        <v>778.84615384615381</v>
      </c>
      <c r="L66" s="5">
        <f t="shared" ca="1" si="2"/>
        <v>126.92307692307692</v>
      </c>
      <c r="M66" s="5">
        <f ca="1">(IF('Demand adjustments for Covid'!$F$9="No",E66,SUM('Demand background (hide)'!DS55,'Demand background (hide)'!DV55:DW55))*(1-'Parameters calculator (hide)'!$B$43))*(1-'Parameters calculator (hide)'!$B$44+('Parameters calculator (hide)'!$B$45*'Parameters calculator (hide)'!$B$47))</f>
        <v>702.39101779904297</v>
      </c>
      <c r="N66" s="5">
        <f ca="1">(IF('Demand adjustments for Covid'!$F$9="No",F66,SUM('Demand background (hide)'!DT55,'Demand background (hide)'!DV55:DW55))*(1-'Parameters calculator (hide)'!$B$43))*(1-'Parameters calculator (hide)'!$B$44+('Parameters calculator (hide)'!$B$45*'Parameters calculator (hide)'!$B$47))</f>
        <v>772.63011957894753</v>
      </c>
      <c r="P66" s="5">
        <f t="shared" ca="1" si="3"/>
        <v>778.84615384615381</v>
      </c>
      <c r="Q66" s="5">
        <f t="shared" ca="1" si="4"/>
        <v>126.92307692307692</v>
      </c>
      <c r="R66" s="5">
        <f t="shared" ca="1" si="5"/>
        <v>778.84615384615381</v>
      </c>
      <c r="S66" s="5">
        <f t="shared" ca="1" si="6"/>
        <v>126.92307692307692</v>
      </c>
      <c r="T66" s="5">
        <f ca="1">M66/IF(Summary!$C$8&lt;&gt;"Patients",1,$I$9)</f>
        <v>702.39101779904297</v>
      </c>
      <c r="U66" s="5">
        <f ca="1">((N66-M66)/IF(Summary!$C$8&lt;&gt;"Patients",1,$I$9))</f>
        <v>70.239101779904558</v>
      </c>
      <c r="V66" s="5">
        <f t="shared" si="7"/>
        <v>0</v>
      </c>
      <c r="X66" s="5">
        <f ca="1">(VLOOKUP(D66,'SPC background (hide)'!$AG$2:$AN$54,8,0)/IF(Summary!$C$8&lt;&gt;"Patients",1,$I$9))*(1-$I$4)*(1-$I$5+($I$6*$I$7))</f>
        <v>445.74814591093116</v>
      </c>
    </row>
    <row r="67" spans="1:24" x14ac:dyDescent="0.2">
      <c r="A67" s="297">
        <f t="shared" si="8"/>
        <v>44333</v>
      </c>
      <c r="B67" s="67" t="str">
        <f t="shared" ref="B67" si="11">IF(YEAR(A67)&lt;&gt;YEAR(A66),YEAR(A67),"")</f>
        <v/>
      </c>
      <c r="C67" s="67" t="str">
        <f t="shared" ref="C67" si="12">IF(TEXT(A67,"MMM")&lt;&gt;TEXT(A66,"MMM"),TEXT(A67,"MMM"),"")</f>
        <v/>
      </c>
      <c r="D67" s="59">
        <f>IF(MAX(D15:D66)=53,WEEKNUM(A67,21),53)</f>
        <v>20</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778.84615384615381</v>
      </c>
      <c r="J67" s="299">
        <f ca="1">IF(D67=53,HLOOKUP(52,'Capacity calculation (hide)'!$BK$110:$DJ$111,2,0),J66)</f>
        <v>126.92307692307692</v>
      </c>
      <c r="K67" s="5">
        <f ca="1">IF(I67-IF(Setup!$I$15="Yes",$G67,0)-IF(Setup!$I$13="Yes",$H67,0)&lt;0,0,I67-IF(Setup!$I$15="Yes",$G67,0)-IF(Setup!$I$13="Yes",$H67,0))</f>
        <v>778.84615384615381</v>
      </c>
      <c r="L67" s="5">
        <f t="shared" ref="L67" ca="1" si="13">J67</f>
        <v>126.92307692307692</v>
      </c>
      <c r="M67" s="5">
        <f ca="1">(IF('Demand adjustments for Covid'!$F$9="No",E67,SUM('Demand background (hide)'!DS56,'Demand background (hide)'!DV56:DW56))*(1-'Parameters calculator (hide)'!$B$43))*(1-'Parameters calculator (hide)'!$B$44+('Parameters calculator (hide)'!$B$45*'Parameters calculator (hide)'!$B$47))</f>
        <v>496.62646963611826</v>
      </c>
      <c r="N67" s="5">
        <f ca="1">(IF('Demand adjustments for Covid'!$F$9="No",F67,SUM('Demand background (hide)'!DT56,'Demand background (hide)'!DV56:DW56))*(1-'Parameters calculator (hide)'!$B$43))*(1-'Parameters calculator (hide)'!$B$44+('Parameters calculator (hide)'!$B$45*'Parameters calculator (hide)'!$B$47))</f>
        <v>597.93286643405713</v>
      </c>
      <c r="O67" s="67"/>
      <c r="P67" s="5">
        <f t="shared" ref="P67" ca="1" si="14">I67</f>
        <v>778.84615384615381</v>
      </c>
      <c r="Q67" s="5">
        <f t="shared" ref="Q67" ca="1" si="15">J67</f>
        <v>126.92307692307692</v>
      </c>
      <c r="R67" s="5">
        <f t="shared" ref="R67" ca="1" si="16">IF(P67-V67&lt;0,0,P67-V67)</f>
        <v>778.84615384615381</v>
      </c>
      <c r="S67" s="5">
        <f t="shared" ref="S67" ca="1" si="17">IF(R67=0,IF(P67+Q67-V67&lt;0,0,P67+Q67-V67),Q67)</f>
        <v>126.92307692307692</v>
      </c>
      <c r="T67" s="5">
        <f ca="1">M67/IF(Summary!$C$8&lt;&gt;"Patients",1,$I$9)</f>
        <v>496.62646963611826</v>
      </c>
      <c r="U67" s="5">
        <f ca="1">((N67-M67)/IF(Summary!$C$8&lt;&gt;"Patients",1,$I$9))</f>
        <v>101.30639679793887</v>
      </c>
      <c r="V67" s="5">
        <f t="shared" ref="V67" si="18">SUM(G67:H67)</f>
        <v>0</v>
      </c>
      <c r="W67" s="67"/>
      <c r="X67" s="5">
        <f ca="1">(VLOOKUP(D67,'SPC background (hide)'!$AG$2:$AN$54,8,0)/IF(Summary!$C$8&lt;&gt;"Patients",1,$I$9))*(1-$I$4)*(1-$I$5+($I$6*$I$7))</f>
        <v>445.74814591093116</v>
      </c>
    </row>
    <row r="68" spans="1:24" s="67" customFormat="1" x14ac:dyDescent="0.2">
      <c r="X68" s="5"/>
    </row>
    <row r="69" spans="1:24" x14ac:dyDescent="0.2">
      <c r="X69" s="5"/>
    </row>
    <row r="70" spans="1:24" x14ac:dyDescent="0.2">
      <c r="D70" t="s">
        <v>290</v>
      </c>
      <c r="E70" s="5">
        <f ca="1">AVERAGE(E15:E67)</f>
        <v>538.89622641509436</v>
      </c>
      <c r="F70" s="5">
        <f ca="1">AVERAGE(F15:F67)</f>
        <v>593.86792452830184</v>
      </c>
      <c r="G70" s="5" t="str">
        <f>IF(Setup!$I$15="Yes",AVERAGE(G15:G67),"")</f>
        <v/>
      </c>
      <c r="H70" s="5" t="str">
        <f>IF(Setup!$I$13="Yes",AVERAGE(H15:H67),"")</f>
        <v/>
      </c>
      <c r="I70" s="5">
        <f ca="1">AVERAGE(I15:I67)</f>
        <v>778.84615384615392</v>
      </c>
      <c r="J70" s="5">
        <f ca="1">AVERAGE(J15:J67)</f>
        <v>126.92307692307706</v>
      </c>
      <c r="K70" s="5">
        <f ca="1">AVERAGE(K15:K67)</f>
        <v>778.84615384615392</v>
      </c>
      <c r="L70" s="5">
        <f ca="1">AVERAGE(L15:L67)</f>
        <v>126.92307692307706</v>
      </c>
      <c r="M70" s="104">
        <f ca="1">AVERAGE(M15:M67)/IF(Summary!$C$8&lt;&gt;"Patients",1,$I$9)</f>
        <v>480.179577879237</v>
      </c>
      <c r="N70" s="104">
        <f ca="1">AVERAGE(N15:N67)/IF(Summary!$C$8&lt;&gt;"Patients",1,$I$9)</f>
        <v>506.09872392791715</v>
      </c>
      <c r="R70" s="5">
        <f ca="1">AVERAGE(R15:R67)</f>
        <v>778.84615384615392</v>
      </c>
      <c r="S70" s="5">
        <f ca="1">AVERAGE(S15:S67)</f>
        <v>126.92307692307706</v>
      </c>
      <c r="V70" s="104">
        <f>IF(AND(Setup!$I$13="No",Setup!$I$15="No"),0,IF(H70&lt;&gt;"",H70,0)+IF(G70&lt;&gt;"",G70,0))</f>
        <v>0</v>
      </c>
      <c r="X70" s="5">
        <f ca="1">AVERAGE(X15:X67)</f>
        <v>445.7481459109307</v>
      </c>
    </row>
    <row r="71" spans="1:24" x14ac:dyDescent="0.2">
      <c r="E71" s="60"/>
      <c r="I71" t="s">
        <v>308</v>
      </c>
      <c r="K71" s="104">
        <f ca="1">(K70)/IF(Summary!$C$8&lt;&gt;"Patients",1,$I$9)</f>
        <v>778.84615384615392</v>
      </c>
      <c r="L71" s="104">
        <f ca="1">(L70)/IF(Summary!$C$8&lt;&gt;"Patients",1,$I$9)</f>
        <v>126.92307692307706</v>
      </c>
      <c r="M71" s="5"/>
      <c r="N71" s="5">
        <f ca="1">N70-M70</f>
        <v>25.919146048680147</v>
      </c>
      <c r="R71" s="5">
        <f ca="1">SUM(R15:R67)</f>
        <v>41278.846153846156</v>
      </c>
      <c r="S71" s="5">
        <f ca="1">SUM(S15:S67)</f>
        <v>6726.9230769230844</v>
      </c>
      <c r="V71" s="5">
        <f>SUM(V15:V67)</f>
        <v>0</v>
      </c>
      <c r="X71" s="5">
        <f ca="1">SUM(X15:X67)</f>
        <v>23624.651733279326</v>
      </c>
    </row>
    <row r="72" spans="1:24" x14ac:dyDescent="0.2">
      <c r="E72" s="5"/>
      <c r="F72" s="5"/>
      <c r="J72" s="5"/>
      <c r="K72" s="5"/>
      <c r="L72" s="5"/>
      <c r="M72" s="5"/>
      <c r="N72" s="5"/>
      <c r="X72" s="5">
        <f ca="1">AVERAGE(X15:X67)</f>
        <v>445.7481459109307</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1128</v>
      </c>
    </row>
    <row r="3" spans="1:29" x14ac:dyDescent="0.2">
      <c r="A3" t="s">
        <v>1114</v>
      </c>
      <c r="B3" s="302">
        <f>Summary!$D$42</f>
        <v>0</v>
      </c>
      <c r="H3" t="s">
        <v>153</v>
      </c>
      <c r="I3" t="s">
        <v>148</v>
      </c>
      <c r="J3" t="s">
        <v>149</v>
      </c>
      <c r="K3" t="s">
        <v>156</v>
      </c>
      <c r="L3" t="s">
        <v>1126</v>
      </c>
      <c r="M3" t="s">
        <v>531</v>
      </c>
      <c r="N3" t="s">
        <v>1127</v>
      </c>
    </row>
    <row r="4" spans="1:29" x14ac:dyDescent="0.2">
      <c r="A4" t="s">
        <v>1115</v>
      </c>
      <c r="B4" s="302">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
      <c r="A5" t="s">
        <v>75</v>
      </c>
      <c r="B5" s="3">
        <f ca="1">'Summary Calculations (hide)'!I4</f>
        <v>1.0999999999999999E-2</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
      <c r="A6" t="s">
        <v>1116</v>
      </c>
      <c r="B6" s="3">
        <f ca="1">'Summary Calculations (hide)'!I5</f>
        <v>0.1134830082198503</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
      <c r="A7" t="s">
        <v>99</v>
      </c>
      <c r="B7" s="3">
        <f ca="1">'Summary Calculations (hide)'!I6</f>
        <v>2.9999999999999992E-2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
      <c r="A8" t="s">
        <v>418</v>
      </c>
      <c r="B8" s="3">
        <f ca="1">'Summary Calculations (hide)'!I7</f>
        <v>0.79999999999999993</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
      <c r="A10" t="s">
        <v>1148</v>
      </c>
      <c r="B10" s="3"/>
      <c r="H10" t="s">
        <v>1125</v>
      </c>
      <c r="T10" t="s">
        <v>1131</v>
      </c>
    </row>
    <row r="11" spans="1:29" x14ac:dyDescent="0.2">
      <c r="A11" t="s">
        <v>1117</v>
      </c>
      <c r="B11" s="3">
        <f ca="1">(1-B5)*(1-(B6+B7))</f>
        <v>0.84709530487056806</v>
      </c>
      <c r="C11" s="51" t="s">
        <v>1144</v>
      </c>
      <c r="D11" t="s">
        <v>1138</v>
      </c>
      <c r="T11" t="s">
        <v>1132</v>
      </c>
      <c r="U11" t="s">
        <v>1133</v>
      </c>
      <c r="V11" t="s">
        <v>1134</v>
      </c>
      <c r="W11" t="s">
        <v>1135</v>
      </c>
      <c r="X11" t="s">
        <v>1136</v>
      </c>
      <c r="Y11" t="s">
        <v>1137</v>
      </c>
      <c r="Z11" t="s">
        <v>156</v>
      </c>
      <c r="AA11" t="s">
        <v>1141</v>
      </c>
      <c r="AB11" t="s">
        <v>1142</v>
      </c>
      <c r="AC11" t="s">
        <v>1143</v>
      </c>
    </row>
    <row r="12" spans="1:29" x14ac:dyDescent="0.2">
      <c r="A12" t="s">
        <v>1118</v>
      </c>
      <c r="B12" s="3">
        <f ca="1">(1-B5) * (B7*B8)</f>
        <v>2.373599999999999E-2</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
      <c r="A13" t="s">
        <v>1122</v>
      </c>
      <c r="B13" s="3">
        <f ca="1">B11+B12</f>
        <v>0.87083130487056803</v>
      </c>
      <c r="C13" s="51" t="s">
        <v>1123</v>
      </c>
      <c r="H13" s="297">
        <f>'Summary Calculations (hide)'!A15</f>
        <v>43969</v>
      </c>
      <c r="I13">
        <f>'Summary Calculations (hide)'!B15</f>
        <v>2020</v>
      </c>
      <c r="J13" t="str">
        <f>'Summary Calculations (hide)'!C15</f>
        <v>May</v>
      </c>
      <c r="K13">
        <f>'Summary Calculations (hide)'!D15</f>
        <v>21</v>
      </c>
      <c r="L13">
        <f ca="1">VLOOKUP($K13,'SPC background (hide)'!$AG$2:$AS$54,3,0)</f>
        <v>1</v>
      </c>
      <c r="M13">
        <f ca="1">((VLOOKUP(L13,$H$4:$N$8,4,FALSE)*(1-$B$5)*(1-$B$6+($B$7*$B$8))))</f>
        <v>445.74814591093116</v>
      </c>
      <c r="N13" s="67">
        <f ca="1">((VLOOKUP(L13,$H$4:$N$8,5,FALSE)*(1-$B$5)*(1-$B$6+($B$7*$B$8))))</f>
        <v>127.57715908814819</v>
      </c>
      <c r="R13" s="5">
        <f ca="1">(VLOOKUP(K13,'Summary Calculations (hide)'!$D$15:$L$67,8,0)+VLOOKUP(K13,'Summary Calculations (hide)'!$D$15:$L$67,9,0))*IF(Summary!$C$8="Patients",'Summary Calculations (hide)'!$I$9,1)</f>
        <v>905.76923076923072</v>
      </c>
      <c r="AA13">
        <f ca="1">IF(Summary!$C$8="Patients", 'Parameters calculator (hide)'!$H$63,'Parameters calculator (hide)'!$H$62)</f>
        <v>1574.0769230769231</v>
      </c>
      <c r="AB13" s="67">
        <f ca="1">IF(Summary!$C$8="Patients", 'Parameters calculator (hide)'!$I$63,'Parameters calculator (hide)'!$I$62)</f>
        <v>1739.7692307692307</v>
      </c>
      <c r="AC13">
        <f ca="1">AB13-AA13</f>
        <v>165.69230769230762</v>
      </c>
    </row>
    <row r="14" spans="1:29" x14ac:dyDescent="0.2">
      <c r="A14" t="s">
        <v>1119</v>
      </c>
      <c r="B14" s="3">
        <f ca="1">1 - B7</f>
        <v>0.97</v>
      </c>
      <c r="C14" s="51" t="s">
        <v>1146</v>
      </c>
      <c r="H14" s="297">
        <f>'Summary Calculations (hide)'!A16</f>
        <v>43976</v>
      </c>
      <c r="I14" t="str">
        <f>'Summary Calculations (hide)'!B16</f>
        <v/>
      </c>
      <c r="J14" t="str">
        <f>'Summary Calculations (hide)'!C16</f>
        <v/>
      </c>
      <c r="K14">
        <f>'Summary Calculations (hide)'!D16</f>
        <v>22</v>
      </c>
      <c r="L14" s="67">
        <f ca="1">VLOOKUP($K14,'SPC background (hide)'!$AG$2:$AS$54,3,0)</f>
        <v>1</v>
      </c>
      <c r="M14" s="67">
        <f t="shared" ref="M14:M64" ca="1" si="0">((VLOOKUP(L14,$H$4:$N$8,4,FALSE)*(1-$B$5)*(1-$B$6+($B$7*$B$8))))</f>
        <v>445.74814591093116</v>
      </c>
      <c r="N14" s="67">
        <f t="shared" ref="N14:N64" ca="1" si="1">((VLOOKUP(L14,$H$4:$N$8,5,FALSE)*(1-$B$5)*(1-$B$6+($B$7*$B$8))))</f>
        <v>127.57715908814819</v>
      </c>
      <c r="O14" s="67"/>
      <c r="P14" s="67"/>
      <c r="Q14" s="67"/>
      <c r="R14" s="5">
        <f ca="1">(VLOOKUP(K14,'Summary Calculations (hide)'!$D$15:$L$67,8,0)+VLOOKUP(K14,'Summary Calculations (hide)'!$D$15:$L$67,9,0))*IF(Summary!$C$8="Patients",'Summary Calculations (hide)'!$I$9,1)</f>
        <v>905.76923076923072</v>
      </c>
      <c r="AA14" s="67">
        <f ca="1">IF(Summary!$C$8="Patients", 'Parameters calculator (hide)'!$H$63,'Parameters calculator (hide)'!$H$62)</f>
        <v>1574.0769230769231</v>
      </c>
      <c r="AB14" s="67">
        <f ca="1">IF(Summary!$C$8="Patients", 'Parameters calculator (hide)'!$I$63,'Parameters calculator (hide)'!$I$62)</f>
        <v>1739.7692307692307</v>
      </c>
      <c r="AC14" s="67">
        <f t="shared" ref="AC14:AC64" ca="1" si="2">AB14-AA14</f>
        <v>165.69230769230762</v>
      </c>
    </row>
    <row r="15" spans="1:29" x14ac:dyDescent="0.2">
      <c r="A15" t="s">
        <v>1120</v>
      </c>
      <c r="B15" s="3">
        <f ca="1">B7*B8</f>
        <v>2.399999999999999E-2</v>
      </c>
      <c r="C15" s="51" t="s">
        <v>1147</v>
      </c>
      <c r="H15" s="297">
        <f>'Summary Calculations (hide)'!A17</f>
        <v>43983</v>
      </c>
      <c r="I15" t="str">
        <f>'Summary Calculations (hide)'!B17</f>
        <v/>
      </c>
      <c r="J15" t="str">
        <f>'Summary Calculations (hide)'!C17</f>
        <v>Jun</v>
      </c>
      <c r="K15">
        <f>'Summary Calculations (hide)'!D17</f>
        <v>23</v>
      </c>
      <c r="L15" s="67">
        <f ca="1">VLOOKUP($K15,'SPC background (hide)'!$AG$2:$AS$54,3,0)</f>
        <v>1</v>
      </c>
      <c r="M15" s="67">
        <f t="shared" ca="1" si="0"/>
        <v>445.74814591093116</v>
      </c>
      <c r="N15" s="67">
        <f t="shared" ca="1" si="1"/>
        <v>127.57715908814819</v>
      </c>
      <c r="O15" s="67"/>
      <c r="P15" s="67"/>
      <c r="Q15" s="67"/>
      <c r="R15" s="5">
        <f ca="1">(VLOOKUP(K15,'Summary Calculations (hide)'!$D$15:$L$67,8,0)+VLOOKUP(K15,'Summary Calculations (hide)'!$D$15:$L$67,9,0))*IF(Summary!$C$8="Patients",'Summary Calculations (hide)'!$I$9,1)</f>
        <v>905.76923076923072</v>
      </c>
      <c r="AA15" s="67">
        <f ca="1">IF(Summary!$C$8="Patients", 'Parameters calculator (hide)'!$H$63,'Parameters calculator (hide)'!$H$62)</f>
        <v>1574.0769230769231</v>
      </c>
      <c r="AB15" s="67">
        <f ca="1">IF(Summary!$C$8="Patients", 'Parameters calculator (hide)'!$I$63,'Parameters calculator (hide)'!$I$62)</f>
        <v>1739.7692307692307</v>
      </c>
      <c r="AC15" s="67">
        <f t="shared" ca="1" si="2"/>
        <v>165.69230769230762</v>
      </c>
    </row>
    <row r="16" spans="1:29" x14ac:dyDescent="0.2">
      <c r="A16" t="s">
        <v>1130</v>
      </c>
      <c r="B16" s="3">
        <f ca="1">B14+B15</f>
        <v>0.99399999999999999</v>
      </c>
      <c r="C16" s="51" t="s">
        <v>1124</v>
      </c>
      <c r="H16" s="297">
        <f>'Summary Calculations (hide)'!A18</f>
        <v>43990</v>
      </c>
      <c r="I16" t="str">
        <f>'Summary Calculations (hide)'!B18</f>
        <v/>
      </c>
      <c r="J16" t="str">
        <f>'Summary Calculations (hide)'!C18</f>
        <v/>
      </c>
      <c r="K16">
        <f>'Summary Calculations (hide)'!D18</f>
        <v>24</v>
      </c>
      <c r="L16" s="67">
        <f ca="1">VLOOKUP($K16,'SPC background (hide)'!$AG$2:$AS$54,3,0)</f>
        <v>1</v>
      </c>
      <c r="M16" s="67">
        <f t="shared" ca="1" si="0"/>
        <v>445.74814591093116</v>
      </c>
      <c r="N16" s="67">
        <f t="shared" ca="1" si="1"/>
        <v>127.57715908814819</v>
      </c>
      <c r="O16" s="67"/>
      <c r="P16" s="67"/>
      <c r="Q16" s="67"/>
      <c r="R16" s="5">
        <f ca="1">(VLOOKUP(K16,'Summary Calculations (hide)'!$D$15:$L$67,8,0)+VLOOKUP(K16,'Summary Calculations (hide)'!$D$15:$L$67,9,0))*IF(Summary!$C$8="Patients",'Summary Calculations (hide)'!$I$9,1)</f>
        <v>905.76923076923072</v>
      </c>
      <c r="AA16" s="67">
        <f ca="1">IF(Summary!$C$8="Patients", 'Parameters calculator (hide)'!$H$63,'Parameters calculator (hide)'!$H$62)</f>
        <v>1574.0769230769231</v>
      </c>
      <c r="AB16" s="67">
        <f ca="1">IF(Summary!$C$8="Patients", 'Parameters calculator (hide)'!$I$63,'Parameters calculator (hide)'!$I$62)</f>
        <v>1739.7692307692307</v>
      </c>
      <c r="AC16" s="67">
        <f t="shared" ca="1" si="2"/>
        <v>165.69230769230762</v>
      </c>
    </row>
    <row r="17" spans="1:29" x14ac:dyDescent="0.2">
      <c r="H17" s="297">
        <f>'Summary Calculations (hide)'!A19</f>
        <v>43997</v>
      </c>
      <c r="I17" t="str">
        <f>'Summary Calculations (hide)'!B19</f>
        <v/>
      </c>
      <c r="J17" t="str">
        <f>'Summary Calculations (hide)'!C19</f>
        <v/>
      </c>
      <c r="K17">
        <f>'Summary Calculations (hide)'!D19</f>
        <v>25</v>
      </c>
      <c r="L17" s="67">
        <f ca="1">VLOOKUP($K17,'SPC background (hide)'!$AG$2:$AS$54,3,0)</f>
        <v>1</v>
      </c>
      <c r="M17" s="67">
        <f t="shared" ca="1" si="0"/>
        <v>445.74814591093116</v>
      </c>
      <c r="N17" s="67">
        <f t="shared" ca="1" si="1"/>
        <v>127.57715908814819</v>
      </c>
      <c r="O17" s="67"/>
      <c r="P17" s="67"/>
      <c r="Q17" s="67"/>
      <c r="R17" s="5">
        <f ca="1">(VLOOKUP(K17,'Summary Calculations (hide)'!$D$15:$L$67,8,0)+VLOOKUP(K17,'Summary Calculations (hide)'!$D$15:$L$67,9,0))*IF(Summary!$C$8="Patients",'Summary Calculations (hide)'!$I$9,1)</f>
        <v>905.76923076923072</v>
      </c>
      <c r="AA17" s="67">
        <f ca="1">IF(Summary!$C$8="Patients", 'Parameters calculator (hide)'!$H$63,'Parameters calculator (hide)'!$H$62)</f>
        <v>1574.0769230769231</v>
      </c>
      <c r="AB17" s="67">
        <f ca="1">IF(Summary!$C$8="Patients", 'Parameters calculator (hide)'!$I$63,'Parameters calculator (hide)'!$I$62)</f>
        <v>1739.7692307692307</v>
      </c>
      <c r="AC17" s="67">
        <f t="shared" ca="1" si="2"/>
        <v>165.69230769230762</v>
      </c>
    </row>
    <row r="18" spans="1:29" x14ac:dyDescent="0.2">
      <c r="A18" s="3"/>
      <c r="B18" s="3"/>
      <c r="C18" s="3"/>
      <c r="H18" s="297">
        <f>'Summary Calculations (hide)'!A20</f>
        <v>44004</v>
      </c>
      <c r="I18" t="str">
        <f>'Summary Calculations (hide)'!B20</f>
        <v/>
      </c>
      <c r="J18" t="str">
        <f>'Summary Calculations (hide)'!C20</f>
        <v/>
      </c>
      <c r="K18">
        <f>'Summary Calculations (hide)'!D20</f>
        <v>26</v>
      </c>
      <c r="L18" s="67">
        <f ca="1">VLOOKUP($K18,'SPC background (hide)'!$AG$2:$AS$54,3,0)</f>
        <v>1</v>
      </c>
      <c r="M18" s="67">
        <f t="shared" ca="1" si="0"/>
        <v>445.74814591093116</v>
      </c>
      <c r="N18" s="67">
        <f t="shared" ca="1" si="1"/>
        <v>127.57715908814819</v>
      </c>
      <c r="O18" s="67"/>
      <c r="P18" s="67"/>
      <c r="Q18" s="67"/>
      <c r="R18" s="5">
        <f ca="1">(VLOOKUP(K18,'Summary Calculations (hide)'!$D$15:$L$67,8,0)+VLOOKUP(K18,'Summary Calculations (hide)'!$D$15:$L$67,9,0))*IF(Summary!$C$8="Patients",'Summary Calculations (hide)'!$I$9,1)</f>
        <v>905.76923076923072</v>
      </c>
      <c r="AA18" s="67">
        <f ca="1">IF(Summary!$C$8="Patients", 'Parameters calculator (hide)'!$H$63,'Parameters calculator (hide)'!$H$62)</f>
        <v>1574.0769230769231</v>
      </c>
      <c r="AB18" s="67">
        <f ca="1">IF(Summary!$C$8="Patients", 'Parameters calculator (hide)'!$I$63,'Parameters calculator (hide)'!$I$62)</f>
        <v>1739.7692307692307</v>
      </c>
      <c r="AC18" s="67">
        <f t="shared" ca="1" si="2"/>
        <v>165.69230769230762</v>
      </c>
    </row>
    <row r="19" spans="1:29" x14ac:dyDescent="0.2">
      <c r="A19" s="3"/>
      <c r="B19" s="3"/>
      <c r="C19" s="3"/>
      <c r="H19" s="297">
        <f>'Summary Calculations (hide)'!A21</f>
        <v>44011</v>
      </c>
      <c r="I19" t="str">
        <f>'Summary Calculations (hide)'!B21</f>
        <v/>
      </c>
      <c r="J19" t="str">
        <f>'Summary Calculations (hide)'!C21</f>
        <v/>
      </c>
      <c r="K19">
        <f>'Summary Calculations (hide)'!D21</f>
        <v>27</v>
      </c>
      <c r="L19" s="67">
        <f ca="1">VLOOKUP($K19,'SPC background (hide)'!$AG$2:$AS$54,3,0)</f>
        <v>1</v>
      </c>
      <c r="M19" s="67">
        <f t="shared" ca="1" si="0"/>
        <v>445.74814591093116</v>
      </c>
      <c r="N19" s="67">
        <f t="shared" ca="1" si="1"/>
        <v>127.57715908814819</v>
      </c>
      <c r="O19" s="67"/>
      <c r="P19" s="67"/>
      <c r="Q19" s="67"/>
      <c r="R19" s="5">
        <f ca="1">(VLOOKUP(K19,'Summary Calculations (hide)'!$D$15:$L$67,8,0)+VLOOKUP(K19,'Summary Calculations (hide)'!$D$15:$L$67,9,0))*IF(Summary!$C$8="Patients",'Summary Calculations (hide)'!$I$9,1)</f>
        <v>905.76923076923072</v>
      </c>
      <c r="AA19" s="67">
        <f ca="1">IF(Summary!$C$8="Patients", 'Parameters calculator (hide)'!$H$63,'Parameters calculator (hide)'!$H$62)</f>
        <v>1574.0769230769231</v>
      </c>
      <c r="AB19" s="67">
        <f ca="1">IF(Summary!$C$8="Patients", 'Parameters calculator (hide)'!$I$63,'Parameters calculator (hide)'!$I$62)</f>
        <v>1739.7692307692307</v>
      </c>
      <c r="AC19" s="67">
        <f t="shared" ca="1" si="2"/>
        <v>165.69230769230762</v>
      </c>
    </row>
    <row r="20" spans="1:29" x14ac:dyDescent="0.2">
      <c r="A20" s="3"/>
      <c r="B20" s="3"/>
      <c r="C20" s="3"/>
      <c r="H20" s="297">
        <f>'Summary Calculations (hide)'!A22</f>
        <v>44018</v>
      </c>
      <c r="I20" t="str">
        <f>'Summary Calculations (hide)'!B22</f>
        <v/>
      </c>
      <c r="J20" t="str">
        <f>'Summary Calculations (hide)'!C22</f>
        <v>Jul</v>
      </c>
      <c r="K20">
        <f>'Summary Calculations (hide)'!D22</f>
        <v>28</v>
      </c>
      <c r="L20" s="67">
        <f ca="1">VLOOKUP($K20,'SPC background (hide)'!$AG$2:$AS$54,3,0)</f>
        <v>1</v>
      </c>
      <c r="M20" s="67">
        <f t="shared" ca="1" si="0"/>
        <v>445.74814591093116</v>
      </c>
      <c r="N20" s="67">
        <f t="shared" ca="1" si="1"/>
        <v>127.57715908814819</v>
      </c>
      <c r="O20" s="67"/>
      <c r="P20" s="67"/>
      <c r="Q20" s="67"/>
      <c r="R20" s="5">
        <f ca="1">(VLOOKUP(K20,'Summary Calculations (hide)'!$D$15:$L$67,8,0)+VLOOKUP(K20,'Summary Calculations (hide)'!$D$15:$L$67,9,0))*IF(Summary!$C$8="Patients",'Summary Calculations (hide)'!$I$9,1)</f>
        <v>905.76923076923072</v>
      </c>
      <c r="AA20" s="67">
        <f ca="1">IF(Summary!$C$8="Patients", 'Parameters calculator (hide)'!$H$63,'Parameters calculator (hide)'!$H$62)</f>
        <v>1574.0769230769231</v>
      </c>
      <c r="AB20" s="67">
        <f ca="1">IF(Summary!$C$8="Patients", 'Parameters calculator (hide)'!$I$63,'Parameters calculator (hide)'!$I$62)</f>
        <v>1739.7692307692307</v>
      </c>
      <c r="AC20" s="67">
        <f t="shared" ca="1" si="2"/>
        <v>165.69230769230762</v>
      </c>
    </row>
    <row r="21" spans="1:29" x14ac:dyDescent="0.2">
      <c r="A21" s="3"/>
      <c r="B21" s="3"/>
      <c r="C21" s="3"/>
      <c r="H21" s="297">
        <f>'Summary Calculations (hide)'!A23</f>
        <v>44025</v>
      </c>
      <c r="I21" t="str">
        <f>'Summary Calculations (hide)'!B23</f>
        <v/>
      </c>
      <c r="J21" t="str">
        <f>'Summary Calculations (hide)'!C23</f>
        <v/>
      </c>
      <c r="K21">
        <f>'Summary Calculations (hide)'!D23</f>
        <v>29</v>
      </c>
      <c r="L21" s="67">
        <f ca="1">VLOOKUP($K21,'SPC background (hide)'!$AG$2:$AS$54,3,0)</f>
        <v>1</v>
      </c>
      <c r="M21" s="67">
        <f t="shared" ca="1" si="0"/>
        <v>445.74814591093116</v>
      </c>
      <c r="N21" s="67">
        <f t="shared" ca="1" si="1"/>
        <v>127.57715908814819</v>
      </c>
      <c r="O21" s="67"/>
      <c r="P21" s="67"/>
      <c r="Q21" s="67"/>
      <c r="R21" s="5">
        <f ca="1">(VLOOKUP(K21,'Summary Calculations (hide)'!$D$15:$L$67,8,0)+VLOOKUP(K21,'Summary Calculations (hide)'!$D$15:$L$67,9,0))*IF(Summary!$C$8="Patients",'Summary Calculations (hide)'!$I$9,1)</f>
        <v>905.76923076923072</v>
      </c>
      <c r="AA21" s="67">
        <f ca="1">IF(Summary!$C$8="Patients", 'Parameters calculator (hide)'!$H$63,'Parameters calculator (hide)'!$H$62)</f>
        <v>1574.0769230769231</v>
      </c>
      <c r="AB21" s="67">
        <f ca="1">IF(Summary!$C$8="Patients", 'Parameters calculator (hide)'!$I$63,'Parameters calculator (hide)'!$I$62)</f>
        <v>1739.7692307692307</v>
      </c>
      <c r="AC21" s="67">
        <f t="shared" ca="1" si="2"/>
        <v>165.69230769230762</v>
      </c>
    </row>
    <row r="22" spans="1:29" x14ac:dyDescent="0.2">
      <c r="A22" s="3"/>
      <c r="B22" s="3"/>
      <c r="C22" s="3"/>
      <c r="H22" s="297">
        <f>'Summary Calculations (hide)'!A24</f>
        <v>44032</v>
      </c>
      <c r="I22" t="str">
        <f>'Summary Calculations (hide)'!B24</f>
        <v/>
      </c>
      <c r="J22" t="str">
        <f>'Summary Calculations (hide)'!C24</f>
        <v/>
      </c>
      <c r="K22">
        <f>'Summary Calculations (hide)'!D24</f>
        <v>30</v>
      </c>
      <c r="L22" s="67">
        <f ca="1">VLOOKUP($K22,'SPC background (hide)'!$AG$2:$AS$54,3,0)</f>
        <v>1</v>
      </c>
      <c r="M22" s="67">
        <f t="shared" ca="1" si="0"/>
        <v>445.74814591093116</v>
      </c>
      <c r="N22" s="67">
        <f t="shared" ca="1" si="1"/>
        <v>127.57715908814819</v>
      </c>
      <c r="O22" s="67"/>
      <c r="P22" s="67"/>
      <c r="Q22" s="67"/>
      <c r="R22" s="5">
        <f ca="1">(VLOOKUP(K22,'Summary Calculations (hide)'!$D$15:$L$67,8,0)+VLOOKUP(K22,'Summary Calculations (hide)'!$D$15:$L$67,9,0))*IF(Summary!$C$8="Patients",'Summary Calculations (hide)'!$I$9,1)</f>
        <v>905.76923076923072</v>
      </c>
      <c r="AA22" s="67">
        <f ca="1">IF(Summary!$C$8="Patients", 'Parameters calculator (hide)'!$H$63,'Parameters calculator (hide)'!$H$62)</f>
        <v>1574.0769230769231</v>
      </c>
      <c r="AB22" s="67">
        <f ca="1">IF(Summary!$C$8="Patients", 'Parameters calculator (hide)'!$I$63,'Parameters calculator (hide)'!$I$62)</f>
        <v>1739.7692307692307</v>
      </c>
      <c r="AC22" s="67">
        <f t="shared" ca="1" si="2"/>
        <v>165.69230769230762</v>
      </c>
    </row>
    <row r="23" spans="1:29" x14ac:dyDescent="0.2">
      <c r="A23" s="3"/>
      <c r="B23" s="3"/>
      <c r="C23" s="3"/>
      <c r="H23" s="297">
        <f>'Summary Calculations (hide)'!A25</f>
        <v>44039</v>
      </c>
      <c r="I23" t="str">
        <f>'Summary Calculations (hide)'!B25</f>
        <v/>
      </c>
      <c r="J23" t="str">
        <f>'Summary Calculations (hide)'!C25</f>
        <v/>
      </c>
      <c r="K23">
        <f>'Summary Calculations (hide)'!D25</f>
        <v>31</v>
      </c>
      <c r="L23" s="67">
        <f ca="1">VLOOKUP($K23,'SPC background (hide)'!$AG$2:$AS$54,3,0)</f>
        <v>1</v>
      </c>
      <c r="M23" s="67">
        <f t="shared" ca="1" si="0"/>
        <v>445.74814591093116</v>
      </c>
      <c r="N23" s="67">
        <f t="shared" ca="1" si="1"/>
        <v>127.57715908814819</v>
      </c>
      <c r="O23" s="67"/>
      <c r="P23" s="67"/>
      <c r="Q23" s="67"/>
      <c r="R23" s="5">
        <f ca="1">(VLOOKUP(K23,'Summary Calculations (hide)'!$D$15:$L$67,8,0)+VLOOKUP(K23,'Summary Calculations (hide)'!$D$15:$L$67,9,0))*IF(Summary!$C$8="Patients",'Summary Calculations (hide)'!$I$9,1)</f>
        <v>905.76923076923072</v>
      </c>
      <c r="AA23" s="67">
        <f ca="1">IF(Summary!$C$8="Patients", 'Parameters calculator (hide)'!$H$63,'Parameters calculator (hide)'!$H$62)</f>
        <v>1574.0769230769231</v>
      </c>
      <c r="AB23" s="67">
        <f ca="1">IF(Summary!$C$8="Patients", 'Parameters calculator (hide)'!$I$63,'Parameters calculator (hide)'!$I$62)</f>
        <v>1739.7692307692307</v>
      </c>
      <c r="AC23" s="67">
        <f t="shared" ca="1" si="2"/>
        <v>165.69230769230762</v>
      </c>
    </row>
    <row r="24" spans="1:29" x14ac:dyDescent="0.2">
      <c r="A24" s="3"/>
      <c r="B24" s="3"/>
      <c r="C24" s="3"/>
      <c r="H24" s="297">
        <f>'Summary Calculations (hide)'!A26</f>
        <v>44046</v>
      </c>
      <c r="I24" t="str">
        <f>'Summary Calculations (hide)'!B26</f>
        <v/>
      </c>
      <c r="J24" t="str">
        <f>'Summary Calculations (hide)'!C26</f>
        <v>Aug</v>
      </c>
      <c r="K24">
        <f>'Summary Calculations (hide)'!D26</f>
        <v>32</v>
      </c>
      <c r="L24" s="67">
        <f ca="1">VLOOKUP($K24,'SPC background (hide)'!$AG$2:$AS$54,3,0)</f>
        <v>1</v>
      </c>
      <c r="M24" s="67">
        <f t="shared" ca="1" si="0"/>
        <v>445.74814591093116</v>
      </c>
      <c r="N24" s="67">
        <f t="shared" ca="1" si="1"/>
        <v>127.57715908814819</v>
      </c>
      <c r="O24" s="67"/>
      <c r="P24" s="67"/>
      <c r="Q24" s="67"/>
      <c r="R24" s="5">
        <f ca="1">(VLOOKUP(K24,'Summary Calculations (hide)'!$D$15:$L$67,8,0)+VLOOKUP(K24,'Summary Calculations (hide)'!$D$15:$L$67,9,0))*IF(Summary!$C$8="Patients",'Summary Calculations (hide)'!$I$9,1)</f>
        <v>905.76923076923072</v>
      </c>
      <c r="AA24" s="67">
        <f ca="1">IF(Summary!$C$8="Patients", 'Parameters calculator (hide)'!$H$63,'Parameters calculator (hide)'!$H$62)</f>
        <v>1574.0769230769231</v>
      </c>
      <c r="AB24" s="67">
        <f ca="1">IF(Summary!$C$8="Patients", 'Parameters calculator (hide)'!$I$63,'Parameters calculator (hide)'!$I$62)</f>
        <v>1739.7692307692307</v>
      </c>
      <c r="AC24" s="67">
        <f t="shared" ca="1" si="2"/>
        <v>165.69230769230762</v>
      </c>
    </row>
    <row r="25" spans="1:29" x14ac:dyDescent="0.2">
      <c r="A25" s="3"/>
      <c r="B25" s="3"/>
      <c r="C25" s="3"/>
      <c r="H25" s="297">
        <f>'Summary Calculations (hide)'!A27</f>
        <v>44053</v>
      </c>
      <c r="I25" t="str">
        <f>'Summary Calculations (hide)'!B27</f>
        <v/>
      </c>
      <c r="J25" t="str">
        <f>'Summary Calculations (hide)'!C27</f>
        <v/>
      </c>
      <c r="K25">
        <f>'Summary Calculations (hide)'!D27</f>
        <v>33</v>
      </c>
      <c r="L25" s="67">
        <f ca="1">VLOOKUP($K25,'SPC background (hide)'!$AG$2:$AS$54,3,0)</f>
        <v>1</v>
      </c>
      <c r="M25" s="67">
        <f t="shared" ca="1" si="0"/>
        <v>445.74814591093116</v>
      </c>
      <c r="N25" s="67">
        <f t="shared" ca="1" si="1"/>
        <v>127.57715908814819</v>
      </c>
      <c r="O25" s="67"/>
      <c r="P25" s="67"/>
      <c r="Q25" s="67"/>
      <c r="R25" s="5">
        <f ca="1">(VLOOKUP(K25,'Summary Calculations (hide)'!$D$15:$L$67,8,0)+VLOOKUP(K25,'Summary Calculations (hide)'!$D$15:$L$67,9,0))*IF(Summary!$C$8="Patients",'Summary Calculations (hide)'!$I$9,1)</f>
        <v>905.76923076923072</v>
      </c>
      <c r="AA25" s="67">
        <f ca="1">IF(Summary!$C$8="Patients", 'Parameters calculator (hide)'!$H$63,'Parameters calculator (hide)'!$H$62)</f>
        <v>1574.0769230769231</v>
      </c>
      <c r="AB25" s="67">
        <f ca="1">IF(Summary!$C$8="Patients", 'Parameters calculator (hide)'!$I$63,'Parameters calculator (hide)'!$I$62)</f>
        <v>1739.7692307692307</v>
      </c>
      <c r="AC25" s="67">
        <f t="shared" ca="1" si="2"/>
        <v>165.69230769230762</v>
      </c>
    </row>
    <row r="26" spans="1:29" ht="15" x14ac:dyDescent="0.25">
      <c r="A26" s="3"/>
      <c r="B26" s="3"/>
      <c r="C26" s="303"/>
      <c r="H26" s="297">
        <f>'Summary Calculations (hide)'!A28</f>
        <v>44060</v>
      </c>
      <c r="I26" t="str">
        <f>'Summary Calculations (hide)'!B28</f>
        <v/>
      </c>
      <c r="J26" t="str">
        <f>'Summary Calculations (hide)'!C28</f>
        <v/>
      </c>
      <c r="K26">
        <f>'Summary Calculations (hide)'!D28</f>
        <v>34</v>
      </c>
      <c r="L26" s="67">
        <f ca="1">VLOOKUP($K26,'SPC background (hide)'!$AG$2:$AS$54,3,0)</f>
        <v>1</v>
      </c>
      <c r="M26" s="67">
        <f t="shared" ca="1" si="0"/>
        <v>445.74814591093116</v>
      </c>
      <c r="N26" s="67">
        <f t="shared" ca="1" si="1"/>
        <v>127.57715908814819</v>
      </c>
      <c r="O26" s="67"/>
      <c r="P26" s="67"/>
      <c r="Q26" s="67"/>
      <c r="R26" s="5">
        <f ca="1">(VLOOKUP(K26,'Summary Calculations (hide)'!$D$15:$L$67,8,0)+VLOOKUP(K26,'Summary Calculations (hide)'!$D$15:$L$67,9,0))*IF(Summary!$C$8="Patients",'Summary Calculations (hide)'!$I$9,1)</f>
        <v>905.76923076923072</v>
      </c>
      <c r="AA26" s="67">
        <f ca="1">IF(Summary!$C$8="Patients", 'Parameters calculator (hide)'!$H$63,'Parameters calculator (hide)'!$H$62)</f>
        <v>1574.0769230769231</v>
      </c>
      <c r="AB26" s="67">
        <f ca="1">IF(Summary!$C$8="Patients", 'Parameters calculator (hide)'!$I$63,'Parameters calculator (hide)'!$I$62)</f>
        <v>1739.7692307692307</v>
      </c>
      <c r="AC26" s="67">
        <f t="shared" ca="1" si="2"/>
        <v>165.69230769230762</v>
      </c>
    </row>
    <row r="27" spans="1:29" x14ac:dyDescent="0.2">
      <c r="A27" s="3"/>
      <c r="B27" s="3"/>
      <c r="C27" s="3"/>
      <c r="H27" s="297">
        <f>'Summary Calculations (hide)'!A29</f>
        <v>44067</v>
      </c>
      <c r="I27" t="str">
        <f>'Summary Calculations (hide)'!B29</f>
        <v/>
      </c>
      <c r="J27" t="str">
        <f>'Summary Calculations (hide)'!C29</f>
        <v/>
      </c>
      <c r="K27">
        <f>'Summary Calculations (hide)'!D29</f>
        <v>35</v>
      </c>
      <c r="L27" s="67">
        <f ca="1">VLOOKUP($K27,'SPC background (hide)'!$AG$2:$AS$54,3,0)</f>
        <v>1</v>
      </c>
      <c r="M27" s="67">
        <f t="shared" ca="1" si="0"/>
        <v>445.74814591093116</v>
      </c>
      <c r="N27" s="67">
        <f t="shared" ca="1" si="1"/>
        <v>127.57715908814819</v>
      </c>
      <c r="O27" s="67"/>
      <c r="P27" s="67"/>
      <c r="Q27" s="67"/>
      <c r="R27" s="5">
        <f ca="1">(VLOOKUP(K27,'Summary Calculations (hide)'!$D$15:$L$67,8,0)+VLOOKUP(K27,'Summary Calculations (hide)'!$D$15:$L$67,9,0))*IF(Summary!$C$8="Patients",'Summary Calculations (hide)'!$I$9,1)</f>
        <v>905.76923076923072</v>
      </c>
      <c r="AA27" s="67">
        <f ca="1">IF(Summary!$C$8="Patients", 'Parameters calculator (hide)'!$H$63,'Parameters calculator (hide)'!$H$62)</f>
        <v>1574.0769230769231</v>
      </c>
      <c r="AB27" s="67">
        <f ca="1">IF(Summary!$C$8="Patients", 'Parameters calculator (hide)'!$I$63,'Parameters calculator (hide)'!$I$62)</f>
        <v>1739.7692307692307</v>
      </c>
      <c r="AC27" s="67">
        <f t="shared" ca="1" si="2"/>
        <v>165.69230769230762</v>
      </c>
    </row>
    <row r="28" spans="1:29" x14ac:dyDescent="0.2">
      <c r="A28" s="3"/>
      <c r="B28" s="3"/>
      <c r="C28" s="3"/>
      <c r="H28" s="297">
        <f>'Summary Calculations (hide)'!A30</f>
        <v>44074</v>
      </c>
      <c r="I28" t="str">
        <f>'Summary Calculations (hide)'!B30</f>
        <v/>
      </c>
      <c r="J28" t="str">
        <f>'Summary Calculations (hide)'!C30</f>
        <v/>
      </c>
      <c r="K28">
        <f>'Summary Calculations (hide)'!D30</f>
        <v>36</v>
      </c>
      <c r="L28" s="67">
        <f ca="1">VLOOKUP($K28,'SPC background (hide)'!$AG$2:$AS$54,3,0)</f>
        <v>1</v>
      </c>
      <c r="M28" s="67">
        <f t="shared" ca="1" si="0"/>
        <v>445.74814591093116</v>
      </c>
      <c r="N28" s="67">
        <f t="shared" ca="1" si="1"/>
        <v>127.57715908814819</v>
      </c>
      <c r="O28" s="67"/>
      <c r="P28" s="67"/>
      <c r="Q28" s="67"/>
      <c r="R28" s="5">
        <f ca="1">(VLOOKUP(K28,'Summary Calculations (hide)'!$D$15:$L$67,8,0)+VLOOKUP(K28,'Summary Calculations (hide)'!$D$15:$L$67,9,0))*IF(Summary!$C$8="Patients",'Summary Calculations (hide)'!$I$9,1)</f>
        <v>905.76923076923072</v>
      </c>
      <c r="AA28" s="67">
        <f ca="1">IF(Summary!$C$8="Patients", 'Parameters calculator (hide)'!$H$63,'Parameters calculator (hide)'!$H$62)</f>
        <v>1574.0769230769231</v>
      </c>
      <c r="AB28" s="67">
        <f ca="1">IF(Summary!$C$8="Patients", 'Parameters calculator (hide)'!$I$63,'Parameters calculator (hide)'!$I$62)</f>
        <v>1739.7692307692307</v>
      </c>
      <c r="AC28" s="67">
        <f t="shared" ca="1" si="2"/>
        <v>165.69230769230762</v>
      </c>
    </row>
    <row r="29" spans="1:29" x14ac:dyDescent="0.2">
      <c r="A29" s="3"/>
      <c r="B29" s="3"/>
      <c r="C29" s="3"/>
      <c r="H29" s="297">
        <f>'Summary Calculations (hide)'!A31</f>
        <v>44081</v>
      </c>
      <c r="I29" t="str">
        <f>'Summary Calculations (hide)'!B31</f>
        <v/>
      </c>
      <c r="J29" t="str">
        <f>'Summary Calculations (hide)'!C31</f>
        <v>Sep</v>
      </c>
      <c r="K29">
        <f>'Summary Calculations (hide)'!D31</f>
        <v>37</v>
      </c>
      <c r="L29" s="67">
        <f ca="1">VLOOKUP($K29,'SPC background (hide)'!$AG$2:$AS$54,3,0)</f>
        <v>1</v>
      </c>
      <c r="M29" s="67">
        <f t="shared" ca="1" si="0"/>
        <v>445.74814591093116</v>
      </c>
      <c r="N29" s="67">
        <f t="shared" ca="1" si="1"/>
        <v>127.57715908814819</v>
      </c>
      <c r="O29" s="67"/>
      <c r="P29" s="67"/>
      <c r="Q29" s="67"/>
      <c r="R29" s="5">
        <f ca="1">(VLOOKUP(K29,'Summary Calculations (hide)'!$D$15:$L$67,8,0)+VLOOKUP(K29,'Summary Calculations (hide)'!$D$15:$L$67,9,0))*IF(Summary!$C$8="Patients",'Summary Calculations (hide)'!$I$9,1)</f>
        <v>905.76923076923072</v>
      </c>
      <c r="AA29" s="67">
        <f ca="1">IF(Summary!$C$8="Patients", 'Parameters calculator (hide)'!$H$63,'Parameters calculator (hide)'!$H$62)</f>
        <v>1574.0769230769231</v>
      </c>
      <c r="AB29" s="67">
        <f ca="1">IF(Summary!$C$8="Patients", 'Parameters calculator (hide)'!$I$63,'Parameters calculator (hide)'!$I$62)</f>
        <v>1739.7692307692307</v>
      </c>
      <c r="AC29" s="67">
        <f t="shared" ca="1" si="2"/>
        <v>165.69230769230762</v>
      </c>
    </row>
    <row r="30" spans="1:29" x14ac:dyDescent="0.2">
      <c r="A30" s="3"/>
      <c r="B30" s="3"/>
      <c r="C30" s="3"/>
      <c r="H30" s="297">
        <f>'Summary Calculations (hide)'!A32</f>
        <v>44088</v>
      </c>
      <c r="I30" t="str">
        <f>'Summary Calculations (hide)'!B32</f>
        <v/>
      </c>
      <c r="J30" t="str">
        <f>'Summary Calculations (hide)'!C32</f>
        <v/>
      </c>
      <c r="K30">
        <f>'Summary Calculations (hide)'!D32</f>
        <v>38</v>
      </c>
      <c r="L30" s="67">
        <f ca="1">VLOOKUP($K30,'SPC background (hide)'!$AG$2:$AS$54,3,0)</f>
        <v>1</v>
      </c>
      <c r="M30" s="67">
        <f t="shared" ca="1" si="0"/>
        <v>445.74814591093116</v>
      </c>
      <c r="N30" s="67">
        <f t="shared" ca="1" si="1"/>
        <v>127.57715908814819</v>
      </c>
      <c r="O30" s="67"/>
      <c r="P30" s="67"/>
      <c r="Q30" s="67"/>
      <c r="R30" s="5">
        <f ca="1">(VLOOKUP(K30,'Summary Calculations (hide)'!$D$15:$L$67,8,0)+VLOOKUP(K30,'Summary Calculations (hide)'!$D$15:$L$67,9,0))*IF(Summary!$C$8="Patients",'Summary Calculations (hide)'!$I$9,1)</f>
        <v>905.76923076923072</v>
      </c>
      <c r="AA30" s="67">
        <f ca="1">IF(Summary!$C$8="Patients", 'Parameters calculator (hide)'!$H$63,'Parameters calculator (hide)'!$H$62)</f>
        <v>1574.0769230769231</v>
      </c>
      <c r="AB30" s="67">
        <f ca="1">IF(Summary!$C$8="Patients", 'Parameters calculator (hide)'!$I$63,'Parameters calculator (hide)'!$I$62)</f>
        <v>1739.7692307692307</v>
      </c>
      <c r="AC30" s="67">
        <f t="shared" ca="1" si="2"/>
        <v>165.69230769230762</v>
      </c>
    </row>
    <row r="31" spans="1:29" x14ac:dyDescent="0.2">
      <c r="A31" s="3"/>
      <c r="B31" s="3"/>
      <c r="C31" s="3"/>
      <c r="H31" s="297">
        <f>'Summary Calculations (hide)'!A33</f>
        <v>44095</v>
      </c>
      <c r="I31" t="str">
        <f>'Summary Calculations (hide)'!B33</f>
        <v/>
      </c>
      <c r="J31" t="str">
        <f>'Summary Calculations (hide)'!C33</f>
        <v/>
      </c>
      <c r="K31">
        <f>'Summary Calculations (hide)'!D33</f>
        <v>39</v>
      </c>
      <c r="L31" s="67">
        <f ca="1">VLOOKUP($K31,'SPC background (hide)'!$AG$2:$AS$54,3,0)</f>
        <v>1</v>
      </c>
      <c r="M31" s="67">
        <f t="shared" ca="1" si="0"/>
        <v>445.74814591093116</v>
      </c>
      <c r="N31" s="67">
        <f t="shared" ca="1" si="1"/>
        <v>127.57715908814819</v>
      </c>
      <c r="O31" s="67"/>
      <c r="P31" s="67"/>
      <c r="Q31" s="67"/>
      <c r="R31" s="5">
        <f ca="1">(VLOOKUP(K31,'Summary Calculations (hide)'!$D$15:$L$67,8,0)+VLOOKUP(K31,'Summary Calculations (hide)'!$D$15:$L$67,9,0))*IF(Summary!$C$8="Patients",'Summary Calculations (hide)'!$I$9,1)</f>
        <v>905.76923076923072</v>
      </c>
      <c r="AA31" s="67">
        <f ca="1">IF(Summary!$C$8="Patients", 'Parameters calculator (hide)'!$H$63,'Parameters calculator (hide)'!$H$62)</f>
        <v>1574.0769230769231</v>
      </c>
      <c r="AB31" s="67">
        <f ca="1">IF(Summary!$C$8="Patients", 'Parameters calculator (hide)'!$I$63,'Parameters calculator (hide)'!$I$62)</f>
        <v>1739.7692307692307</v>
      </c>
      <c r="AC31" s="67">
        <f t="shared" ca="1" si="2"/>
        <v>165.69230769230762</v>
      </c>
    </row>
    <row r="32" spans="1:29" x14ac:dyDescent="0.2">
      <c r="A32" s="3"/>
      <c r="B32" s="3"/>
      <c r="C32" s="3"/>
      <c r="H32" s="297">
        <f>'Summary Calculations (hide)'!A34</f>
        <v>44102</v>
      </c>
      <c r="I32" t="str">
        <f>'Summary Calculations (hide)'!B34</f>
        <v/>
      </c>
      <c r="J32" t="str">
        <f>'Summary Calculations (hide)'!C34</f>
        <v/>
      </c>
      <c r="K32">
        <f>'Summary Calculations (hide)'!D34</f>
        <v>40</v>
      </c>
      <c r="L32" s="67">
        <f ca="1">VLOOKUP($K32,'SPC background (hide)'!$AG$2:$AS$54,3,0)</f>
        <v>1</v>
      </c>
      <c r="M32" s="67">
        <f t="shared" ca="1" si="0"/>
        <v>445.74814591093116</v>
      </c>
      <c r="N32" s="67">
        <f t="shared" ca="1" si="1"/>
        <v>127.57715908814819</v>
      </c>
      <c r="O32" s="67"/>
      <c r="P32" s="67"/>
      <c r="Q32" s="67"/>
      <c r="R32" s="5">
        <f ca="1">(VLOOKUP(K32,'Summary Calculations (hide)'!$D$15:$L$67,8,0)+VLOOKUP(K32,'Summary Calculations (hide)'!$D$15:$L$67,9,0))*IF(Summary!$C$8="Patients",'Summary Calculations (hide)'!$I$9,1)</f>
        <v>905.76923076923072</v>
      </c>
      <c r="AA32" s="67">
        <f ca="1">IF(Summary!$C$8="Patients", 'Parameters calculator (hide)'!$H$63,'Parameters calculator (hide)'!$H$62)</f>
        <v>1574.0769230769231</v>
      </c>
      <c r="AB32" s="67">
        <f ca="1">IF(Summary!$C$8="Patients", 'Parameters calculator (hide)'!$I$63,'Parameters calculator (hide)'!$I$62)</f>
        <v>1739.7692307692307</v>
      </c>
      <c r="AC32" s="67">
        <f t="shared" ca="1" si="2"/>
        <v>165.69230769230762</v>
      </c>
    </row>
    <row r="33" spans="1:29" x14ac:dyDescent="0.2">
      <c r="B33" t="s">
        <v>1149</v>
      </c>
      <c r="H33" s="297">
        <f>'Summary Calculations (hide)'!A35</f>
        <v>44109</v>
      </c>
      <c r="I33" t="str">
        <f>'Summary Calculations (hide)'!B35</f>
        <v/>
      </c>
      <c r="J33" t="str">
        <f>'Summary Calculations (hide)'!C35</f>
        <v>Oct</v>
      </c>
      <c r="K33">
        <f>'Summary Calculations (hide)'!D35</f>
        <v>41</v>
      </c>
      <c r="L33" s="67">
        <f ca="1">VLOOKUP($K33,'SPC background (hide)'!$AG$2:$AS$54,3,0)</f>
        <v>1</v>
      </c>
      <c r="M33" s="67">
        <f t="shared" ca="1" si="0"/>
        <v>445.74814591093116</v>
      </c>
      <c r="N33" s="67">
        <f t="shared" ca="1" si="1"/>
        <v>127.57715908814819</v>
      </c>
      <c r="O33" s="67"/>
      <c r="P33" s="67"/>
      <c r="Q33" s="67"/>
      <c r="R33" s="5">
        <f ca="1">(VLOOKUP(K33,'Summary Calculations (hide)'!$D$15:$L$67,8,0)+VLOOKUP(K33,'Summary Calculations (hide)'!$D$15:$L$67,9,0))*IF(Summary!$C$8="Patients",'Summary Calculations (hide)'!$I$9,1)</f>
        <v>905.76923076923072</v>
      </c>
      <c r="AA33" s="67">
        <f ca="1">IF(Summary!$C$8="Patients", 'Parameters calculator (hide)'!$H$63,'Parameters calculator (hide)'!$H$62)</f>
        <v>1574.0769230769231</v>
      </c>
      <c r="AB33" s="67">
        <f ca="1">IF(Summary!$C$8="Patients", 'Parameters calculator (hide)'!$I$63,'Parameters calculator (hide)'!$I$62)</f>
        <v>1739.7692307692307</v>
      </c>
      <c r="AC33" s="67">
        <f t="shared" ca="1" si="2"/>
        <v>165.69230769230762</v>
      </c>
    </row>
    <row r="34" spans="1:29" x14ac:dyDescent="0.2">
      <c r="A34" t="s">
        <v>1121</v>
      </c>
      <c r="B34" s="5">
        <f ca="1">'Parameters calculator (hide)'!C79</f>
        <v>2100</v>
      </c>
      <c r="H34" s="297">
        <f>'Summary Calculations (hide)'!A36</f>
        <v>44116</v>
      </c>
      <c r="I34" t="str">
        <f>'Summary Calculations (hide)'!B36</f>
        <v/>
      </c>
      <c r="J34" t="str">
        <f>'Summary Calculations (hide)'!C36</f>
        <v/>
      </c>
      <c r="K34">
        <f>'Summary Calculations (hide)'!D36</f>
        <v>42</v>
      </c>
      <c r="L34" s="67">
        <f ca="1">VLOOKUP($K34,'SPC background (hide)'!$AG$2:$AS$54,3,0)</f>
        <v>1</v>
      </c>
      <c r="M34" s="67">
        <f t="shared" ca="1" si="0"/>
        <v>445.74814591093116</v>
      </c>
      <c r="N34" s="67">
        <f t="shared" ca="1" si="1"/>
        <v>127.57715908814819</v>
      </c>
      <c r="O34" s="67"/>
      <c r="P34" s="67"/>
      <c r="Q34" s="67"/>
      <c r="R34" s="5">
        <f ca="1">(VLOOKUP(K34,'Summary Calculations (hide)'!$D$15:$L$67,8,0)+VLOOKUP(K34,'Summary Calculations (hide)'!$D$15:$L$67,9,0))*IF(Summary!$C$8="Patients",'Summary Calculations (hide)'!$I$9,1)</f>
        <v>905.76923076923072</v>
      </c>
      <c r="AA34" s="67">
        <f ca="1">IF(Summary!$C$8="Patients", 'Parameters calculator (hide)'!$H$63,'Parameters calculator (hide)'!$H$62)</f>
        <v>1574.0769230769231</v>
      </c>
      <c r="AB34" s="67">
        <f ca="1">IF(Summary!$C$8="Patients", 'Parameters calculator (hide)'!$I$63,'Parameters calculator (hide)'!$I$62)</f>
        <v>1739.7692307692307</v>
      </c>
      <c r="AC34" s="67">
        <f t="shared" ca="1" si="2"/>
        <v>165.69230769230762</v>
      </c>
    </row>
    <row r="35" spans="1:29" x14ac:dyDescent="0.2">
      <c r="H35" s="297">
        <f>'Summary Calculations (hide)'!A37</f>
        <v>44123</v>
      </c>
      <c r="I35" t="str">
        <f>'Summary Calculations (hide)'!B37</f>
        <v/>
      </c>
      <c r="J35" t="str">
        <f>'Summary Calculations (hide)'!C37</f>
        <v/>
      </c>
      <c r="K35">
        <f>'Summary Calculations (hide)'!D37</f>
        <v>43</v>
      </c>
      <c r="L35" s="67">
        <f ca="1">VLOOKUP($K35,'SPC background (hide)'!$AG$2:$AS$54,3,0)</f>
        <v>1</v>
      </c>
      <c r="M35" s="67">
        <f t="shared" ca="1" si="0"/>
        <v>445.74814591093116</v>
      </c>
      <c r="N35" s="67">
        <f t="shared" ca="1" si="1"/>
        <v>127.57715908814819</v>
      </c>
      <c r="O35" s="67"/>
      <c r="P35" s="67"/>
      <c r="Q35" s="67"/>
      <c r="R35" s="5">
        <f ca="1">(VLOOKUP(K35,'Summary Calculations (hide)'!$D$15:$L$67,8,0)+VLOOKUP(K35,'Summary Calculations (hide)'!$D$15:$L$67,9,0))*IF(Summary!$C$8="Patients",'Summary Calculations (hide)'!$I$9,1)</f>
        <v>905.76923076923072</v>
      </c>
      <c r="AA35" s="67">
        <f ca="1">IF(Summary!$C$8="Patients", 'Parameters calculator (hide)'!$H$63,'Parameters calculator (hide)'!$H$62)</f>
        <v>1574.0769230769231</v>
      </c>
      <c r="AB35" s="67">
        <f ca="1">IF(Summary!$C$8="Patients", 'Parameters calculator (hide)'!$I$63,'Parameters calculator (hide)'!$I$62)</f>
        <v>1739.7692307692307</v>
      </c>
      <c r="AC35" s="67">
        <f t="shared" ca="1" si="2"/>
        <v>165.69230769230762</v>
      </c>
    </row>
    <row r="36" spans="1:29" x14ac:dyDescent="0.2">
      <c r="H36" s="297">
        <f>'Summary Calculations (hide)'!A38</f>
        <v>44130</v>
      </c>
      <c r="I36" t="str">
        <f>'Summary Calculations (hide)'!B38</f>
        <v/>
      </c>
      <c r="J36" t="str">
        <f>'Summary Calculations (hide)'!C38</f>
        <v/>
      </c>
      <c r="K36">
        <f>'Summary Calculations (hide)'!D38</f>
        <v>44</v>
      </c>
      <c r="L36" s="67">
        <f ca="1">VLOOKUP($K36,'SPC background (hide)'!$AG$2:$AS$54,3,0)</f>
        <v>1</v>
      </c>
      <c r="M36" s="67">
        <f t="shared" ca="1" si="0"/>
        <v>445.74814591093116</v>
      </c>
      <c r="N36" s="67">
        <f t="shared" ca="1" si="1"/>
        <v>127.57715908814819</v>
      </c>
      <c r="O36" s="67"/>
      <c r="P36" s="67"/>
      <c r="Q36" s="67"/>
      <c r="R36" s="5">
        <f ca="1">(VLOOKUP(K36,'Summary Calculations (hide)'!$D$15:$L$67,8,0)+VLOOKUP(K36,'Summary Calculations (hide)'!$D$15:$L$67,9,0))*IF(Summary!$C$8="Patients",'Summary Calculations (hide)'!$I$9,1)</f>
        <v>905.76923076923072</v>
      </c>
      <c r="AA36" s="67">
        <f ca="1">IF(Summary!$C$8="Patients", 'Parameters calculator (hide)'!$H$63,'Parameters calculator (hide)'!$H$62)</f>
        <v>1574.0769230769231</v>
      </c>
      <c r="AB36" s="67">
        <f ca="1">IF(Summary!$C$8="Patients", 'Parameters calculator (hide)'!$I$63,'Parameters calculator (hide)'!$I$62)</f>
        <v>1739.7692307692307</v>
      </c>
      <c r="AC36" s="67">
        <f t="shared" ca="1" si="2"/>
        <v>165.69230769230762</v>
      </c>
    </row>
    <row r="37" spans="1:29" x14ac:dyDescent="0.2">
      <c r="H37" s="297">
        <f>'Summary Calculations (hide)'!A39</f>
        <v>44137</v>
      </c>
      <c r="I37" t="str">
        <f>'Summary Calculations (hide)'!B39</f>
        <v/>
      </c>
      <c r="J37" t="str">
        <f>'Summary Calculations (hide)'!C39</f>
        <v>Nov</v>
      </c>
      <c r="K37">
        <f>'Summary Calculations (hide)'!D39</f>
        <v>45</v>
      </c>
      <c r="L37" s="67">
        <f ca="1">VLOOKUP($K37,'SPC background (hide)'!$AG$2:$AS$54,3,0)</f>
        <v>1</v>
      </c>
      <c r="M37" s="67">
        <f t="shared" ca="1" si="0"/>
        <v>445.74814591093116</v>
      </c>
      <c r="N37" s="67">
        <f t="shared" ca="1" si="1"/>
        <v>127.57715908814819</v>
      </c>
      <c r="O37" s="67"/>
      <c r="P37" s="67"/>
      <c r="Q37" s="67"/>
      <c r="R37" s="5">
        <f ca="1">(VLOOKUP(K37,'Summary Calculations (hide)'!$D$15:$L$67,8,0)+VLOOKUP(K37,'Summary Calculations (hide)'!$D$15:$L$67,9,0))*IF(Summary!$C$8="Patients",'Summary Calculations (hide)'!$I$9,1)</f>
        <v>905.76923076923072</v>
      </c>
      <c r="AA37" s="67">
        <f ca="1">IF(Summary!$C$8="Patients", 'Parameters calculator (hide)'!$H$63,'Parameters calculator (hide)'!$H$62)</f>
        <v>1574.0769230769231</v>
      </c>
      <c r="AB37" s="67">
        <f ca="1">IF(Summary!$C$8="Patients", 'Parameters calculator (hide)'!$I$63,'Parameters calculator (hide)'!$I$62)</f>
        <v>1739.7692307692307</v>
      </c>
      <c r="AC37" s="67">
        <f t="shared" ca="1" si="2"/>
        <v>165.69230769230762</v>
      </c>
    </row>
    <row r="38" spans="1:29" x14ac:dyDescent="0.2">
      <c r="H38" s="297">
        <f>'Summary Calculations (hide)'!A40</f>
        <v>44144</v>
      </c>
      <c r="I38" t="str">
        <f>'Summary Calculations (hide)'!B40</f>
        <v/>
      </c>
      <c r="J38" t="str">
        <f>'Summary Calculations (hide)'!C40</f>
        <v/>
      </c>
      <c r="K38">
        <f>'Summary Calculations (hide)'!D40</f>
        <v>46</v>
      </c>
      <c r="L38" s="67">
        <f ca="1">VLOOKUP($K38,'SPC background (hide)'!$AG$2:$AS$54,3,0)</f>
        <v>1</v>
      </c>
      <c r="M38" s="67">
        <f t="shared" ca="1" si="0"/>
        <v>445.74814591093116</v>
      </c>
      <c r="N38" s="67">
        <f t="shared" ca="1" si="1"/>
        <v>127.57715908814819</v>
      </c>
      <c r="O38" s="67"/>
      <c r="P38" s="67"/>
      <c r="Q38" s="67"/>
      <c r="R38" s="5">
        <f ca="1">(VLOOKUP(K38,'Summary Calculations (hide)'!$D$15:$L$67,8,0)+VLOOKUP(K38,'Summary Calculations (hide)'!$D$15:$L$67,9,0))*IF(Summary!$C$8="Patients",'Summary Calculations (hide)'!$I$9,1)</f>
        <v>905.76923076923072</v>
      </c>
      <c r="AA38" s="67">
        <f ca="1">IF(Summary!$C$8="Patients", 'Parameters calculator (hide)'!$H$63,'Parameters calculator (hide)'!$H$62)</f>
        <v>1574.0769230769231</v>
      </c>
      <c r="AB38" s="67">
        <f ca="1">IF(Summary!$C$8="Patients", 'Parameters calculator (hide)'!$I$63,'Parameters calculator (hide)'!$I$62)</f>
        <v>1739.7692307692307</v>
      </c>
      <c r="AC38" s="67">
        <f t="shared" ca="1" si="2"/>
        <v>165.69230769230762</v>
      </c>
    </row>
    <row r="39" spans="1:29" x14ac:dyDescent="0.2">
      <c r="H39" s="297">
        <f>'Summary Calculations (hide)'!A41</f>
        <v>44151</v>
      </c>
      <c r="I39" t="str">
        <f>'Summary Calculations (hide)'!B41</f>
        <v/>
      </c>
      <c r="J39" t="str">
        <f>'Summary Calculations (hide)'!C41</f>
        <v/>
      </c>
      <c r="K39">
        <f>'Summary Calculations (hide)'!D41</f>
        <v>47</v>
      </c>
      <c r="L39" s="67">
        <f ca="1">VLOOKUP($K39,'SPC background (hide)'!$AG$2:$AS$54,3,0)</f>
        <v>1</v>
      </c>
      <c r="M39" s="67">
        <f t="shared" ca="1" si="0"/>
        <v>445.74814591093116</v>
      </c>
      <c r="N39" s="67">
        <f t="shared" ca="1" si="1"/>
        <v>127.57715908814819</v>
      </c>
      <c r="O39" s="67"/>
      <c r="P39" s="67"/>
      <c r="Q39" s="67"/>
      <c r="R39" s="5">
        <f ca="1">(VLOOKUP(K39,'Summary Calculations (hide)'!$D$15:$L$67,8,0)+VLOOKUP(K39,'Summary Calculations (hide)'!$D$15:$L$67,9,0))*IF(Summary!$C$8="Patients",'Summary Calculations (hide)'!$I$9,1)</f>
        <v>905.76923076923072</v>
      </c>
      <c r="AA39" s="67">
        <f ca="1">IF(Summary!$C$8="Patients", 'Parameters calculator (hide)'!$H$63,'Parameters calculator (hide)'!$H$62)</f>
        <v>1574.0769230769231</v>
      </c>
      <c r="AB39" s="67">
        <f ca="1">IF(Summary!$C$8="Patients", 'Parameters calculator (hide)'!$I$63,'Parameters calculator (hide)'!$I$62)</f>
        <v>1739.7692307692307</v>
      </c>
      <c r="AC39" s="67">
        <f t="shared" ca="1" si="2"/>
        <v>165.69230769230762</v>
      </c>
    </row>
    <row r="40" spans="1:29" x14ac:dyDescent="0.2">
      <c r="H40" s="297">
        <f>'Summary Calculations (hide)'!A42</f>
        <v>44158</v>
      </c>
      <c r="I40" t="str">
        <f>'Summary Calculations (hide)'!B42</f>
        <v/>
      </c>
      <c r="J40" t="str">
        <f>'Summary Calculations (hide)'!C42</f>
        <v/>
      </c>
      <c r="K40">
        <f>'Summary Calculations (hide)'!D42</f>
        <v>48</v>
      </c>
      <c r="L40" s="67">
        <f ca="1">VLOOKUP($K40,'SPC background (hide)'!$AG$2:$AS$54,3,0)</f>
        <v>1</v>
      </c>
      <c r="M40" s="67">
        <f t="shared" ca="1" si="0"/>
        <v>445.74814591093116</v>
      </c>
      <c r="N40" s="67">
        <f t="shared" ca="1" si="1"/>
        <v>127.57715908814819</v>
      </c>
      <c r="O40" s="67"/>
      <c r="P40" s="67"/>
      <c r="Q40" s="67"/>
      <c r="R40" s="5">
        <f ca="1">(VLOOKUP(K40,'Summary Calculations (hide)'!$D$15:$L$67,8,0)+VLOOKUP(K40,'Summary Calculations (hide)'!$D$15:$L$67,9,0))*IF(Summary!$C$8="Patients",'Summary Calculations (hide)'!$I$9,1)</f>
        <v>905.76923076923072</v>
      </c>
      <c r="AA40" s="67">
        <f ca="1">IF(Summary!$C$8="Patients", 'Parameters calculator (hide)'!$H$63,'Parameters calculator (hide)'!$H$62)</f>
        <v>1574.0769230769231</v>
      </c>
      <c r="AB40" s="67">
        <f ca="1">IF(Summary!$C$8="Patients", 'Parameters calculator (hide)'!$I$63,'Parameters calculator (hide)'!$I$62)</f>
        <v>1739.7692307692307</v>
      </c>
      <c r="AC40" s="67">
        <f t="shared" ca="1" si="2"/>
        <v>165.69230769230762</v>
      </c>
    </row>
    <row r="41" spans="1:29" x14ac:dyDescent="0.2">
      <c r="H41" s="297">
        <f>'Summary Calculations (hide)'!A43</f>
        <v>44165</v>
      </c>
      <c r="I41" t="str">
        <f>'Summary Calculations (hide)'!B43</f>
        <v/>
      </c>
      <c r="J41" t="str">
        <f>'Summary Calculations (hide)'!C43</f>
        <v/>
      </c>
      <c r="K41">
        <f>'Summary Calculations (hide)'!D43</f>
        <v>49</v>
      </c>
      <c r="L41" s="67">
        <f ca="1">VLOOKUP($K41,'SPC background (hide)'!$AG$2:$AS$54,3,0)</f>
        <v>1</v>
      </c>
      <c r="M41" s="67">
        <f t="shared" ca="1" si="0"/>
        <v>445.74814591093116</v>
      </c>
      <c r="N41" s="67">
        <f t="shared" ca="1" si="1"/>
        <v>127.57715908814819</v>
      </c>
      <c r="O41" s="67"/>
      <c r="P41" s="67"/>
      <c r="Q41" s="67"/>
      <c r="R41" s="5">
        <f ca="1">(VLOOKUP(K41,'Summary Calculations (hide)'!$D$15:$L$67,8,0)+VLOOKUP(K41,'Summary Calculations (hide)'!$D$15:$L$67,9,0))*IF(Summary!$C$8="Patients",'Summary Calculations (hide)'!$I$9,1)</f>
        <v>905.76923076923072</v>
      </c>
      <c r="AA41" s="67">
        <f ca="1">IF(Summary!$C$8="Patients", 'Parameters calculator (hide)'!$H$63,'Parameters calculator (hide)'!$H$62)</f>
        <v>1574.0769230769231</v>
      </c>
      <c r="AB41" s="67">
        <f ca="1">IF(Summary!$C$8="Patients", 'Parameters calculator (hide)'!$I$63,'Parameters calculator (hide)'!$I$62)</f>
        <v>1739.7692307692307</v>
      </c>
      <c r="AC41" s="67">
        <f t="shared" ca="1" si="2"/>
        <v>165.69230769230762</v>
      </c>
    </row>
    <row r="42" spans="1:29" x14ac:dyDescent="0.2">
      <c r="H42" s="297">
        <f>'Summary Calculations (hide)'!A44</f>
        <v>44172</v>
      </c>
      <c r="I42" t="str">
        <f>'Summary Calculations (hide)'!B44</f>
        <v/>
      </c>
      <c r="J42" t="str">
        <f>'Summary Calculations (hide)'!C44</f>
        <v>Dec</v>
      </c>
      <c r="K42">
        <f>'Summary Calculations (hide)'!D44</f>
        <v>50</v>
      </c>
      <c r="L42" s="67">
        <f ca="1">VLOOKUP($K42,'SPC background (hide)'!$AG$2:$AS$54,3,0)</f>
        <v>1</v>
      </c>
      <c r="M42" s="67">
        <f t="shared" ca="1" si="0"/>
        <v>445.74814591093116</v>
      </c>
      <c r="N42" s="67">
        <f t="shared" ca="1" si="1"/>
        <v>127.57715908814819</v>
      </c>
      <c r="O42" s="67"/>
      <c r="P42" s="67"/>
      <c r="Q42" s="67"/>
      <c r="R42" s="5">
        <f ca="1">(VLOOKUP(K42,'Summary Calculations (hide)'!$D$15:$L$67,8,0)+VLOOKUP(K42,'Summary Calculations (hide)'!$D$15:$L$67,9,0))*IF(Summary!$C$8="Patients",'Summary Calculations (hide)'!$I$9,1)</f>
        <v>905.76923076923072</v>
      </c>
      <c r="AA42" s="67">
        <f ca="1">IF(Summary!$C$8="Patients", 'Parameters calculator (hide)'!$H$63,'Parameters calculator (hide)'!$H$62)</f>
        <v>1574.0769230769231</v>
      </c>
      <c r="AB42" s="67">
        <f ca="1">IF(Summary!$C$8="Patients", 'Parameters calculator (hide)'!$I$63,'Parameters calculator (hide)'!$I$62)</f>
        <v>1739.7692307692307</v>
      </c>
      <c r="AC42" s="67">
        <f t="shared" ca="1" si="2"/>
        <v>165.69230769230762</v>
      </c>
    </row>
    <row r="43" spans="1:29" x14ac:dyDescent="0.2">
      <c r="H43" s="297">
        <f>'Summary Calculations (hide)'!A45</f>
        <v>44179</v>
      </c>
      <c r="I43" t="str">
        <f>'Summary Calculations (hide)'!B45</f>
        <v/>
      </c>
      <c r="J43" t="str">
        <f>'Summary Calculations (hide)'!C45</f>
        <v/>
      </c>
      <c r="K43">
        <f>'Summary Calculations (hide)'!D45</f>
        <v>51</v>
      </c>
      <c r="L43" s="67">
        <f ca="1">VLOOKUP($K43,'SPC background (hide)'!$AG$2:$AS$54,3,0)</f>
        <v>1</v>
      </c>
      <c r="M43" s="67">
        <f t="shared" ca="1" si="0"/>
        <v>445.74814591093116</v>
      </c>
      <c r="N43" s="67">
        <f t="shared" ca="1" si="1"/>
        <v>127.57715908814819</v>
      </c>
      <c r="O43" s="67"/>
      <c r="P43" s="67"/>
      <c r="Q43" s="67"/>
      <c r="R43" s="5">
        <f ca="1">(VLOOKUP(K43,'Summary Calculations (hide)'!$D$15:$L$67,8,0)+VLOOKUP(K43,'Summary Calculations (hide)'!$D$15:$L$67,9,0))*IF(Summary!$C$8="Patients",'Summary Calculations (hide)'!$I$9,1)</f>
        <v>905.76923076923072</v>
      </c>
      <c r="AA43" s="67">
        <f ca="1">IF(Summary!$C$8="Patients", 'Parameters calculator (hide)'!$H$63,'Parameters calculator (hide)'!$H$62)</f>
        <v>1574.0769230769231</v>
      </c>
      <c r="AB43" s="67">
        <f ca="1">IF(Summary!$C$8="Patients", 'Parameters calculator (hide)'!$I$63,'Parameters calculator (hide)'!$I$62)</f>
        <v>1739.7692307692307</v>
      </c>
      <c r="AC43" s="67">
        <f t="shared" ca="1" si="2"/>
        <v>165.69230769230762</v>
      </c>
    </row>
    <row r="44" spans="1:29" x14ac:dyDescent="0.2">
      <c r="H44" s="297">
        <f>'Summary Calculations (hide)'!A46</f>
        <v>44186</v>
      </c>
      <c r="I44" t="str">
        <f>'Summary Calculations (hide)'!B46</f>
        <v/>
      </c>
      <c r="J44" t="str">
        <f>'Summary Calculations (hide)'!C46</f>
        <v/>
      </c>
      <c r="K44">
        <f>'Summary Calculations (hide)'!D46</f>
        <v>52</v>
      </c>
      <c r="L44" s="67">
        <f ca="1">VLOOKUP($K44,'SPC background (hide)'!$AG$2:$AS$54,3,0)</f>
        <v>1</v>
      </c>
      <c r="M44" s="67">
        <f t="shared" ca="1" si="0"/>
        <v>445.74814591093116</v>
      </c>
      <c r="N44" s="67">
        <f t="shared" ca="1" si="1"/>
        <v>127.57715908814819</v>
      </c>
      <c r="O44" s="67"/>
      <c r="P44" s="67"/>
      <c r="Q44" s="67"/>
      <c r="R44" s="5">
        <f ca="1">(VLOOKUP(K44,'Summary Calculations (hide)'!$D$15:$L$67,8,0)+VLOOKUP(K44,'Summary Calculations (hide)'!$D$15:$L$67,9,0))*IF(Summary!$C$8="Patients",'Summary Calculations (hide)'!$I$9,1)</f>
        <v>905.76923076923072</v>
      </c>
      <c r="AA44" s="67">
        <f ca="1">IF(Summary!$C$8="Patients", 'Parameters calculator (hide)'!$H$63,'Parameters calculator (hide)'!$H$62)</f>
        <v>1574.0769230769231</v>
      </c>
      <c r="AB44" s="67">
        <f ca="1">IF(Summary!$C$8="Patients", 'Parameters calculator (hide)'!$I$63,'Parameters calculator (hide)'!$I$62)</f>
        <v>1739.7692307692307</v>
      </c>
      <c r="AC44" s="67">
        <f t="shared" ca="1" si="2"/>
        <v>165.69230769230762</v>
      </c>
    </row>
    <row r="45" spans="1:29" x14ac:dyDescent="0.2">
      <c r="H45" s="297">
        <f>'Summary Calculations (hide)'!A47</f>
        <v>44193</v>
      </c>
      <c r="I45" t="str">
        <f>'Summary Calculations (hide)'!B47</f>
        <v/>
      </c>
      <c r="J45" t="str">
        <f>'Summary Calculations (hide)'!C47</f>
        <v/>
      </c>
      <c r="K45">
        <f>'Summary Calculations (hide)'!D47</f>
        <v>53</v>
      </c>
      <c r="L45" s="67">
        <f ca="1">VLOOKUP($K45,'SPC background (hide)'!$AG$2:$AS$54,3,0)</f>
        <v>1</v>
      </c>
      <c r="M45" s="67">
        <f t="shared" ca="1" si="0"/>
        <v>445.74814591093116</v>
      </c>
      <c r="N45" s="67">
        <f t="shared" ca="1" si="1"/>
        <v>127.57715908814819</v>
      </c>
      <c r="O45" s="67"/>
      <c r="P45" s="67"/>
      <c r="Q45" s="67"/>
      <c r="R45" s="5">
        <f ca="1">(VLOOKUP(K45,'Summary Calculations (hide)'!$D$15:$L$67,8,0)+VLOOKUP(K45,'Summary Calculations (hide)'!$D$15:$L$67,9,0))*IF(Summary!$C$8="Patients",'Summary Calculations (hide)'!$I$9,1)</f>
        <v>905.76923076923072</v>
      </c>
      <c r="AA45" s="67">
        <f ca="1">IF(Summary!$C$8="Patients", 'Parameters calculator (hide)'!$H$63,'Parameters calculator (hide)'!$H$62)</f>
        <v>1574.0769230769231</v>
      </c>
      <c r="AB45" s="67">
        <f ca="1">IF(Summary!$C$8="Patients", 'Parameters calculator (hide)'!$I$63,'Parameters calculator (hide)'!$I$62)</f>
        <v>1739.7692307692307</v>
      </c>
      <c r="AC45" s="67">
        <f t="shared" ca="1" si="2"/>
        <v>165.69230769230762</v>
      </c>
    </row>
    <row r="46" spans="1:29" x14ac:dyDescent="0.2">
      <c r="H46" s="297">
        <f>'Summary Calculations (hide)'!A48</f>
        <v>44200</v>
      </c>
      <c r="I46">
        <f>'Summary Calculations (hide)'!B48</f>
        <v>2021</v>
      </c>
      <c r="J46" t="str">
        <f>'Summary Calculations (hide)'!C48</f>
        <v>Jan</v>
      </c>
      <c r="K46">
        <f>'Summary Calculations (hide)'!D48</f>
        <v>1</v>
      </c>
      <c r="L46" s="67">
        <f ca="1">VLOOKUP($K46,'SPC background (hide)'!$AG$2:$AS$54,3,0)</f>
        <v>1</v>
      </c>
      <c r="M46" s="67">
        <f t="shared" ca="1" si="0"/>
        <v>445.74814591093116</v>
      </c>
      <c r="N46" s="67">
        <f t="shared" ca="1" si="1"/>
        <v>127.57715908814819</v>
      </c>
      <c r="O46" s="67"/>
      <c r="P46" s="67"/>
      <c r="Q46" s="67"/>
      <c r="R46" s="5">
        <f ca="1">(VLOOKUP(K46,'Summary Calculations (hide)'!$D$15:$L$67,8,0)+VLOOKUP(K46,'Summary Calculations (hide)'!$D$15:$L$67,9,0))*IF(Summary!$C$8="Patients",'Summary Calculations (hide)'!$I$9,1)</f>
        <v>905.76923076923072</v>
      </c>
      <c r="AA46" s="67">
        <f ca="1">IF(Summary!$C$8="Patients", 'Parameters calculator (hide)'!$H$63,'Parameters calculator (hide)'!$H$62)</f>
        <v>1574.0769230769231</v>
      </c>
      <c r="AB46" s="67">
        <f ca="1">IF(Summary!$C$8="Patients", 'Parameters calculator (hide)'!$I$63,'Parameters calculator (hide)'!$I$62)</f>
        <v>1739.7692307692307</v>
      </c>
      <c r="AC46" s="67">
        <f t="shared" ca="1" si="2"/>
        <v>165.69230769230762</v>
      </c>
    </row>
    <row r="47" spans="1:29" x14ac:dyDescent="0.2">
      <c r="H47" s="297">
        <f>'Summary Calculations (hide)'!A49</f>
        <v>44207</v>
      </c>
      <c r="I47" t="str">
        <f>'Summary Calculations (hide)'!B49</f>
        <v/>
      </c>
      <c r="J47" t="str">
        <f>'Summary Calculations (hide)'!C49</f>
        <v/>
      </c>
      <c r="K47">
        <f>'Summary Calculations (hide)'!D49</f>
        <v>2</v>
      </c>
      <c r="L47" s="67">
        <f ca="1">VLOOKUP($K47,'SPC background (hide)'!$AG$2:$AS$54,3,0)</f>
        <v>1</v>
      </c>
      <c r="M47" s="67">
        <f t="shared" ca="1" si="0"/>
        <v>445.74814591093116</v>
      </c>
      <c r="N47" s="67">
        <f t="shared" ca="1" si="1"/>
        <v>127.57715908814819</v>
      </c>
      <c r="O47" s="67"/>
      <c r="P47" s="67"/>
      <c r="Q47" s="67"/>
      <c r="R47" s="5">
        <f ca="1">(VLOOKUP(K47,'Summary Calculations (hide)'!$D$15:$L$67,8,0)+VLOOKUP(K47,'Summary Calculations (hide)'!$D$15:$L$67,9,0))*IF(Summary!$C$8="Patients",'Summary Calculations (hide)'!$I$9,1)</f>
        <v>905.76923076923072</v>
      </c>
      <c r="AA47" s="67">
        <f ca="1">IF(Summary!$C$8="Patients", 'Parameters calculator (hide)'!$H$63,'Parameters calculator (hide)'!$H$62)</f>
        <v>1574.0769230769231</v>
      </c>
      <c r="AB47" s="67">
        <f ca="1">IF(Summary!$C$8="Patients", 'Parameters calculator (hide)'!$I$63,'Parameters calculator (hide)'!$I$62)</f>
        <v>1739.7692307692307</v>
      </c>
      <c r="AC47" s="67">
        <f t="shared" ca="1" si="2"/>
        <v>165.69230769230762</v>
      </c>
    </row>
    <row r="48" spans="1:29" x14ac:dyDescent="0.2">
      <c r="H48" s="297">
        <f>'Summary Calculations (hide)'!A50</f>
        <v>44214</v>
      </c>
      <c r="I48" t="str">
        <f>'Summary Calculations (hide)'!B50</f>
        <v/>
      </c>
      <c r="J48" t="str">
        <f>'Summary Calculations (hide)'!C50</f>
        <v/>
      </c>
      <c r="K48">
        <f>'Summary Calculations (hide)'!D50</f>
        <v>3</v>
      </c>
      <c r="L48" s="67">
        <f ca="1">VLOOKUP($K48,'SPC background (hide)'!$AG$2:$AS$54,3,0)</f>
        <v>1</v>
      </c>
      <c r="M48" s="67">
        <f t="shared" ca="1" si="0"/>
        <v>445.74814591093116</v>
      </c>
      <c r="N48" s="67">
        <f t="shared" ca="1" si="1"/>
        <v>127.57715908814819</v>
      </c>
      <c r="O48" s="67"/>
      <c r="P48" s="67"/>
      <c r="Q48" s="67"/>
      <c r="R48" s="5">
        <f ca="1">(VLOOKUP(K48,'Summary Calculations (hide)'!$D$15:$L$67,8,0)+VLOOKUP(K48,'Summary Calculations (hide)'!$D$15:$L$67,9,0))*IF(Summary!$C$8="Patients",'Summary Calculations (hide)'!$I$9,1)</f>
        <v>905.76923076923072</v>
      </c>
      <c r="AA48" s="67">
        <f ca="1">IF(Summary!$C$8="Patients", 'Parameters calculator (hide)'!$H$63,'Parameters calculator (hide)'!$H$62)</f>
        <v>1574.0769230769231</v>
      </c>
      <c r="AB48" s="67">
        <f ca="1">IF(Summary!$C$8="Patients", 'Parameters calculator (hide)'!$I$63,'Parameters calculator (hide)'!$I$62)</f>
        <v>1739.7692307692307</v>
      </c>
      <c r="AC48" s="67">
        <f t="shared" ca="1" si="2"/>
        <v>165.69230769230762</v>
      </c>
    </row>
    <row r="49" spans="8:29" x14ac:dyDescent="0.2">
      <c r="H49" s="297">
        <f>'Summary Calculations (hide)'!A51</f>
        <v>44221</v>
      </c>
      <c r="I49" t="str">
        <f>'Summary Calculations (hide)'!B51</f>
        <v/>
      </c>
      <c r="J49" t="str">
        <f>'Summary Calculations (hide)'!C51</f>
        <v/>
      </c>
      <c r="K49">
        <f>'Summary Calculations (hide)'!D51</f>
        <v>4</v>
      </c>
      <c r="L49" s="67">
        <f ca="1">VLOOKUP($K49,'SPC background (hide)'!$AG$2:$AS$54,3,0)</f>
        <v>1</v>
      </c>
      <c r="M49" s="67">
        <f t="shared" ca="1" si="0"/>
        <v>445.74814591093116</v>
      </c>
      <c r="N49" s="67">
        <f t="shared" ca="1" si="1"/>
        <v>127.57715908814819</v>
      </c>
      <c r="O49" s="67"/>
      <c r="P49" s="67"/>
      <c r="Q49" s="67"/>
      <c r="R49" s="5">
        <f ca="1">(VLOOKUP(K49,'Summary Calculations (hide)'!$D$15:$L$67,8,0)+VLOOKUP(K49,'Summary Calculations (hide)'!$D$15:$L$67,9,0))*IF(Summary!$C$8="Patients",'Summary Calculations (hide)'!$I$9,1)</f>
        <v>905.76923076923072</v>
      </c>
      <c r="AA49" s="67">
        <f ca="1">IF(Summary!$C$8="Patients", 'Parameters calculator (hide)'!$H$63,'Parameters calculator (hide)'!$H$62)</f>
        <v>1574.0769230769231</v>
      </c>
      <c r="AB49" s="67">
        <f ca="1">IF(Summary!$C$8="Patients", 'Parameters calculator (hide)'!$I$63,'Parameters calculator (hide)'!$I$62)</f>
        <v>1739.7692307692307</v>
      </c>
      <c r="AC49" s="67">
        <f t="shared" ca="1" si="2"/>
        <v>165.69230769230762</v>
      </c>
    </row>
    <row r="50" spans="8:29" x14ac:dyDescent="0.2">
      <c r="H50" s="297">
        <f>'Summary Calculations (hide)'!A52</f>
        <v>44228</v>
      </c>
      <c r="I50" t="str">
        <f>'Summary Calculations (hide)'!B52</f>
        <v/>
      </c>
      <c r="J50" t="str">
        <f>'Summary Calculations (hide)'!C52</f>
        <v>Feb</v>
      </c>
      <c r="K50">
        <f>'Summary Calculations (hide)'!D52</f>
        <v>5</v>
      </c>
      <c r="L50" s="67">
        <f ca="1">VLOOKUP($K50,'SPC background (hide)'!$AG$2:$AS$54,3,0)</f>
        <v>1</v>
      </c>
      <c r="M50" s="67">
        <f t="shared" ca="1" si="0"/>
        <v>445.74814591093116</v>
      </c>
      <c r="N50" s="67">
        <f t="shared" ca="1" si="1"/>
        <v>127.57715908814819</v>
      </c>
      <c r="O50" s="67"/>
      <c r="P50" s="67"/>
      <c r="Q50" s="67"/>
      <c r="R50" s="5">
        <f ca="1">(VLOOKUP(K50,'Summary Calculations (hide)'!$D$15:$L$67,8,0)+VLOOKUP(K50,'Summary Calculations (hide)'!$D$15:$L$67,9,0))*IF(Summary!$C$8="Patients",'Summary Calculations (hide)'!$I$9,1)</f>
        <v>905.76923076923072</v>
      </c>
      <c r="AA50" s="67">
        <f ca="1">IF(Summary!$C$8="Patients", 'Parameters calculator (hide)'!$H$63,'Parameters calculator (hide)'!$H$62)</f>
        <v>1574.0769230769231</v>
      </c>
      <c r="AB50" s="67">
        <f ca="1">IF(Summary!$C$8="Patients", 'Parameters calculator (hide)'!$I$63,'Parameters calculator (hide)'!$I$62)</f>
        <v>1739.7692307692307</v>
      </c>
      <c r="AC50" s="67">
        <f t="shared" ca="1" si="2"/>
        <v>165.69230769230762</v>
      </c>
    </row>
    <row r="51" spans="8:29" x14ac:dyDescent="0.2">
      <c r="H51" s="297">
        <f>'Summary Calculations (hide)'!A53</f>
        <v>44235</v>
      </c>
      <c r="I51" t="str">
        <f>'Summary Calculations (hide)'!B53</f>
        <v/>
      </c>
      <c r="J51" t="str">
        <f>'Summary Calculations (hide)'!C53</f>
        <v/>
      </c>
      <c r="K51">
        <f>'Summary Calculations (hide)'!D53</f>
        <v>6</v>
      </c>
      <c r="L51" s="67">
        <f ca="1">VLOOKUP($K51,'SPC background (hide)'!$AG$2:$AS$54,3,0)</f>
        <v>5</v>
      </c>
      <c r="M51" s="67">
        <f t="shared" ca="1" si="0"/>
        <v>445.74814591093116</v>
      </c>
      <c r="N51" s="67">
        <f t="shared" ca="1" si="1"/>
        <v>127.57715908814819</v>
      </c>
      <c r="O51" s="67"/>
      <c r="P51" s="67"/>
      <c r="Q51" s="67"/>
      <c r="R51" s="5">
        <f ca="1">(VLOOKUP(K51,'Summary Calculations (hide)'!$D$15:$L$67,8,0)+VLOOKUP(K51,'Summary Calculations (hide)'!$D$15:$L$67,9,0))*IF(Summary!$C$8="Patients",'Summary Calculations (hide)'!$I$9,1)</f>
        <v>905.76923076923072</v>
      </c>
      <c r="AA51" s="67">
        <f ca="1">IF(Summary!$C$8="Patients", 'Parameters calculator (hide)'!$H$63,'Parameters calculator (hide)'!$H$62)</f>
        <v>1574.0769230769231</v>
      </c>
      <c r="AB51" s="67">
        <f ca="1">IF(Summary!$C$8="Patients", 'Parameters calculator (hide)'!$I$63,'Parameters calculator (hide)'!$I$62)</f>
        <v>1739.7692307692307</v>
      </c>
      <c r="AC51" s="67">
        <f t="shared" ca="1" si="2"/>
        <v>165.69230769230762</v>
      </c>
    </row>
    <row r="52" spans="8:29" x14ac:dyDescent="0.2">
      <c r="H52" s="297">
        <f>'Summary Calculations (hide)'!A54</f>
        <v>44242</v>
      </c>
      <c r="I52" t="str">
        <f>'Summary Calculations (hide)'!B54</f>
        <v/>
      </c>
      <c r="J52" t="str">
        <f>'Summary Calculations (hide)'!C54</f>
        <v/>
      </c>
      <c r="K52">
        <f>'Summary Calculations (hide)'!D54</f>
        <v>7</v>
      </c>
      <c r="L52" s="67">
        <f ca="1">VLOOKUP($K52,'SPC background (hide)'!$AG$2:$AS$54,3,0)</f>
        <v>1</v>
      </c>
      <c r="M52" s="67">
        <f t="shared" ca="1" si="0"/>
        <v>445.74814591093116</v>
      </c>
      <c r="N52" s="67">
        <f t="shared" ca="1" si="1"/>
        <v>127.57715908814819</v>
      </c>
      <c r="O52" s="67"/>
      <c r="P52" s="67"/>
      <c r="Q52" s="67"/>
      <c r="R52" s="5">
        <f ca="1">(VLOOKUP(K52,'Summary Calculations (hide)'!$D$15:$L$67,8,0)+VLOOKUP(K52,'Summary Calculations (hide)'!$D$15:$L$67,9,0))*IF(Summary!$C$8="Patients",'Summary Calculations (hide)'!$I$9,1)</f>
        <v>905.76923076923072</v>
      </c>
      <c r="AA52" s="67">
        <f ca="1">IF(Summary!$C$8="Patients", 'Parameters calculator (hide)'!$H$63,'Parameters calculator (hide)'!$H$62)</f>
        <v>1574.0769230769231</v>
      </c>
      <c r="AB52" s="67">
        <f ca="1">IF(Summary!$C$8="Patients", 'Parameters calculator (hide)'!$I$63,'Parameters calculator (hide)'!$I$62)</f>
        <v>1739.7692307692307</v>
      </c>
      <c r="AC52" s="67">
        <f t="shared" ca="1" si="2"/>
        <v>165.69230769230762</v>
      </c>
    </row>
    <row r="53" spans="8:29" x14ac:dyDescent="0.2">
      <c r="H53" s="297">
        <f>'Summary Calculations (hide)'!A55</f>
        <v>44249</v>
      </c>
      <c r="I53" t="str">
        <f>'Summary Calculations (hide)'!B55</f>
        <v/>
      </c>
      <c r="J53" t="str">
        <f>'Summary Calculations (hide)'!C55</f>
        <v/>
      </c>
      <c r="K53">
        <f>'Summary Calculations (hide)'!D55</f>
        <v>8</v>
      </c>
      <c r="L53" s="67">
        <f ca="1">VLOOKUP($K53,'SPC background (hide)'!$AG$2:$AS$54,3,0)</f>
        <v>1</v>
      </c>
      <c r="M53" s="67">
        <f t="shared" ca="1" si="0"/>
        <v>445.74814591093116</v>
      </c>
      <c r="N53" s="67">
        <f t="shared" ca="1" si="1"/>
        <v>127.57715908814819</v>
      </c>
      <c r="O53" s="67"/>
      <c r="P53" s="67"/>
      <c r="Q53" s="67"/>
      <c r="R53" s="5">
        <f ca="1">(VLOOKUP(K53,'Summary Calculations (hide)'!$D$15:$L$67,8,0)+VLOOKUP(K53,'Summary Calculations (hide)'!$D$15:$L$67,9,0))*IF(Summary!$C$8="Patients",'Summary Calculations (hide)'!$I$9,1)</f>
        <v>905.76923076923072</v>
      </c>
      <c r="AA53" s="67">
        <f ca="1">IF(Summary!$C$8="Patients", 'Parameters calculator (hide)'!$H$63,'Parameters calculator (hide)'!$H$62)</f>
        <v>1574.0769230769231</v>
      </c>
      <c r="AB53" s="67">
        <f ca="1">IF(Summary!$C$8="Patients", 'Parameters calculator (hide)'!$I$63,'Parameters calculator (hide)'!$I$62)</f>
        <v>1739.7692307692307</v>
      </c>
      <c r="AC53" s="67">
        <f t="shared" ca="1" si="2"/>
        <v>165.69230769230762</v>
      </c>
    </row>
    <row r="54" spans="8:29" x14ac:dyDescent="0.2">
      <c r="H54" s="297">
        <f>'Summary Calculations (hide)'!A56</f>
        <v>44256</v>
      </c>
      <c r="I54" t="str">
        <f>'Summary Calculations (hide)'!B56</f>
        <v/>
      </c>
      <c r="J54" t="str">
        <f>'Summary Calculations (hide)'!C56</f>
        <v>Mar</v>
      </c>
      <c r="K54">
        <f>'Summary Calculations (hide)'!D56</f>
        <v>9</v>
      </c>
      <c r="L54" s="67">
        <f ca="1">VLOOKUP($K54,'SPC background (hide)'!$AG$2:$AS$54,3,0)</f>
        <v>1</v>
      </c>
      <c r="M54" s="67">
        <f t="shared" ca="1" si="0"/>
        <v>445.74814591093116</v>
      </c>
      <c r="N54" s="67">
        <f t="shared" ca="1" si="1"/>
        <v>127.57715908814819</v>
      </c>
      <c r="O54" s="67"/>
      <c r="P54" s="67"/>
      <c r="Q54" s="67"/>
      <c r="R54" s="5">
        <f ca="1">(VLOOKUP(K54,'Summary Calculations (hide)'!$D$15:$L$67,8,0)+VLOOKUP(K54,'Summary Calculations (hide)'!$D$15:$L$67,9,0))*IF(Summary!$C$8="Patients",'Summary Calculations (hide)'!$I$9,1)</f>
        <v>905.76923076923072</v>
      </c>
      <c r="AA54" s="67">
        <f ca="1">IF(Summary!$C$8="Patients", 'Parameters calculator (hide)'!$H$63,'Parameters calculator (hide)'!$H$62)</f>
        <v>1574.0769230769231</v>
      </c>
      <c r="AB54" s="67">
        <f ca="1">IF(Summary!$C$8="Patients", 'Parameters calculator (hide)'!$I$63,'Parameters calculator (hide)'!$I$62)</f>
        <v>1739.7692307692307</v>
      </c>
      <c r="AC54" s="67">
        <f t="shared" ca="1" si="2"/>
        <v>165.69230769230762</v>
      </c>
    </row>
    <row r="55" spans="8:29" x14ac:dyDescent="0.2">
      <c r="H55" s="297">
        <f>'Summary Calculations (hide)'!A57</f>
        <v>44263</v>
      </c>
      <c r="I55" t="str">
        <f>'Summary Calculations (hide)'!B57</f>
        <v/>
      </c>
      <c r="J55" t="str">
        <f>'Summary Calculations (hide)'!C57</f>
        <v/>
      </c>
      <c r="K55">
        <f>'Summary Calculations (hide)'!D57</f>
        <v>10</v>
      </c>
      <c r="L55" s="67">
        <f ca="1">VLOOKUP($K55,'SPC background (hide)'!$AG$2:$AS$54,3,0)</f>
        <v>1</v>
      </c>
      <c r="M55" s="67">
        <f t="shared" ca="1" si="0"/>
        <v>445.74814591093116</v>
      </c>
      <c r="N55" s="67">
        <f t="shared" ca="1" si="1"/>
        <v>127.57715908814819</v>
      </c>
      <c r="O55" s="67"/>
      <c r="P55" s="67"/>
      <c r="Q55" s="67"/>
      <c r="R55" s="5">
        <f ca="1">(VLOOKUP(K55,'Summary Calculations (hide)'!$D$15:$L$67,8,0)+VLOOKUP(K55,'Summary Calculations (hide)'!$D$15:$L$67,9,0))*IF(Summary!$C$8="Patients",'Summary Calculations (hide)'!$I$9,1)</f>
        <v>905.76923076923072</v>
      </c>
      <c r="AA55" s="67">
        <f ca="1">IF(Summary!$C$8="Patients", 'Parameters calculator (hide)'!$H$63,'Parameters calculator (hide)'!$H$62)</f>
        <v>1574.0769230769231</v>
      </c>
      <c r="AB55" s="67">
        <f ca="1">IF(Summary!$C$8="Patients", 'Parameters calculator (hide)'!$I$63,'Parameters calculator (hide)'!$I$62)</f>
        <v>1739.7692307692307</v>
      </c>
      <c r="AC55" s="67">
        <f t="shared" ca="1" si="2"/>
        <v>165.69230769230762</v>
      </c>
    </row>
    <row r="56" spans="8:29" x14ac:dyDescent="0.2">
      <c r="H56" s="297">
        <f>'Summary Calculations (hide)'!A58</f>
        <v>44270</v>
      </c>
      <c r="I56" t="str">
        <f>'Summary Calculations (hide)'!B58</f>
        <v/>
      </c>
      <c r="J56" t="str">
        <f>'Summary Calculations (hide)'!C58</f>
        <v/>
      </c>
      <c r="K56">
        <f>'Summary Calculations (hide)'!D58</f>
        <v>11</v>
      </c>
      <c r="L56" s="67">
        <f ca="1">VLOOKUP($K56,'SPC background (hide)'!$AG$2:$AS$54,3,0)</f>
        <v>1</v>
      </c>
      <c r="M56" s="67">
        <f t="shared" ca="1" si="0"/>
        <v>445.74814591093116</v>
      </c>
      <c r="N56" s="67">
        <f t="shared" ca="1" si="1"/>
        <v>127.57715908814819</v>
      </c>
      <c r="O56" s="67"/>
      <c r="P56" s="67"/>
      <c r="Q56" s="67"/>
      <c r="R56" s="5">
        <f ca="1">(VLOOKUP(K56,'Summary Calculations (hide)'!$D$15:$L$67,8,0)+VLOOKUP(K56,'Summary Calculations (hide)'!$D$15:$L$67,9,0))*IF(Summary!$C$8="Patients",'Summary Calculations (hide)'!$I$9,1)</f>
        <v>905.76923076923072</v>
      </c>
      <c r="AA56" s="67">
        <f ca="1">IF(Summary!$C$8="Patients", 'Parameters calculator (hide)'!$H$63,'Parameters calculator (hide)'!$H$62)</f>
        <v>1574.0769230769231</v>
      </c>
      <c r="AB56" s="67">
        <f ca="1">IF(Summary!$C$8="Patients", 'Parameters calculator (hide)'!$I$63,'Parameters calculator (hide)'!$I$62)</f>
        <v>1739.7692307692307</v>
      </c>
      <c r="AC56" s="67">
        <f t="shared" ca="1" si="2"/>
        <v>165.69230769230762</v>
      </c>
    </row>
    <row r="57" spans="8:29" x14ac:dyDescent="0.2">
      <c r="H57" s="297">
        <f>'Summary Calculations (hide)'!A59</f>
        <v>44277</v>
      </c>
      <c r="I57" t="str">
        <f>'Summary Calculations (hide)'!B59</f>
        <v/>
      </c>
      <c r="J57" t="str">
        <f>'Summary Calculations (hide)'!C59</f>
        <v/>
      </c>
      <c r="K57">
        <f>'Summary Calculations (hide)'!D59</f>
        <v>12</v>
      </c>
      <c r="L57" s="67">
        <f ca="1">VLOOKUP($K57,'SPC background (hide)'!$AG$2:$AS$54,3,0)</f>
        <v>1</v>
      </c>
      <c r="M57" s="67">
        <f t="shared" ca="1" si="0"/>
        <v>445.74814591093116</v>
      </c>
      <c r="N57" s="67">
        <f t="shared" ca="1" si="1"/>
        <v>127.57715908814819</v>
      </c>
      <c r="O57" s="67"/>
      <c r="P57" s="67"/>
      <c r="Q57" s="67"/>
      <c r="R57" s="5">
        <f ca="1">(VLOOKUP(K57,'Summary Calculations (hide)'!$D$15:$L$67,8,0)+VLOOKUP(K57,'Summary Calculations (hide)'!$D$15:$L$67,9,0))*IF(Summary!$C$8="Patients",'Summary Calculations (hide)'!$I$9,1)</f>
        <v>905.76923076923072</v>
      </c>
      <c r="AA57" s="67">
        <f ca="1">IF(Summary!$C$8="Patients", 'Parameters calculator (hide)'!$H$63,'Parameters calculator (hide)'!$H$62)</f>
        <v>1574.0769230769231</v>
      </c>
      <c r="AB57" s="67">
        <f ca="1">IF(Summary!$C$8="Patients", 'Parameters calculator (hide)'!$I$63,'Parameters calculator (hide)'!$I$62)</f>
        <v>1739.7692307692307</v>
      </c>
      <c r="AC57" s="67">
        <f t="shared" ca="1" si="2"/>
        <v>165.69230769230762</v>
      </c>
    </row>
    <row r="58" spans="8:29" x14ac:dyDescent="0.2">
      <c r="H58" s="297">
        <f>'Summary Calculations (hide)'!A60</f>
        <v>44284</v>
      </c>
      <c r="I58" t="str">
        <f>'Summary Calculations (hide)'!B60</f>
        <v/>
      </c>
      <c r="J58" t="str">
        <f>'Summary Calculations (hide)'!C60</f>
        <v/>
      </c>
      <c r="K58">
        <f>'Summary Calculations (hide)'!D60</f>
        <v>13</v>
      </c>
      <c r="L58" s="67">
        <f ca="1">VLOOKUP($K58,'SPC background (hide)'!$AG$2:$AS$54,3,0)</f>
        <v>1</v>
      </c>
      <c r="M58" s="67">
        <f t="shared" ca="1" si="0"/>
        <v>445.74814591093116</v>
      </c>
      <c r="N58" s="67">
        <f t="shared" ca="1" si="1"/>
        <v>127.57715908814819</v>
      </c>
      <c r="O58" s="67"/>
      <c r="P58" s="67"/>
      <c r="Q58" s="67"/>
      <c r="R58" s="5">
        <f ca="1">(VLOOKUP(K58,'Summary Calculations (hide)'!$D$15:$L$67,8,0)+VLOOKUP(K58,'Summary Calculations (hide)'!$D$15:$L$67,9,0))*IF(Summary!$C$8="Patients",'Summary Calculations (hide)'!$I$9,1)</f>
        <v>905.76923076923072</v>
      </c>
      <c r="AA58" s="67">
        <f ca="1">IF(Summary!$C$8="Patients", 'Parameters calculator (hide)'!$H$63,'Parameters calculator (hide)'!$H$62)</f>
        <v>1574.0769230769231</v>
      </c>
      <c r="AB58" s="67">
        <f ca="1">IF(Summary!$C$8="Patients", 'Parameters calculator (hide)'!$I$63,'Parameters calculator (hide)'!$I$62)</f>
        <v>1739.7692307692307</v>
      </c>
      <c r="AC58" s="67">
        <f t="shared" ca="1" si="2"/>
        <v>165.69230769230762</v>
      </c>
    </row>
    <row r="59" spans="8:29" x14ac:dyDescent="0.2">
      <c r="H59" s="297">
        <f>'Summary Calculations (hide)'!A61</f>
        <v>44291</v>
      </c>
      <c r="I59" t="str">
        <f>'Summary Calculations (hide)'!B61</f>
        <v/>
      </c>
      <c r="J59" t="str">
        <f>'Summary Calculations (hide)'!C61</f>
        <v>Apr</v>
      </c>
      <c r="K59">
        <f>'Summary Calculations (hide)'!D61</f>
        <v>14</v>
      </c>
      <c r="L59" s="67">
        <f ca="1">VLOOKUP($K59,'SPC background (hide)'!$AG$2:$AS$54,3,0)</f>
        <v>1</v>
      </c>
      <c r="M59" s="67">
        <f t="shared" ca="1" si="0"/>
        <v>445.74814591093116</v>
      </c>
      <c r="N59" s="67">
        <f t="shared" ca="1" si="1"/>
        <v>127.57715908814819</v>
      </c>
      <c r="O59" s="67"/>
      <c r="P59" s="67"/>
      <c r="Q59" s="67"/>
      <c r="R59" s="5">
        <f ca="1">(VLOOKUP(K59,'Summary Calculations (hide)'!$D$15:$L$67,8,0)+VLOOKUP(K59,'Summary Calculations (hide)'!$D$15:$L$67,9,0))*IF(Summary!$C$8="Patients",'Summary Calculations (hide)'!$I$9,1)</f>
        <v>905.76923076923072</v>
      </c>
      <c r="AA59" s="67">
        <f ca="1">IF(Summary!$C$8="Patients", 'Parameters calculator (hide)'!$H$63,'Parameters calculator (hide)'!$H$62)</f>
        <v>1574.0769230769231</v>
      </c>
      <c r="AB59" s="67">
        <f ca="1">IF(Summary!$C$8="Patients", 'Parameters calculator (hide)'!$I$63,'Parameters calculator (hide)'!$I$62)</f>
        <v>1739.7692307692307</v>
      </c>
      <c r="AC59" s="67">
        <f t="shared" ca="1" si="2"/>
        <v>165.69230769230762</v>
      </c>
    </row>
    <row r="60" spans="8:29" x14ac:dyDescent="0.2">
      <c r="H60" s="297">
        <f>'Summary Calculations (hide)'!A62</f>
        <v>44298</v>
      </c>
      <c r="I60" t="str">
        <f>'Summary Calculations (hide)'!B62</f>
        <v/>
      </c>
      <c r="J60" t="str">
        <f>'Summary Calculations (hide)'!C62</f>
        <v/>
      </c>
      <c r="K60">
        <f>'Summary Calculations (hide)'!D62</f>
        <v>15</v>
      </c>
      <c r="L60" s="67">
        <f ca="1">VLOOKUP($K60,'SPC background (hide)'!$AG$2:$AS$54,3,0)</f>
        <v>1</v>
      </c>
      <c r="M60" s="67">
        <f t="shared" ca="1" si="0"/>
        <v>445.74814591093116</v>
      </c>
      <c r="N60" s="67">
        <f t="shared" ca="1" si="1"/>
        <v>127.57715908814819</v>
      </c>
      <c r="O60" s="67"/>
      <c r="P60" s="67"/>
      <c r="Q60" s="67"/>
      <c r="R60" s="5">
        <f ca="1">(VLOOKUP(K60,'Summary Calculations (hide)'!$D$15:$L$67,8,0)+VLOOKUP(K60,'Summary Calculations (hide)'!$D$15:$L$67,9,0))*IF(Summary!$C$8="Patients",'Summary Calculations (hide)'!$I$9,1)</f>
        <v>905.76923076923072</v>
      </c>
      <c r="AA60" s="67">
        <f ca="1">IF(Summary!$C$8="Patients", 'Parameters calculator (hide)'!$H$63,'Parameters calculator (hide)'!$H$62)</f>
        <v>1574.0769230769231</v>
      </c>
      <c r="AB60" s="67">
        <f ca="1">IF(Summary!$C$8="Patients", 'Parameters calculator (hide)'!$I$63,'Parameters calculator (hide)'!$I$62)</f>
        <v>1739.7692307692307</v>
      </c>
      <c r="AC60" s="67">
        <f t="shared" ca="1" si="2"/>
        <v>165.69230769230762</v>
      </c>
    </row>
    <row r="61" spans="8:29" x14ac:dyDescent="0.2">
      <c r="H61" s="297">
        <f>'Summary Calculations (hide)'!A63</f>
        <v>44305</v>
      </c>
      <c r="I61" t="str">
        <f>'Summary Calculations (hide)'!B63</f>
        <v/>
      </c>
      <c r="J61" t="str">
        <f>'Summary Calculations (hide)'!C63</f>
        <v/>
      </c>
      <c r="K61">
        <f>'Summary Calculations (hide)'!D63</f>
        <v>16</v>
      </c>
      <c r="L61" s="67">
        <f ca="1">VLOOKUP($K61,'SPC background (hide)'!$AG$2:$AS$54,3,0)</f>
        <v>1</v>
      </c>
      <c r="M61" s="67">
        <f t="shared" ca="1" si="0"/>
        <v>445.74814591093116</v>
      </c>
      <c r="N61" s="67">
        <f t="shared" ca="1" si="1"/>
        <v>127.57715908814819</v>
      </c>
      <c r="O61" s="67"/>
      <c r="P61" s="67"/>
      <c r="Q61" s="67"/>
      <c r="R61" s="5">
        <f ca="1">(VLOOKUP(K61,'Summary Calculations (hide)'!$D$15:$L$67,8,0)+VLOOKUP(K61,'Summary Calculations (hide)'!$D$15:$L$67,9,0))*IF(Summary!$C$8="Patients",'Summary Calculations (hide)'!$I$9,1)</f>
        <v>905.76923076923072</v>
      </c>
      <c r="AA61" s="67">
        <f ca="1">IF(Summary!$C$8="Patients", 'Parameters calculator (hide)'!$H$63,'Parameters calculator (hide)'!$H$62)</f>
        <v>1574.0769230769231</v>
      </c>
      <c r="AB61" s="67">
        <f ca="1">IF(Summary!$C$8="Patients", 'Parameters calculator (hide)'!$I$63,'Parameters calculator (hide)'!$I$62)</f>
        <v>1739.7692307692307</v>
      </c>
      <c r="AC61" s="67">
        <f t="shared" ca="1" si="2"/>
        <v>165.69230769230762</v>
      </c>
    </row>
    <row r="62" spans="8:29" x14ac:dyDescent="0.2">
      <c r="H62" s="297">
        <f>'Summary Calculations (hide)'!A64</f>
        <v>44312</v>
      </c>
      <c r="I62" t="str">
        <f>'Summary Calculations (hide)'!B64</f>
        <v/>
      </c>
      <c r="J62" t="str">
        <f>'Summary Calculations (hide)'!C64</f>
        <v/>
      </c>
      <c r="K62">
        <f>'Summary Calculations (hide)'!D64</f>
        <v>17</v>
      </c>
      <c r="L62" s="67">
        <f ca="1">VLOOKUP($K62,'SPC background (hide)'!$AG$2:$AS$54,3,0)</f>
        <v>1</v>
      </c>
      <c r="M62" s="67">
        <f t="shared" ca="1" si="0"/>
        <v>445.74814591093116</v>
      </c>
      <c r="N62" s="67">
        <f t="shared" ca="1" si="1"/>
        <v>127.57715908814819</v>
      </c>
      <c r="O62" s="67"/>
      <c r="P62" s="67"/>
      <c r="Q62" s="67"/>
      <c r="R62" s="5">
        <f ca="1">(VLOOKUP(K62,'Summary Calculations (hide)'!$D$15:$L$67,8,0)+VLOOKUP(K62,'Summary Calculations (hide)'!$D$15:$L$67,9,0))*IF(Summary!$C$8="Patients",'Summary Calculations (hide)'!$I$9,1)</f>
        <v>905.76923076923072</v>
      </c>
      <c r="AA62" s="67">
        <f ca="1">IF(Summary!$C$8="Patients", 'Parameters calculator (hide)'!$H$63,'Parameters calculator (hide)'!$H$62)</f>
        <v>1574.0769230769231</v>
      </c>
      <c r="AB62" s="67">
        <f ca="1">IF(Summary!$C$8="Patients", 'Parameters calculator (hide)'!$I$63,'Parameters calculator (hide)'!$I$62)</f>
        <v>1739.7692307692307</v>
      </c>
      <c r="AC62" s="67">
        <f t="shared" ca="1" si="2"/>
        <v>165.69230769230762</v>
      </c>
    </row>
    <row r="63" spans="8:29" x14ac:dyDescent="0.2">
      <c r="H63" s="297">
        <f>'Summary Calculations (hide)'!A65</f>
        <v>44319</v>
      </c>
      <c r="I63" t="str">
        <f>'Summary Calculations (hide)'!B65</f>
        <v/>
      </c>
      <c r="J63" t="str">
        <f>'Summary Calculations (hide)'!C65</f>
        <v>May</v>
      </c>
      <c r="K63">
        <f>'Summary Calculations (hide)'!D65</f>
        <v>18</v>
      </c>
      <c r="L63" s="67">
        <f ca="1">VLOOKUP($K63,'SPC background (hide)'!$AG$2:$AS$54,3,0)</f>
        <v>1</v>
      </c>
      <c r="M63" s="67">
        <f t="shared" ca="1" si="0"/>
        <v>445.74814591093116</v>
      </c>
      <c r="N63" s="67">
        <f t="shared" ca="1" si="1"/>
        <v>127.57715908814819</v>
      </c>
      <c r="O63" s="67"/>
      <c r="P63" s="67"/>
      <c r="Q63" s="67"/>
      <c r="R63" s="5">
        <f ca="1">(VLOOKUP(K63,'Summary Calculations (hide)'!$D$15:$L$67,8,0)+VLOOKUP(K63,'Summary Calculations (hide)'!$D$15:$L$67,9,0))*IF(Summary!$C$8="Patients",'Summary Calculations (hide)'!$I$9,1)</f>
        <v>905.76923076923072</v>
      </c>
      <c r="AA63" s="67">
        <f ca="1">IF(Summary!$C$8="Patients", 'Parameters calculator (hide)'!$H$63,'Parameters calculator (hide)'!$H$62)</f>
        <v>1574.0769230769231</v>
      </c>
      <c r="AB63" s="67">
        <f ca="1">IF(Summary!$C$8="Patients", 'Parameters calculator (hide)'!$I$63,'Parameters calculator (hide)'!$I$62)</f>
        <v>1739.7692307692307</v>
      </c>
      <c r="AC63" s="67">
        <f t="shared" ca="1" si="2"/>
        <v>165.69230769230762</v>
      </c>
    </row>
    <row r="64" spans="8:29" x14ac:dyDescent="0.2">
      <c r="H64" s="297">
        <f>'Summary Calculations (hide)'!A66</f>
        <v>44326</v>
      </c>
      <c r="I64" t="str">
        <f>'Summary Calculations (hide)'!B66</f>
        <v/>
      </c>
      <c r="J64" t="str">
        <f>'Summary Calculations (hide)'!C66</f>
        <v/>
      </c>
      <c r="K64">
        <f>'Summary Calculations (hide)'!D66</f>
        <v>19</v>
      </c>
      <c r="L64" s="67">
        <f ca="1">VLOOKUP($K64,'SPC background (hide)'!$AG$2:$AS$54,3,0)</f>
        <v>1</v>
      </c>
      <c r="M64" s="67">
        <f t="shared" ca="1" si="0"/>
        <v>445.74814591093116</v>
      </c>
      <c r="N64" s="67">
        <f t="shared" ca="1" si="1"/>
        <v>127.57715908814819</v>
      </c>
      <c r="O64" s="67"/>
      <c r="P64" s="67"/>
      <c r="Q64" s="67"/>
      <c r="R64" s="5">
        <f ca="1">(VLOOKUP(K64,'Summary Calculations (hide)'!$D$15:$L$67,8,0)+VLOOKUP(K64,'Summary Calculations (hide)'!$D$15:$L$67,9,0))*IF(Summary!$C$8="Patients",'Summary Calculations (hide)'!$I$9,1)</f>
        <v>905.76923076923072</v>
      </c>
      <c r="AA64" s="67">
        <f ca="1">IF(Summary!$C$8="Patients", 'Parameters calculator (hide)'!$H$63,'Parameters calculator (hide)'!$H$62)</f>
        <v>1574.0769230769231</v>
      </c>
      <c r="AB64" s="67">
        <f ca="1">IF(Summary!$C$8="Patients", 'Parameters calculator (hide)'!$I$63,'Parameters calculator (hide)'!$I$62)</f>
        <v>1739.7692307692307</v>
      </c>
      <c r="AC64" s="67">
        <f t="shared" ca="1" si="2"/>
        <v>165.69230769230762</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8" sqref="C8"/>
    </sheetView>
  </sheetViews>
  <sheetFormatPr defaultColWidth="9" defaultRowHeight="14.25" x14ac:dyDescent="0.2"/>
  <cols>
    <col min="1" max="1" width="0.8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21</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478">
        <f>Capacity!C3</f>
        <v>43969</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5" t="s">
        <v>1156</v>
      </c>
      <c r="C8" s="309"/>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1158</v>
      </c>
      <c r="C11" s="375"/>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1231</v>
      </c>
      <c r="D12" s="347">
        <f ca="1">'Summary Calculations (hide)'!X70</f>
        <v>445.7481459109307</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3"/>
      <c r="C13" s="347" t="str">
        <f>IF(C11&lt;&gt;"","New value","")</f>
        <v/>
      </c>
      <c r="D13" s="347"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1150</v>
      </c>
      <c r="C15" s="376"/>
      <c r="D15" s="308">
        <f ca="1">'Parameters calculator (hide)'!B43</f>
        <v>1.0999999999999999E-2</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1151</v>
      </c>
      <c r="C16" s="376"/>
      <c r="D16" s="308">
        <f ca="1">'Parameters calculator (hide)'!B44</f>
        <v>0.1134830082198503</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1152</v>
      </c>
      <c r="C17" s="376"/>
      <c r="D17" s="308">
        <f ca="1">'Parameters calculator (hide)'!B45</f>
        <v>2.9999999999999992E-2</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1153</v>
      </c>
      <c r="C18" s="376"/>
      <c r="D18" s="308">
        <f ca="1">'Parameters calculator (hide)'!B46</f>
        <v>0.20000000000000004</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20" t="s">
        <v>512</v>
      </c>
      <c r="C22" s="471" t="s">
        <v>511</v>
      </c>
      <c r="D22" s="471"/>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69"/>
      <c r="C23" s="472"/>
      <c r="D23" s="472"/>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70"/>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1112</v>
      </c>
      <c r="C26" s="220">
        <f t="shared" ref="C26:C45" si="0">IF(B26="","",COUNTIF(F26:BE26,"X"))</f>
        <v>5</v>
      </c>
      <c r="D26" s="164">
        <v>3145</v>
      </c>
      <c r="F26" s="155"/>
      <c r="G26" s="155"/>
      <c r="H26" s="155"/>
      <c r="I26" s="155"/>
      <c r="J26" s="155"/>
      <c r="K26" s="155"/>
      <c r="L26" s="155"/>
      <c r="M26" s="155"/>
      <c r="N26" s="155"/>
      <c r="O26" s="155" t="s">
        <v>482</v>
      </c>
      <c r="P26" s="155"/>
      <c r="Q26" s="155"/>
      <c r="R26" s="155"/>
      <c r="S26" s="155"/>
      <c r="T26" s="155"/>
      <c r="U26" s="155" t="s">
        <v>1238</v>
      </c>
      <c r="V26" s="155" t="s">
        <v>1238</v>
      </c>
      <c r="W26" s="155" t="s">
        <v>1238</v>
      </c>
      <c r="X26" s="155" t="s">
        <v>1238</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1239</v>
      </c>
      <c r="C27" s="220">
        <f t="shared" si="0"/>
        <v>7</v>
      </c>
      <c r="D27" s="164">
        <v>3774</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1238</v>
      </c>
      <c r="AY27" s="158" t="s">
        <v>1238</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5tCHTdzvubheztXBcG8+tq9eDu09I2KbS+R5RhykQdz5YRNOrM8jpbcjKmtc2solxbsSoeuzWGzgO4tfxivnRQ==" saltValue="qP0lmpQ1KAHaEUeMoRNicA=="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47625</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875" style="67" bestFit="1" customWidth="1"/>
    <col min="2" max="14" width="8.75" style="67"/>
    <col min="15" max="15" width="22" style="67" customWidth="1"/>
    <col min="16" max="16384" width="8.75" style="67"/>
  </cols>
  <sheetData>
    <row r="1" spans="1:10" x14ac:dyDescent="0.2">
      <c r="A1" s="67" t="s">
        <v>1266</v>
      </c>
      <c r="B1" s="67">
        <v>1</v>
      </c>
    </row>
    <row r="3" spans="1:10" x14ac:dyDescent="0.2">
      <c r="A3" s="67" t="s">
        <v>1245</v>
      </c>
      <c r="B3" s="67" t="s">
        <v>14</v>
      </c>
      <c r="C3" s="67" t="s">
        <v>1246</v>
      </c>
      <c r="D3" s="67" t="s">
        <v>1247</v>
      </c>
      <c r="E3" s="67" t="s">
        <v>529</v>
      </c>
      <c r="F3" s="67" t="s">
        <v>75</v>
      </c>
      <c r="G3" s="67" t="s">
        <v>1248</v>
      </c>
      <c r="H3" s="67" t="s">
        <v>99</v>
      </c>
      <c r="I3" s="67" t="s">
        <v>1249</v>
      </c>
      <c r="J3" s="67" t="s">
        <v>391</v>
      </c>
    </row>
    <row r="4" spans="1:10" x14ac:dyDescent="0.2">
      <c r="A4" t="s">
        <v>1267</v>
      </c>
      <c r="B4" t="s">
        <v>19</v>
      </c>
      <c r="C4" s="318">
        <v>44039</v>
      </c>
      <c r="D4" t="s">
        <v>20</v>
      </c>
      <c r="E4">
        <v>0.2</v>
      </c>
      <c r="F4">
        <v>0.05</v>
      </c>
      <c r="G4">
        <v>0.12</v>
      </c>
      <c r="H4">
        <v>0.05</v>
      </c>
      <c r="I4">
        <v>0.25</v>
      </c>
      <c r="J4" t="s">
        <v>22</v>
      </c>
    </row>
    <row r="5" spans="1:10" x14ac:dyDescent="0.2">
      <c r="C5" s="318"/>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workbookViewId="0">
      <selection activeCell="C5" sqref="C5"/>
    </sheetView>
  </sheetViews>
  <sheetFormatPr defaultRowHeight="14.25" x14ac:dyDescent="0.2"/>
  <cols>
    <col min="1" max="1" width="16.875" bestFit="1" customWidth="1"/>
    <col min="2" max="2" width="9.875" bestFit="1" customWidth="1"/>
    <col min="3" max="4" width="9" hidden="1" customWidth="1"/>
    <col min="7" max="7" width="9" style="67"/>
    <col min="8" max="8" width="9" style="67" hidden="1" customWidth="1"/>
    <col min="30" max="30" width="11.875" bestFit="1" customWidth="1"/>
    <col min="31" max="31" width="10.8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
      <c r="A4" s="87">
        <f ca="1">IF(Planning!$C$6="",TODAY()-WEEKDAY(TODAY(),3)+7,Planning!$C$6)</f>
        <v>43969</v>
      </c>
      <c r="B4">
        <f ca="1">IF(WEEKNUM(A4)=53,1,WEEKNUM(A4))</f>
        <v>21</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180.10026097411361</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2.7015039146116919</v>
      </c>
      <c r="E4" s="5">
        <f ca="1">VLOOKUP($B4,'Summary Calculations (hide)'!$D$15:$U$67,15,0)</f>
        <v>778.84615384615381</v>
      </c>
      <c r="F4" s="5">
        <f ca="1">VLOOKUP($B4,'Summary Calculations (hide)'!$D$15:$U$67,16,0)</f>
        <v>126.92307692307692</v>
      </c>
      <c r="G4" s="5">
        <f ca="1">SUM(E4:F4)</f>
        <v>905.76923076923072</v>
      </c>
      <c r="H4" s="5">
        <f ca="1">IF(G4+SUM(I4:AC4)&lt;0,0,G4+SUM(I4:AC4))</f>
        <v>905.76923076923072</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180.10026097411361</v>
      </c>
      <c r="AE4" s="67">
        <f ca="1">VLOOKUP($B4,'Summary Calculations (hide)'!$D$15:$U$67,18,0)</f>
        <v>2.7015039146116919</v>
      </c>
    </row>
    <row r="5" spans="1:31" x14ac:dyDescent="0.2">
      <c r="A5" s="87">
        <f ca="1">A4+7</f>
        <v>43976</v>
      </c>
      <c r="B5" s="67">
        <f t="shared" ref="B5:B55" ca="1" si="0">IF(WEEKNUM(A5)=53,1,WEEKNUM(A5))</f>
        <v>22</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180.10026097411361</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2.7015039146116919</v>
      </c>
      <c r="E5" s="5">
        <f ca="1">VLOOKUP($B5,'Summary Calculations (hide)'!$D$15:$U$67,15,0)</f>
        <v>778.84615384615381</v>
      </c>
      <c r="F5" s="5">
        <f ca="1">VLOOKUP($B5,'Summary Calculations (hide)'!$D$15:$U$67,16,0)</f>
        <v>126.92307692307692</v>
      </c>
      <c r="G5" s="5">
        <f t="shared" ref="G5:G55" ca="1" si="1">SUM(E5:F5)</f>
        <v>905.76923076923072</v>
      </c>
      <c r="H5" s="5">
        <f t="shared" ref="H5:H55" ca="1" si="2">IF(G5+SUM(I5:AC5)&lt;0,0,G5+SUM(I5:AC5))</f>
        <v>905.76923076923072</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180.10026097411361</v>
      </c>
      <c r="AE5" s="67">
        <f ca="1">VLOOKUP($B5,'Summary Calculations (hide)'!$D$15:$U$67,18,0)</f>
        <v>2.7015039146116919</v>
      </c>
    </row>
    <row r="6" spans="1:31" x14ac:dyDescent="0.2">
      <c r="A6" s="87">
        <f t="shared" ref="A6:A55" ca="1" si="3">A5+7</f>
        <v>43983</v>
      </c>
      <c r="B6" s="67">
        <f t="shared" ca="1" si="0"/>
        <v>23</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180.10026097411361</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2.7015039146116919</v>
      </c>
      <c r="E6" s="5">
        <f ca="1">VLOOKUP($B6,'Summary Calculations (hide)'!$D$15:$U$67,15,0)</f>
        <v>778.84615384615381</v>
      </c>
      <c r="F6" s="5">
        <f ca="1">VLOOKUP($B6,'Summary Calculations (hide)'!$D$15:$U$67,16,0)</f>
        <v>126.92307692307692</v>
      </c>
      <c r="G6" s="5">
        <f t="shared" ca="1" si="1"/>
        <v>905.76923076923072</v>
      </c>
      <c r="H6" s="5">
        <f t="shared" ca="1" si="2"/>
        <v>905.76923076923072</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180.10026097411361</v>
      </c>
      <c r="AE6" s="67">
        <f ca="1">VLOOKUP($B6,'Summary Calculations (hide)'!$D$15:$U$67,18,0)</f>
        <v>2.7015039146116919</v>
      </c>
    </row>
    <row r="7" spans="1:31" x14ac:dyDescent="0.2">
      <c r="A7" s="87">
        <f t="shared" ca="1" si="3"/>
        <v>43990</v>
      </c>
      <c r="B7" s="67">
        <f t="shared" ca="1" si="0"/>
        <v>24</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180.10026097411361</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2.7015039146116919</v>
      </c>
      <c r="E7" s="5">
        <f ca="1">VLOOKUP($B7,'Summary Calculations (hide)'!$D$15:$U$67,15,0)</f>
        <v>778.84615384615381</v>
      </c>
      <c r="F7" s="5">
        <f ca="1">VLOOKUP($B7,'Summary Calculations (hide)'!$D$15:$U$67,16,0)</f>
        <v>126.92307692307692</v>
      </c>
      <c r="G7" s="5">
        <f t="shared" ca="1" si="1"/>
        <v>905.76923076923072</v>
      </c>
      <c r="H7" s="5">
        <f t="shared" ca="1" si="2"/>
        <v>905.76923076923072</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180.10026097411361</v>
      </c>
      <c r="AE7" s="67">
        <f ca="1">VLOOKUP($B7,'Summary Calculations (hide)'!$D$15:$U$67,18,0)</f>
        <v>2.7015039146116919</v>
      </c>
    </row>
    <row r="8" spans="1:31" x14ac:dyDescent="0.2">
      <c r="A8" s="87">
        <f t="shared" ca="1" si="3"/>
        <v>43997</v>
      </c>
      <c r="B8" s="67">
        <f t="shared" ca="1" si="0"/>
        <v>25</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180.10026097411361</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2.7015039146116919</v>
      </c>
      <c r="E8" s="5">
        <f ca="1">VLOOKUP($B8,'Summary Calculations (hide)'!$D$15:$U$67,15,0)</f>
        <v>778.84615384615381</v>
      </c>
      <c r="F8" s="5">
        <f ca="1">VLOOKUP($B8,'Summary Calculations (hide)'!$D$15:$U$67,16,0)</f>
        <v>126.92307692307692</v>
      </c>
      <c r="G8" s="5">
        <f t="shared" ca="1" si="1"/>
        <v>905.76923076923072</v>
      </c>
      <c r="H8" s="5">
        <f t="shared" ca="1" si="2"/>
        <v>905.76923076923072</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180.10026097411361</v>
      </c>
      <c r="AE8" s="67">
        <f ca="1">VLOOKUP($B8,'Summary Calculations (hide)'!$D$15:$U$67,18,0)</f>
        <v>2.7015039146116919</v>
      </c>
    </row>
    <row r="9" spans="1:31" x14ac:dyDescent="0.2">
      <c r="A9" s="87">
        <f t="shared" ca="1" si="3"/>
        <v>44004</v>
      </c>
      <c r="B9" s="67">
        <f t="shared" ca="1" si="0"/>
        <v>26</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180.10026097411361</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2.7015039146116919</v>
      </c>
      <c r="E9" s="5">
        <f ca="1">VLOOKUP($B9,'Summary Calculations (hide)'!$D$15:$U$67,15,0)</f>
        <v>778.84615384615381</v>
      </c>
      <c r="F9" s="5">
        <f ca="1">VLOOKUP($B9,'Summary Calculations (hide)'!$D$15:$U$67,16,0)</f>
        <v>126.92307692307692</v>
      </c>
      <c r="G9" s="5">
        <f t="shared" ca="1" si="1"/>
        <v>905.76923076923072</v>
      </c>
      <c r="H9" s="5">
        <f t="shared" ca="1" si="2"/>
        <v>905.76923076923072</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180.10026097411361</v>
      </c>
      <c r="AE9" s="67">
        <f ca="1">VLOOKUP($B9,'Summary Calculations (hide)'!$D$15:$U$67,18,0)</f>
        <v>2.7015039146116919</v>
      </c>
    </row>
    <row r="10" spans="1:31" x14ac:dyDescent="0.2">
      <c r="A10" s="87">
        <f t="shared" ca="1" si="3"/>
        <v>44011</v>
      </c>
      <c r="B10" s="67">
        <f t="shared" ca="1" si="0"/>
        <v>27</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180.10026097411361</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2.7015039146116919</v>
      </c>
      <c r="E10" s="5">
        <f ca="1">VLOOKUP($B10,'Summary Calculations (hide)'!$D$15:$U$67,15,0)</f>
        <v>778.84615384615381</v>
      </c>
      <c r="F10" s="5">
        <f ca="1">VLOOKUP($B10,'Summary Calculations (hide)'!$D$15:$U$67,16,0)</f>
        <v>126.92307692307692</v>
      </c>
      <c r="G10" s="5">
        <f t="shared" ca="1" si="1"/>
        <v>905.76923076923072</v>
      </c>
      <c r="H10" s="5">
        <f t="shared" ca="1" si="2"/>
        <v>4679.7692307692305</v>
      </c>
      <c r="I10" s="67">
        <f ca="1">IF(OFFSET(Planning!$E$25,0,ROW(A7),1,1)&lt;&gt;"",-'Planning (hide)'!$G10,0)</f>
        <v>0</v>
      </c>
      <c r="J10" s="67">
        <f ca="1">IF(OFFSET(Planning!$E$25,COLUMN(A7),ROW(A7),1,1)&lt;&gt;"",OFFSET(Planning!$D$25,COLUMN(A7),0,1,1),0)</f>
        <v>0</v>
      </c>
      <c r="K10" s="67">
        <f ca="1">IF(OFFSET(Planning!$E$25,COLUMN(B7),ROW(B7),1,1)&lt;&gt;"",OFFSET(Planning!$D$25,COLUMN(B7),0,1,1),0)</f>
        <v>3774</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180.10026097411361</v>
      </c>
      <c r="AE10" s="67">
        <f ca="1">VLOOKUP($B10,'Summary Calculations (hide)'!$D$15:$U$67,18,0)</f>
        <v>2.7015039146116919</v>
      </c>
    </row>
    <row r="11" spans="1:31" x14ac:dyDescent="0.2">
      <c r="A11" s="87">
        <f t="shared" ca="1" si="3"/>
        <v>44018</v>
      </c>
      <c r="B11" s="67">
        <f t="shared" ca="1" si="0"/>
        <v>28</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197.20978576665439</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2.7015039146117203</v>
      </c>
      <c r="E11" s="5">
        <f ca="1">VLOOKUP($B11,'Summary Calculations (hide)'!$D$15:$U$67,15,0)</f>
        <v>778.84615384615381</v>
      </c>
      <c r="F11" s="5">
        <f ca="1">VLOOKUP($B11,'Summary Calculations (hide)'!$D$15:$U$67,16,0)</f>
        <v>126.92307692307692</v>
      </c>
      <c r="G11" s="5">
        <f t="shared" ca="1" si="1"/>
        <v>905.76923076923072</v>
      </c>
      <c r="H11" s="5">
        <f t="shared" ca="1" si="2"/>
        <v>905.76923076923072</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197.20978576665439</v>
      </c>
      <c r="AE11" s="67">
        <f ca="1">VLOOKUP($B11,'Summary Calculations (hide)'!$D$15:$U$67,18,0)</f>
        <v>2.7015039146116919</v>
      </c>
    </row>
    <row r="12" spans="1:31" x14ac:dyDescent="0.2">
      <c r="A12" s="87">
        <f t="shared" ca="1" si="3"/>
        <v>44025</v>
      </c>
      <c r="B12" s="67">
        <f t="shared" ca="1" si="0"/>
        <v>29</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214.31931055919517</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2.7015039146117203</v>
      </c>
      <c r="E12" s="5">
        <f ca="1">VLOOKUP($B12,'Summary Calculations (hide)'!$D$15:$U$67,15,0)</f>
        <v>778.84615384615381</v>
      </c>
      <c r="F12" s="5">
        <f ca="1">VLOOKUP($B12,'Summary Calculations (hide)'!$D$15:$U$67,16,0)</f>
        <v>126.92307692307692</v>
      </c>
      <c r="G12" s="5">
        <f t="shared" ca="1" si="1"/>
        <v>905.76923076923072</v>
      </c>
      <c r="H12" s="5">
        <f t="shared" ca="1" si="2"/>
        <v>4679.7692307692305</v>
      </c>
      <c r="I12" s="67">
        <f ca="1">IF(OFFSET(Planning!$E$25,0,ROW(A9),1,1)&lt;&gt;"",-'Planning (hide)'!$G12,0)</f>
        <v>0</v>
      </c>
      <c r="J12" s="67">
        <f ca="1">IF(OFFSET(Planning!$E$25,COLUMN(A9),ROW(A9),1,1)&lt;&gt;"",OFFSET(Planning!$D$25,COLUMN(A9),0,1,1),0)</f>
        <v>0</v>
      </c>
      <c r="K12" s="67">
        <f ca="1">IF(OFFSET(Planning!$E$25,COLUMN(B9),ROW(B9),1,1)&lt;&gt;"",OFFSET(Planning!$D$25,COLUMN(B9),0,1,1),0)</f>
        <v>3774</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214.3193105591952</v>
      </c>
      <c r="AE12" s="67">
        <f ca="1">VLOOKUP($B12,'Summary Calculations (hide)'!$D$15:$U$67,18,0)</f>
        <v>2.7015039146116919</v>
      </c>
    </row>
    <row r="13" spans="1:31" x14ac:dyDescent="0.2">
      <c r="A13" s="87">
        <f t="shared" ca="1" si="3"/>
        <v>44032</v>
      </c>
      <c r="B13" s="67">
        <f t="shared" ca="1" si="0"/>
        <v>30</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231.42883535173598</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2.7015039146116919</v>
      </c>
      <c r="E13" s="5">
        <f ca="1">VLOOKUP($B13,'Summary Calculations (hide)'!$D$15:$U$67,15,0)</f>
        <v>778.84615384615381</v>
      </c>
      <c r="F13" s="5">
        <f ca="1">VLOOKUP($B13,'Summary Calculations (hide)'!$D$15:$U$67,16,0)</f>
        <v>126.92307692307692</v>
      </c>
      <c r="G13" s="5">
        <f t="shared" ca="1" si="1"/>
        <v>905.76923076923072</v>
      </c>
      <c r="H13" s="5">
        <f t="shared" ca="1" si="2"/>
        <v>4050.7692307692305</v>
      </c>
      <c r="I13" s="67">
        <f ca="1">IF(OFFSET(Planning!$E$25,0,ROW(A10),1,1)&lt;&gt;"",-'Planning (hide)'!$G13,0)</f>
        <v>0</v>
      </c>
      <c r="J13" s="67">
        <f ca="1">IF(OFFSET(Planning!$E$25,COLUMN(A10),ROW(A10),1,1)&lt;&gt;"",OFFSET(Planning!$D$25,COLUMN(A10),0,1,1),0)</f>
        <v>3145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231.42883535173598</v>
      </c>
      <c r="AE13" s="67">
        <f ca="1">VLOOKUP($B13,'Summary Calculations (hide)'!$D$15:$U$67,18,0)</f>
        <v>2.7015039146116919</v>
      </c>
    </row>
    <row r="14" spans="1:31" x14ac:dyDescent="0.2">
      <c r="A14" s="87">
        <f t="shared" ca="1" si="3"/>
        <v>44039</v>
      </c>
      <c r="B14" s="67">
        <f t="shared" ca="1" si="0"/>
        <v>31</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248.53836014427677</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2.7015039146117203</v>
      </c>
      <c r="E14" s="5">
        <f ca="1">VLOOKUP($B14,'Summary Calculations (hide)'!$D$15:$U$67,15,0)</f>
        <v>778.84615384615381</v>
      </c>
      <c r="F14" s="5">
        <f ca="1">VLOOKUP($B14,'Summary Calculations (hide)'!$D$15:$U$67,16,0)</f>
        <v>126.92307692307692</v>
      </c>
      <c r="G14" s="5">
        <f t="shared" ca="1" si="1"/>
        <v>905.76923076923072</v>
      </c>
      <c r="H14" s="5">
        <f t="shared" ca="1" si="2"/>
        <v>905.76923076923072</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248.53836014427677</v>
      </c>
      <c r="AE14" s="67">
        <f ca="1">VLOOKUP($B14,'Summary Calculations (hide)'!$D$15:$U$67,18,0)</f>
        <v>2.7015039146116919</v>
      </c>
    </row>
    <row r="15" spans="1:31" x14ac:dyDescent="0.2">
      <c r="A15" s="87">
        <f t="shared" ca="1" si="3"/>
        <v>44046</v>
      </c>
      <c r="B15" s="67">
        <f t="shared" ca="1" si="0"/>
        <v>32</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265.64788493681755</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2.7015039146116919</v>
      </c>
      <c r="E15" s="5">
        <f ca="1">VLOOKUP($B15,'Summary Calculations (hide)'!$D$15:$U$67,15,0)</f>
        <v>778.84615384615381</v>
      </c>
      <c r="F15" s="5">
        <f ca="1">VLOOKUP($B15,'Summary Calculations (hide)'!$D$15:$U$67,16,0)</f>
        <v>126.92307692307692</v>
      </c>
      <c r="G15" s="5">
        <f t="shared" ca="1" si="1"/>
        <v>905.76923076923072</v>
      </c>
      <c r="H15" s="5">
        <f t="shared" ca="1" si="2"/>
        <v>905.76923076923072</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265.64788493681755</v>
      </c>
      <c r="AE15" s="67">
        <f ca="1">VLOOKUP($B15,'Summary Calculations (hide)'!$D$15:$U$67,18,0)</f>
        <v>2.7015039146116919</v>
      </c>
    </row>
    <row r="16" spans="1:31" x14ac:dyDescent="0.2">
      <c r="A16" s="87">
        <f t="shared" ca="1" si="3"/>
        <v>44053</v>
      </c>
      <c r="B16" s="67">
        <f t="shared" ca="1" si="0"/>
        <v>33</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282.75740972935836</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2.7015039146116919</v>
      </c>
      <c r="E16" s="5">
        <f ca="1">VLOOKUP($B16,'Summary Calculations (hide)'!$D$15:$U$67,15,0)</f>
        <v>778.84615384615381</v>
      </c>
      <c r="F16" s="5">
        <f ca="1">VLOOKUP($B16,'Summary Calculations (hide)'!$D$15:$U$67,16,0)</f>
        <v>126.92307692307692</v>
      </c>
      <c r="G16" s="5">
        <f t="shared" ca="1" si="1"/>
        <v>905.76923076923072</v>
      </c>
      <c r="H16" s="5">
        <f t="shared" ca="1" si="2"/>
        <v>4679.7692307692305</v>
      </c>
      <c r="I16" s="67">
        <f ca="1">IF(OFFSET(Planning!$E$25,0,ROW(A13),1,1)&lt;&gt;"",-'Planning (hide)'!$G16,0)</f>
        <v>0</v>
      </c>
      <c r="J16" s="67">
        <f ca="1">IF(OFFSET(Planning!$E$25,COLUMN(A13),ROW(A13),1,1)&lt;&gt;"",OFFSET(Planning!$D$25,COLUMN(A13),0,1,1),0)</f>
        <v>0</v>
      </c>
      <c r="K16" s="67">
        <f ca="1">IF(OFFSET(Planning!$E$25,COLUMN(B13),ROW(B13),1,1)&lt;&gt;"",OFFSET(Planning!$D$25,COLUMN(B13),0,1,1),0)</f>
        <v>3774</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282.75740972935836</v>
      </c>
      <c r="AE16" s="67">
        <f ca="1">VLOOKUP($B16,'Summary Calculations (hide)'!$D$15:$U$67,18,0)</f>
        <v>2.7015039146116919</v>
      </c>
    </row>
    <row r="17" spans="1:31" x14ac:dyDescent="0.2">
      <c r="A17" s="87">
        <f t="shared" ca="1" si="3"/>
        <v>44060</v>
      </c>
      <c r="B17" s="67">
        <f t="shared" ca="1" si="0"/>
        <v>34</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299.86693452189917</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2.7015039146116919</v>
      </c>
      <c r="E17" s="5">
        <f ca="1">VLOOKUP($B17,'Summary Calculations (hide)'!$D$15:$U$67,15,0)</f>
        <v>778.84615384615381</v>
      </c>
      <c r="F17" s="5">
        <f ca="1">VLOOKUP($B17,'Summary Calculations (hide)'!$D$15:$U$67,16,0)</f>
        <v>126.92307692307692</v>
      </c>
      <c r="G17" s="5">
        <f t="shared" ca="1" si="1"/>
        <v>905.76923076923072</v>
      </c>
      <c r="H17" s="5">
        <f t="shared" ca="1" si="2"/>
        <v>905.76923076923072</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299.86693452189917</v>
      </c>
      <c r="AE17" s="67">
        <f ca="1">VLOOKUP($B17,'Summary Calculations (hide)'!$D$15:$U$67,18,0)</f>
        <v>2.7015039146116351</v>
      </c>
    </row>
    <row r="18" spans="1:31" x14ac:dyDescent="0.2">
      <c r="A18" s="87">
        <f t="shared" ca="1" si="3"/>
        <v>44067</v>
      </c>
      <c r="B18" s="67">
        <f t="shared" ca="1" si="0"/>
        <v>35</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316.97645931443992</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2.7015039146117488</v>
      </c>
      <c r="E18" s="5">
        <f ca="1">VLOOKUP($B18,'Summary Calculations (hide)'!$D$15:$U$67,15,0)</f>
        <v>778.84615384615381</v>
      </c>
      <c r="F18" s="5">
        <f ca="1">VLOOKUP($B18,'Summary Calculations (hide)'!$D$15:$U$67,16,0)</f>
        <v>126.92307692307692</v>
      </c>
      <c r="G18" s="5">
        <f t="shared" ca="1" si="1"/>
        <v>905.76923076923072</v>
      </c>
      <c r="H18" s="5">
        <f t="shared" ca="1" si="2"/>
        <v>905.76923076923072</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316.97645931443992</v>
      </c>
      <c r="AE18" s="67">
        <f ca="1">VLOOKUP($B18,'Summary Calculations (hide)'!$D$15:$U$67,18,0)</f>
        <v>2.7015039146116919</v>
      </c>
    </row>
    <row r="19" spans="1:31" x14ac:dyDescent="0.2">
      <c r="A19" s="87">
        <f t="shared" ca="1" si="3"/>
        <v>44074</v>
      </c>
      <c r="B19" s="67">
        <f t="shared" ca="1" si="0"/>
        <v>36</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334.08598410698073</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2.7015039146116919</v>
      </c>
      <c r="E19" s="5">
        <f ca="1">VLOOKUP($B19,'Summary Calculations (hide)'!$D$15:$U$67,15,0)</f>
        <v>778.84615384615381</v>
      </c>
      <c r="F19" s="5">
        <f ca="1">VLOOKUP($B19,'Summary Calculations (hide)'!$D$15:$U$67,16,0)</f>
        <v>126.92307692307692</v>
      </c>
      <c r="G19" s="5">
        <f t="shared" ca="1" si="1"/>
        <v>905.76923076923072</v>
      </c>
      <c r="H19" s="5">
        <f t="shared" ca="1" si="2"/>
        <v>4050.7692307692305</v>
      </c>
      <c r="I19" s="67">
        <f ca="1">IF(OFFSET(Planning!$E$25,0,ROW(A16),1,1)&lt;&gt;"",-'Planning (hide)'!$G19,0)</f>
        <v>0</v>
      </c>
      <c r="J19" s="67">
        <f ca="1">IF(OFFSET(Planning!$E$25,COLUMN(A16),ROW(A16),1,1)&lt;&gt;"",OFFSET(Planning!$D$25,COLUMN(A16),0,1,1),0)</f>
        <v>3145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334.08598410698073</v>
      </c>
      <c r="AE19" s="67">
        <f ca="1">VLOOKUP($B19,'Summary Calculations (hide)'!$D$15:$U$67,18,0)</f>
        <v>2.7015039146117488</v>
      </c>
    </row>
    <row r="20" spans="1:31" x14ac:dyDescent="0.2">
      <c r="A20" s="87">
        <f t="shared" ca="1" si="3"/>
        <v>44081</v>
      </c>
      <c r="B20" s="67">
        <f t="shared" ca="1" si="0"/>
        <v>37</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351.19550889952154</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2.7015039146116919</v>
      </c>
      <c r="E20" s="5">
        <f ca="1">VLOOKUP($B20,'Summary Calculations (hide)'!$D$15:$U$67,15,0)</f>
        <v>778.84615384615381</v>
      </c>
      <c r="F20" s="5">
        <f ca="1">VLOOKUP($B20,'Summary Calculations (hide)'!$D$15:$U$67,16,0)</f>
        <v>126.92307692307692</v>
      </c>
      <c r="G20" s="5">
        <f t="shared" ca="1" si="1"/>
        <v>905.76923076923072</v>
      </c>
      <c r="H20" s="5">
        <f t="shared" ca="1" si="2"/>
        <v>4050.7692307692305</v>
      </c>
      <c r="I20" s="67">
        <f ca="1">IF(OFFSET(Planning!$E$25,0,ROW(A17),1,1)&lt;&gt;"",-'Planning (hide)'!$G20,0)</f>
        <v>0</v>
      </c>
      <c r="J20" s="67">
        <f ca="1">IF(OFFSET(Planning!$E$25,COLUMN(A17),ROW(A17),1,1)&lt;&gt;"",OFFSET(Planning!$D$25,COLUMN(A17),0,1,1),0)</f>
        <v>3145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351.19550889952149</v>
      </c>
      <c r="AE20" s="67">
        <f ca="1">VLOOKUP($B20,'Summary Calculations (hide)'!$D$15:$U$67,18,0)</f>
        <v>2.7015039146117488</v>
      </c>
    </row>
    <row r="21" spans="1:31" x14ac:dyDescent="0.2">
      <c r="A21" s="87">
        <f t="shared" ca="1" si="3"/>
        <v>44088</v>
      </c>
      <c r="B21" s="67">
        <f t="shared" ca="1" si="0"/>
        <v>38</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368.3050336920623</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2.7015039146117488</v>
      </c>
      <c r="E21" s="5">
        <f ca="1">VLOOKUP($B21,'Summary Calculations (hide)'!$D$15:$U$67,15,0)</f>
        <v>778.84615384615381</v>
      </c>
      <c r="F21" s="5">
        <f ca="1">VLOOKUP($B21,'Summary Calculations (hide)'!$D$15:$U$67,16,0)</f>
        <v>126.92307692307692</v>
      </c>
      <c r="G21" s="5">
        <f t="shared" ca="1" si="1"/>
        <v>905.76923076923072</v>
      </c>
      <c r="H21" s="5">
        <f t="shared" ca="1" si="2"/>
        <v>4050.7692307692305</v>
      </c>
      <c r="I21" s="67">
        <f ca="1">IF(OFFSET(Planning!$E$25,0,ROW(A18),1,1)&lt;&gt;"",-'Planning (hide)'!$G21,0)</f>
        <v>0</v>
      </c>
      <c r="J21" s="67">
        <f ca="1">IF(OFFSET(Planning!$E$25,COLUMN(A18),ROW(A18),1,1)&lt;&gt;"",OFFSET(Planning!$D$25,COLUMN(A18),0,1,1),0)</f>
        <v>3145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368.3050336920623</v>
      </c>
      <c r="AE21" s="67">
        <f ca="1">VLOOKUP($B21,'Summary Calculations (hide)'!$D$15:$U$67,18,0)</f>
        <v>2.7015039146117488</v>
      </c>
    </row>
    <row r="22" spans="1:31" x14ac:dyDescent="0.2">
      <c r="A22" s="87">
        <f t="shared" ca="1" si="3"/>
        <v>44095</v>
      </c>
      <c r="B22" s="67">
        <f t="shared" ca="1" si="0"/>
        <v>39</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385.41455848460311</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2.7015039146116919</v>
      </c>
      <c r="E22" s="5">
        <f ca="1">VLOOKUP($B22,'Summary Calculations (hide)'!$D$15:$U$67,15,0)</f>
        <v>778.84615384615381</v>
      </c>
      <c r="F22" s="5">
        <f ca="1">VLOOKUP($B22,'Summary Calculations (hide)'!$D$15:$U$67,16,0)</f>
        <v>126.92307692307692</v>
      </c>
      <c r="G22" s="5">
        <f t="shared" ca="1" si="1"/>
        <v>905.76923076923072</v>
      </c>
      <c r="H22" s="5">
        <f t="shared" ca="1" si="2"/>
        <v>4050.7692307692305</v>
      </c>
      <c r="I22" s="67">
        <f ca="1">IF(OFFSET(Planning!$E$25,0,ROW(A19),1,1)&lt;&gt;"",-'Planning (hide)'!$G22,0)</f>
        <v>0</v>
      </c>
      <c r="J22" s="67">
        <f ca="1">IF(OFFSET(Planning!$E$25,COLUMN(A19),ROW(A19),1,1)&lt;&gt;"",OFFSET(Planning!$D$25,COLUMN(A19),0,1,1),0)</f>
        <v>3145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385.41455848460311</v>
      </c>
      <c r="AE22" s="67">
        <f ca="1">VLOOKUP($B22,'Summary Calculations (hide)'!$D$15:$U$67,18,0)</f>
        <v>2.7015039146117488</v>
      </c>
    </row>
    <row r="23" spans="1:31" x14ac:dyDescent="0.2">
      <c r="A23" s="87">
        <f t="shared" ca="1" si="3"/>
        <v>44102</v>
      </c>
      <c r="B23" s="67">
        <f t="shared" ca="1" si="0"/>
        <v>40</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402.52408327714392</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2.7015039146116919</v>
      </c>
      <c r="E23" s="5">
        <f ca="1">VLOOKUP($B23,'Summary Calculations (hide)'!$D$15:$U$67,15,0)</f>
        <v>778.84615384615381</v>
      </c>
      <c r="F23" s="5">
        <f ca="1">VLOOKUP($B23,'Summary Calculations (hide)'!$D$15:$U$67,16,0)</f>
        <v>126.92307692307692</v>
      </c>
      <c r="G23" s="5">
        <f t="shared" ca="1" si="1"/>
        <v>905.76923076923072</v>
      </c>
      <c r="H23" s="5">
        <f t="shared" ca="1" si="2"/>
        <v>905.76923076923072</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402.52408327714386</v>
      </c>
      <c r="AE23" s="67">
        <f ca="1">VLOOKUP($B23,'Summary Calculations (hide)'!$D$15:$U$67,18,0)</f>
        <v>2.7015039146117488</v>
      </c>
    </row>
    <row r="24" spans="1:31" x14ac:dyDescent="0.2">
      <c r="A24" s="87">
        <f t="shared" ca="1" si="3"/>
        <v>44109</v>
      </c>
      <c r="B24" s="67">
        <f t="shared" ca="1" si="0"/>
        <v>41</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419.63360806968467</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2.7015039146117488</v>
      </c>
      <c r="E24" s="5">
        <f ca="1">VLOOKUP($B24,'Summary Calculations (hide)'!$D$15:$U$67,15,0)</f>
        <v>778.84615384615381</v>
      </c>
      <c r="F24" s="5">
        <f ca="1">VLOOKUP($B24,'Summary Calculations (hide)'!$D$15:$U$67,16,0)</f>
        <v>126.92307692307692</v>
      </c>
      <c r="G24" s="5">
        <f t="shared" ca="1" si="1"/>
        <v>905.76923076923072</v>
      </c>
      <c r="H24" s="5">
        <f t="shared" ca="1" si="2"/>
        <v>4679.7692307692305</v>
      </c>
      <c r="I24" s="67">
        <f ca="1">IF(OFFSET(Planning!$E$25,0,ROW(A21),1,1)&lt;&gt;"",-'Planning (hide)'!$G24,0)</f>
        <v>0</v>
      </c>
      <c r="J24" s="67">
        <f ca="1">IF(OFFSET(Planning!$E$25,COLUMN(A21),ROW(A21),1,1)&lt;&gt;"",OFFSET(Planning!$D$25,COLUMN(A21),0,1,1),0)</f>
        <v>0</v>
      </c>
      <c r="K24" s="67">
        <f ca="1">IF(OFFSET(Planning!$E$25,COLUMN(B21),ROW(B21),1,1)&lt;&gt;"",OFFSET(Planning!$D$25,COLUMN(B21),0,1,1),0)</f>
        <v>3774</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419.63360806968473</v>
      </c>
      <c r="AE24" s="67">
        <f ca="1">VLOOKUP($B24,'Summary Calculations (hide)'!$D$15:$U$67,18,0)</f>
        <v>2.7015039146116919</v>
      </c>
    </row>
    <row r="25" spans="1:31" x14ac:dyDescent="0.2">
      <c r="A25" s="87">
        <f t="shared" ca="1" si="3"/>
        <v>44116</v>
      </c>
      <c r="B25" s="67">
        <f t="shared" ca="1" si="0"/>
        <v>42</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436.74313286222548</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2.7015039146116919</v>
      </c>
      <c r="E25" s="5">
        <f ca="1">VLOOKUP($B25,'Summary Calculations (hide)'!$D$15:$U$67,15,0)</f>
        <v>778.84615384615381</v>
      </c>
      <c r="F25" s="5">
        <f ca="1">VLOOKUP($B25,'Summary Calculations (hide)'!$D$15:$U$67,16,0)</f>
        <v>126.92307692307692</v>
      </c>
      <c r="G25" s="5">
        <f t="shared" ca="1" si="1"/>
        <v>905.76923076923072</v>
      </c>
      <c r="H25" s="5">
        <f t="shared" ca="1" si="2"/>
        <v>4679.7692307692305</v>
      </c>
      <c r="I25" s="67">
        <f ca="1">IF(OFFSET(Planning!$E$25,0,ROW(A22),1,1)&lt;&gt;"",-'Planning (hide)'!$G25,0)</f>
        <v>0</v>
      </c>
      <c r="J25" s="67">
        <f ca="1">IF(OFFSET(Planning!$E$25,COLUMN(A22),ROW(A22),1,1)&lt;&gt;"",OFFSET(Planning!$D$25,COLUMN(A22),0,1,1),0)</f>
        <v>0</v>
      </c>
      <c r="K25" s="67">
        <f ca="1">IF(OFFSET(Planning!$E$25,COLUMN(B22),ROW(B22),1,1)&lt;&gt;"",OFFSET(Planning!$D$25,COLUMN(B22),0,1,1),0)</f>
        <v>3774</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436.74313286222548</v>
      </c>
      <c r="AE25" s="67">
        <f ca="1">VLOOKUP($B25,'Summary Calculations (hide)'!$D$15:$U$67,18,0)</f>
        <v>2.7015039146116919</v>
      </c>
    </row>
    <row r="26" spans="1:31" x14ac:dyDescent="0.2">
      <c r="A26" s="87">
        <f t="shared" ca="1" si="3"/>
        <v>44123</v>
      </c>
      <c r="B26" s="67">
        <f t="shared" ca="1" si="0"/>
        <v>43</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453.85265765476629</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2.7015039146116919</v>
      </c>
      <c r="E26" s="5">
        <f ca="1">VLOOKUP($B26,'Summary Calculations (hide)'!$D$15:$U$67,15,0)</f>
        <v>778.84615384615381</v>
      </c>
      <c r="F26" s="5">
        <f ca="1">VLOOKUP($B26,'Summary Calculations (hide)'!$D$15:$U$67,16,0)</f>
        <v>126.92307692307692</v>
      </c>
      <c r="G26" s="5">
        <f t="shared" ca="1" si="1"/>
        <v>905.76923076923072</v>
      </c>
      <c r="H26" s="5">
        <f t="shared" ca="1" si="2"/>
        <v>905.76923076923072</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453.85265765476629</v>
      </c>
      <c r="AE26" s="67">
        <f ca="1">VLOOKUP($B26,'Summary Calculations (hide)'!$D$15:$U$67,18,0)</f>
        <v>2.7015039146116919</v>
      </c>
    </row>
    <row r="27" spans="1:31" x14ac:dyDescent="0.2">
      <c r="A27" s="87">
        <f t="shared" ca="1" si="3"/>
        <v>44130</v>
      </c>
      <c r="B27" s="67">
        <f t="shared" ca="1" si="0"/>
        <v>44</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470.96218244730704</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2.7015039146117488</v>
      </c>
      <c r="E27" s="5">
        <f ca="1">VLOOKUP($B27,'Summary Calculations (hide)'!$D$15:$U$67,15,0)</f>
        <v>778.84615384615381</v>
      </c>
      <c r="F27" s="5">
        <f ca="1">VLOOKUP($B27,'Summary Calculations (hide)'!$D$15:$U$67,16,0)</f>
        <v>126.92307692307692</v>
      </c>
      <c r="G27" s="5">
        <f t="shared" ca="1" si="1"/>
        <v>905.76923076923072</v>
      </c>
      <c r="H27" s="5">
        <f t="shared" ca="1" si="2"/>
        <v>905.76923076923072</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470.96218244730704</v>
      </c>
      <c r="AE27" s="67">
        <f ca="1">VLOOKUP($B27,'Summary Calculations (hide)'!$D$15:$U$67,18,0)</f>
        <v>2.7015039146116919</v>
      </c>
    </row>
    <row r="28" spans="1:31" x14ac:dyDescent="0.2">
      <c r="A28" s="87">
        <f t="shared" ca="1" si="3"/>
        <v>44137</v>
      </c>
      <c r="B28" s="67">
        <f t="shared" ca="1" si="0"/>
        <v>45</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488.07170723984785</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2.7015039146116919</v>
      </c>
      <c r="E28" s="5">
        <f ca="1">VLOOKUP($B28,'Summary Calculations (hide)'!$D$15:$U$67,15,0)</f>
        <v>778.84615384615381</v>
      </c>
      <c r="F28" s="5">
        <f ca="1">VLOOKUP($B28,'Summary Calculations (hide)'!$D$15:$U$67,16,0)</f>
        <v>126.92307692307692</v>
      </c>
      <c r="G28" s="5">
        <f t="shared" ca="1" si="1"/>
        <v>905.76923076923072</v>
      </c>
      <c r="H28" s="5">
        <f t="shared" ca="1" si="2"/>
        <v>905.76923076923072</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488.07170723984785</v>
      </c>
      <c r="AE28" s="67">
        <f ca="1">VLOOKUP($B28,'Summary Calculations (hide)'!$D$15:$U$67,18,0)</f>
        <v>2.7015039146116919</v>
      </c>
    </row>
    <row r="29" spans="1:31" x14ac:dyDescent="0.2">
      <c r="A29" s="87">
        <f t="shared" ca="1" si="3"/>
        <v>44144</v>
      </c>
      <c r="B29" s="67">
        <f t="shared" ca="1" si="0"/>
        <v>46</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505.18123203238866</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2.7015039146116919</v>
      </c>
      <c r="E29" s="5">
        <f ca="1">VLOOKUP($B29,'Summary Calculations (hide)'!$D$15:$U$67,15,0)</f>
        <v>778.84615384615381</v>
      </c>
      <c r="F29" s="5">
        <f ca="1">VLOOKUP($B29,'Summary Calculations (hide)'!$D$15:$U$67,16,0)</f>
        <v>126.92307692307692</v>
      </c>
      <c r="G29" s="5">
        <f t="shared" ca="1" si="1"/>
        <v>905.76923076923072</v>
      </c>
      <c r="H29" s="5">
        <f t="shared" ca="1" si="2"/>
        <v>905.76923076923072</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505.18123203238861</v>
      </c>
      <c r="AE29" s="67">
        <f ca="1">VLOOKUP($B29,'Summary Calculations (hide)'!$D$15:$U$67,18,0)</f>
        <v>2.7015039146118056</v>
      </c>
    </row>
    <row r="30" spans="1:31" x14ac:dyDescent="0.2">
      <c r="A30" s="87">
        <f t="shared" ca="1" si="3"/>
        <v>44151</v>
      </c>
      <c r="B30" s="67">
        <f t="shared" ca="1" si="0"/>
        <v>47</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522.29075682492942</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2.7015039146117488</v>
      </c>
      <c r="E30" s="5">
        <f ca="1">VLOOKUP($B30,'Summary Calculations (hide)'!$D$15:$U$67,15,0)</f>
        <v>778.84615384615381</v>
      </c>
      <c r="F30" s="5">
        <f ca="1">VLOOKUP($B30,'Summary Calculations (hide)'!$D$15:$U$67,16,0)</f>
        <v>126.92307692307692</v>
      </c>
      <c r="G30" s="5">
        <f t="shared" ca="1" si="1"/>
        <v>905.76923076923072</v>
      </c>
      <c r="H30" s="5">
        <f t="shared" ca="1" si="2"/>
        <v>905.76923076923072</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522.29075682492942</v>
      </c>
      <c r="AE30" s="67">
        <f ca="1">VLOOKUP($B30,'Summary Calculations (hide)'!$D$15:$U$67,18,0)</f>
        <v>2.7015039146117488</v>
      </c>
    </row>
    <row r="31" spans="1:31" x14ac:dyDescent="0.2">
      <c r="A31" s="87">
        <f t="shared" ca="1" si="3"/>
        <v>44158</v>
      </c>
      <c r="B31" s="67">
        <f t="shared" ca="1" si="0"/>
        <v>48</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711.39603084774876</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26.114537841246488</v>
      </c>
      <c r="E31" s="5">
        <f ca="1">VLOOKUP($B31,'Summary Calculations (hide)'!$D$15:$U$67,15,0)</f>
        <v>778.84615384615381</v>
      </c>
      <c r="F31" s="5">
        <f ca="1">VLOOKUP($B31,'Summary Calculations (hide)'!$D$15:$U$67,16,0)</f>
        <v>126.92307692307692</v>
      </c>
      <c r="G31" s="5">
        <f t="shared" ca="1" si="1"/>
        <v>905.76923076923072</v>
      </c>
      <c r="H31" s="5">
        <f t="shared" ca="1" si="2"/>
        <v>905.76923076923072</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711.39603084774865</v>
      </c>
      <c r="AE31" s="67">
        <f ca="1">VLOOKUP($B31,'Summary Calculations (hide)'!$D$15:$U$67,18,0)</f>
        <v>26.114537841246602</v>
      </c>
    </row>
    <row r="32" spans="1:31" x14ac:dyDescent="0.2">
      <c r="A32" s="87">
        <f t="shared" ca="1" si="3"/>
        <v>44165</v>
      </c>
      <c r="B32" s="67">
        <f t="shared" ca="1" si="0"/>
        <v>49</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927.51634401668503</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47.726569158140137</v>
      </c>
      <c r="E32" s="5">
        <f ca="1">VLOOKUP($B32,'Summary Calculations (hide)'!$D$15:$U$67,15,0)</f>
        <v>778.84615384615381</v>
      </c>
      <c r="F32" s="5">
        <f ca="1">VLOOKUP($B32,'Summary Calculations (hide)'!$D$15:$U$67,16,0)</f>
        <v>126.92307692307692</v>
      </c>
      <c r="G32" s="5">
        <f t="shared" ca="1" si="1"/>
        <v>905.76923076923072</v>
      </c>
      <c r="H32" s="5">
        <f t="shared" ca="1" si="2"/>
        <v>905.76923076923072</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927.51634401668503</v>
      </c>
      <c r="AE32" s="67">
        <f ca="1">VLOOKUP($B32,'Summary Calculations (hide)'!$D$15:$U$67,18,0)</f>
        <v>47.726569158140137</v>
      </c>
    </row>
    <row r="33" spans="1:31" x14ac:dyDescent="0.2">
      <c r="A33" s="87">
        <f t="shared" ca="1" si="3"/>
        <v>44172</v>
      </c>
      <c r="B33" s="67">
        <f t="shared" ca="1" si="0"/>
        <v>50</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738.41106999386579</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28.816041755858123</v>
      </c>
      <c r="E33" s="5">
        <f ca="1">VLOOKUP($B33,'Summary Calculations (hide)'!$D$15:$U$67,15,0)</f>
        <v>778.84615384615381</v>
      </c>
      <c r="F33" s="5">
        <f ca="1">VLOOKUP($B33,'Summary Calculations (hide)'!$D$15:$U$67,16,0)</f>
        <v>126.92307692307692</v>
      </c>
      <c r="G33" s="5">
        <f t="shared" ca="1" si="1"/>
        <v>905.76923076923072</v>
      </c>
      <c r="H33" s="5">
        <f t="shared" ca="1" si="2"/>
        <v>905.76923076923072</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738.41106999386579</v>
      </c>
      <c r="AE33" s="67">
        <f ca="1">VLOOKUP($B33,'Summary Calculations (hide)'!$D$15:$U$67,18,0)</f>
        <v>28.816041755858237</v>
      </c>
    </row>
    <row r="34" spans="1:31" x14ac:dyDescent="0.2">
      <c r="A34" s="87">
        <f t="shared" ca="1" si="3"/>
        <v>44179</v>
      </c>
      <c r="B34" s="67">
        <f t="shared" ca="1" si="0"/>
        <v>51</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1107.6166049907986</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65.736595255551492</v>
      </c>
      <c r="E34" s="5">
        <f ca="1">VLOOKUP($B34,'Summary Calculations (hide)'!$D$15:$U$67,15,0)</f>
        <v>778.84615384615381</v>
      </c>
      <c r="F34" s="5">
        <f ca="1">VLOOKUP($B34,'Summary Calculations (hide)'!$D$15:$U$67,16,0)</f>
        <v>126.92307692307692</v>
      </c>
      <c r="G34" s="5">
        <f t="shared" ca="1" si="1"/>
        <v>905.76923076923072</v>
      </c>
      <c r="H34" s="5">
        <f t="shared" ca="1" si="2"/>
        <v>905.76923076923072</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1107.6166049907986</v>
      </c>
      <c r="AE34" s="67">
        <f ca="1">VLOOKUP($B34,'Summary Calculations (hide)'!$D$15:$U$67,18,0)</f>
        <v>65.736595255551492</v>
      </c>
    </row>
    <row r="35" spans="1:31" x14ac:dyDescent="0.2">
      <c r="A35" s="87">
        <f t="shared" ca="1" si="3"/>
        <v>44186</v>
      </c>
      <c r="B35" s="67">
        <f t="shared" ca="1" si="0"/>
        <v>52</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972.54140926021341</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52.229075682492976</v>
      </c>
      <c r="E35" s="5">
        <f ca="1">VLOOKUP($B35,'Summary Calculations (hide)'!$D$15:$U$67,15,0)</f>
        <v>778.84615384615381</v>
      </c>
      <c r="F35" s="5">
        <f ca="1">VLOOKUP($B35,'Summary Calculations (hide)'!$D$15:$U$67,16,0)</f>
        <v>126.92307692307692</v>
      </c>
      <c r="G35" s="5">
        <f t="shared" ca="1" si="1"/>
        <v>905.76923076923072</v>
      </c>
      <c r="H35" s="5">
        <f t="shared" ca="1" si="2"/>
        <v>905.76923076923072</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972.54140926021341</v>
      </c>
      <c r="AE35" s="67">
        <f ca="1">VLOOKUP($B35,'Summary Calculations (hide)'!$D$15:$U$67,18,0)</f>
        <v>52.229075682492976</v>
      </c>
    </row>
    <row r="36" spans="1:31" x14ac:dyDescent="0.2">
      <c r="A36" s="87">
        <f t="shared" ca="1" si="3"/>
        <v>44193</v>
      </c>
      <c r="B36" s="67">
        <f t="shared" ca="1" si="0"/>
        <v>1</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972.54140926021341</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52.229075682492976</v>
      </c>
      <c r="E36" s="5">
        <f ca="1">VLOOKUP($B36,'Summary Calculations (hide)'!$D$15:$U$67,15,0)</f>
        <v>778.84615384615381</v>
      </c>
      <c r="F36" s="5">
        <f ca="1">VLOOKUP($B36,'Summary Calculations (hide)'!$D$15:$U$67,16,0)</f>
        <v>126.92307692307692</v>
      </c>
      <c r="G36" s="5">
        <f t="shared" ca="1" si="1"/>
        <v>905.76923076923072</v>
      </c>
      <c r="H36" s="5">
        <f t="shared" ca="1" si="2"/>
        <v>905.76923076923072</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864.48125267574528</v>
      </c>
      <c r="AE36" s="67">
        <f ca="1">VLOOKUP($B36,'Summary Calculations (hide)'!$D$15:$U$67,18,0)</f>
        <v>41.423060024046094</v>
      </c>
    </row>
    <row r="37" spans="1:31" x14ac:dyDescent="0.2">
      <c r="A37" s="87">
        <f t="shared" ca="1" si="3"/>
        <v>44200</v>
      </c>
      <c r="B37" s="67">
        <f t="shared" ca="1" si="0"/>
        <v>2</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864.48125267574528</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41.423060024046094</v>
      </c>
      <c r="E37" s="5">
        <f ca="1">VLOOKUP($B37,'Summary Calculations (hide)'!$D$15:$U$67,15,0)</f>
        <v>778.84615384615381</v>
      </c>
      <c r="F37" s="5">
        <f ca="1">VLOOKUP($B37,'Summary Calculations (hide)'!$D$15:$U$67,16,0)</f>
        <v>126.92307692307692</v>
      </c>
      <c r="G37" s="5">
        <f t="shared" ca="1" si="1"/>
        <v>905.76923076923072</v>
      </c>
      <c r="H37" s="5">
        <f t="shared" ca="1" si="2"/>
        <v>905.76923076923072</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1080.6015658446815</v>
      </c>
      <c r="AE37" s="67">
        <f ca="1">VLOOKUP($B37,'Summary Calculations (hide)'!$D$15:$U$67,18,0)</f>
        <v>63.035091340939744</v>
      </c>
    </row>
    <row r="38" spans="1:31" x14ac:dyDescent="0.2">
      <c r="A38" s="87">
        <f t="shared" ca="1" si="3"/>
        <v>44207</v>
      </c>
      <c r="B38" s="67">
        <f t="shared" ca="1" si="0"/>
        <v>3</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1080.6015658446815</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63.035091340939744</v>
      </c>
      <c r="E38" s="5">
        <f ca="1">VLOOKUP($B38,'Summary Calculations (hide)'!$D$15:$U$67,15,0)</f>
        <v>778.84615384615381</v>
      </c>
      <c r="F38" s="5">
        <f ca="1">VLOOKUP($B38,'Summary Calculations (hide)'!$D$15:$U$67,16,0)</f>
        <v>126.92307692307692</v>
      </c>
      <c r="G38" s="5">
        <f t="shared" ca="1" si="1"/>
        <v>905.76923076923072</v>
      </c>
      <c r="H38" s="5">
        <f t="shared" ca="1" si="2"/>
        <v>905.76923076923072</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963.53639621150785</v>
      </c>
      <c r="AE38" s="67">
        <f ca="1">VLOOKUP($B38,'Summary Calculations (hide)'!$D$15:$U$67,18,0)</f>
        <v>51.328574377622317</v>
      </c>
    </row>
    <row r="39" spans="1:31" x14ac:dyDescent="0.2">
      <c r="A39" s="87">
        <f t="shared" ca="1" si="3"/>
        <v>44214</v>
      </c>
      <c r="B39" s="67">
        <f t="shared" ca="1" si="0"/>
        <v>4</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963.53639621150774</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51.328574377622431</v>
      </c>
      <c r="E39" s="5">
        <f ca="1">VLOOKUP($B39,'Summary Calculations (hide)'!$D$15:$U$67,15,0)</f>
        <v>778.84615384615381</v>
      </c>
      <c r="F39" s="5">
        <f ca="1">VLOOKUP($B39,'Summary Calculations (hide)'!$D$15:$U$67,16,0)</f>
        <v>126.92307692307692</v>
      </c>
      <c r="G39" s="5">
        <f t="shared" ca="1" si="1"/>
        <v>905.76923076923072</v>
      </c>
      <c r="H39" s="5">
        <f t="shared" ca="1" si="2"/>
        <v>905.76923076923072</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990.55143535762488</v>
      </c>
      <c r="AE39" s="67">
        <f ca="1">VLOOKUP($B39,'Summary Calculations (hide)'!$D$15:$U$67,18,0)</f>
        <v>54.030078292233952</v>
      </c>
    </row>
    <row r="40" spans="1:31" x14ac:dyDescent="0.2">
      <c r="A40" s="87">
        <f t="shared" ca="1" si="3"/>
        <v>44221</v>
      </c>
      <c r="B40" s="67">
        <f t="shared" ca="1" si="0"/>
        <v>5</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990.55143535762477</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54.030078292234066</v>
      </c>
      <c r="E40" s="5">
        <f ca="1">VLOOKUP($B40,'Summary Calculations (hide)'!$D$15:$U$67,15,0)</f>
        <v>778.84615384615381</v>
      </c>
      <c r="F40" s="5">
        <f ca="1">VLOOKUP($B40,'Summary Calculations (hide)'!$D$15:$U$67,16,0)</f>
        <v>126.92307692307692</v>
      </c>
      <c r="G40" s="5">
        <f t="shared" ca="1" si="1"/>
        <v>905.76923076923072</v>
      </c>
      <c r="H40" s="5">
        <f t="shared" ca="1" si="2"/>
        <v>905.76923076923072</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459.25566548398967</v>
      </c>
      <c r="AE40" s="67">
        <f ca="1">VLOOKUP($B40,'Summary Calculations (hide)'!$D$15:$U$67,18,0)</f>
        <v>45.925566548398933</v>
      </c>
    </row>
    <row r="41" spans="1:31" x14ac:dyDescent="0.2">
      <c r="A41" s="87">
        <f t="shared" ca="1" si="3"/>
        <v>44228</v>
      </c>
      <c r="B41" s="67">
        <f t="shared" ca="1" si="0"/>
        <v>6</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459.25566548398967</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45.92556654839899</v>
      </c>
      <c r="E41" s="5">
        <f ca="1">VLOOKUP($B41,'Summary Calculations (hide)'!$D$15:$U$67,15,0)</f>
        <v>778.84615384615381</v>
      </c>
      <c r="F41" s="5">
        <f ca="1">VLOOKUP($B41,'Summary Calculations (hide)'!$D$15:$U$67,16,0)</f>
        <v>126.92307692307692</v>
      </c>
      <c r="G41" s="5">
        <f t="shared" ca="1" si="1"/>
        <v>905.76923076923072</v>
      </c>
      <c r="H41" s="5">
        <f t="shared" ca="1" si="2"/>
        <v>905.76923076923072</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270.15039146117039</v>
      </c>
      <c r="AE41" s="67">
        <f ca="1">VLOOKUP($B41,'Summary Calculations (hide)'!$D$15:$U$67,18,0)</f>
        <v>27.01503914611709</v>
      </c>
    </row>
    <row r="42" spans="1:31" x14ac:dyDescent="0.2">
      <c r="A42" s="87">
        <f ca="1">A41+7</f>
        <v>44235</v>
      </c>
      <c r="B42" s="67">
        <f t="shared" ca="1" si="0"/>
        <v>7</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270.15039146117039</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27.015039146117033</v>
      </c>
      <c r="E42" s="5">
        <f ca="1">VLOOKUP($B42,'Summary Calculations (hide)'!$D$15:$U$67,15,0)</f>
        <v>778.84615384615381</v>
      </c>
      <c r="F42" s="5">
        <f ca="1">VLOOKUP($B42,'Summary Calculations (hide)'!$D$15:$U$67,16,0)</f>
        <v>126.92307692307692</v>
      </c>
      <c r="G42" s="5">
        <f t="shared" ca="1" si="1"/>
        <v>905.76923076923072</v>
      </c>
      <c r="H42" s="5">
        <f t="shared" ca="1" si="2"/>
        <v>905.76923076923072</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693.38600475033741</v>
      </c>
      <c r="AE42" s="67">
        <f ca="1">VLOOKUP($B42,'Summary Calculations (hide)'!$D$15:$U$67,18,0)</f>
        <v>69.338600475033786</v>
      </c>
    </row>
    <row r="43" spans="1:31" x14ac:dyDescent="0.2">
      <c r="A43" s="87">
        <f t="shared" ca="1" si="3"/>
        <v>44242</v>
      </c>
      <c r="B43" s="67">
        <f t="shared" ca="1" si="0"/>
        <v>8</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693.38600475033741</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69.338600475033786</v>
      </c>
      <c r="E43" s="5">
        <f ca="1">VLOOKUP($B43,'Summary Calculations (hide)'!$D$15:$U$67,15,0)</f>
        <v>778.84615384615381</v>
      </c>
      <c r="F43" s="5">
        <f ca="1">VLOOKUP($B43,'Summary Calculations (hide)'!$D$15:$U$67,16,0)</f>
        <v>126.92307692307692</v>
      </c>
      <c r="G43" s="5">
        <f t="shared" ca="1" si="1"/>
        <v>905.76923076923072</v>
      </c>
      <c r="H43" s="5">
        <f t="shared" ca="1" si="2"/>
        <v>905.76923076923072</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459.25566548398967</v>
      </c>
      <c r="AE43" s="67">
        <f ca="1">VLOOKUP($B43,'Summary Calculations (hide)'!$D$15:$U$67,18,0)</f>
        <v>45.925566548398933</v>
      </c>
    </row>
    <row r="44" spans="1:31" x14ac:dyDescent="0.2">
      <c r="A44" s="87">
        <f t="shared" ca="1" si="3"/>
        <v>44249</v>
      </c>
      <c r="B44" s="67">
        <f t="shared" ca="1" si="0"/>
        <v>9</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459.25566548398967</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45.92556654839899</v>
      </c>
      <c r="E44" s="5">
        <f ca="1">VLOOKUP($B44,'Summary Calculations (hide)'!$D$15:$U$67,15,0)</f>
        <v>778.84615384615381</v>
      </c>
      <c r="F44" s="5">
        <f ca="1">VLOOKUP($B44,'Summary Calculations (hide)'!$D$15:$U$67,16,0)</f>
        <v>126.92307692307692</v>
      </c>
      <c r="G44" s="5">
        <f t="shared" ca="1" si="1"/>
        <v>905.76923076923072</v>
      </c>
      <c r="H44" s="5">
        <f t="shared" ca="1" si="2"/>
        <v>905.76923076923072</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396.22057414304987</v>
      </c>
      <c r="AE44" s="67">
        <f ca="1">VLOOKUP($B44,'Summary Calculations (hide)'!$D$15:$U$67,18,0)</f>
        <v>39.622057414305061</v>
      </c>
    </row>
    <row r="45" spans="1:31" x14ac:dyDescent="0.2">
      <c r="A45" s="87">
        <f t="shared" ca="1" si="3"/>
        <v>44256</v>
      </c>
      <c r="B45" s="67">
        <f t="shared" ca="1" si="0"/>
        <v>10</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396.22057414304993</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39.622057414305061</v>
      </c>
      <c r="E45" s="5">
        <f ca="1">VLOOKUP($B45,'Summary Calculations (hide)'!$D$15:$U$67,15,0)</f>
        <v>778.84615384615381</v>
      </c>
      <c r="F45" s="5">
        <f ca="1">VLOOKUP($B45,'Summary Calculations (hide)'!$D$15:$U$67,16,0)</f>
        <v>126.92307692307692</v>
      </c>
      <c r="G45" s="5">
        <f t="shared" ca="1" si="1"/>
        <v>905.76923076923072</v>
      </c>
      <c r="H45" s="5">
        <f t="shared" ca="1" si="2"/>
        <v>905.76923076923072</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585.32584816586927</v>
      </c>
      <c r="AE45" s="67">
        <f ca="1">VLOOKUP($B45,'Summary Calculations (hide)'!$D$15:$U$67,18,0)</f>
        <v>58.532584816586905</v>
      </c>
    </row>
    <row r="46" spans="1:31" x14ac:dyDescent="0.2">
      <c r="A46" s="87">
        <f t="shared" ca="1" si="3"/>
        <v>44263</v>
      </c>
      <c r="B46" s="67">
        <f t="shared" ca="1" si="0"/>
        <v>11</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585.32584816586916</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58.532584816587018</v>
      </c>
      <c r="E46" s="5">
        <f ca="1">VLOOKUP($B46,'Summary Calculations (hide)'!$D$15:$U$67,15,0)</f>
        <v>778.84615384615381</v>
      </c>
      <c r="F46" s="5">
        <f ca="1">VLOOKUP($B46,'Summary Calculations (hide)'!$D$15:$U$67,16,0)</f>
        <v>126.92307692307692</v>
      </c>
      <c r="G46" s="5">
        <f t="shared" ca="1" si="1"/>
        <v>905.76923076923072</v>
      </c>
      <c r="H46" s="5">
        <f t="shared" ca="1" si="2"/>
        <v>905.76923076923072</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558.31080901975213</v>
      </c>
      <c r="AE46" s="67">
        <f ca="1">VLOOKUP($B46,'Summary Calculations (hide)'!$D$15:$U$67,18,0)</f>
        <v>55.83108090197527</v>
      </c>
    </row>
    <row r="47" spans="1:31" x14ac:dyDescent="0.2">
      <c r="A47" s="87">
        <f t="shared" ca="1" si="3"/>
        <v>44270</v>
      </c>
      <c r="B47" s="67">
        <f t="shared" ca="1" si="0"/>
        <v>12</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558.31080901975213</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55.83108090197527</v>
      </c>
      <c r="E47" s="5">
        <f ca="1">VLOOKUP($B47,'Summary Calculations (hide)'!$D$15:$U$67,15,0)</f>
        <v>778.84615384615381</v>
      </c>
      <c r="F47" s="5">
        <f ca="1">VLOOKUP($B47,'Summary Calculations (hide)'!$D$15:$U$67,16,0)</f>
        <v>126.92307692307692</v>
      </c>
      <c r="G47" s="5">
        <f t="shared" ca="1" si="1"/>
        <v>905.76923076923072</v>
      </c>
      <c r="H47" s="5">
        <f t="shared" ca="1" si="2"/>
        <v>905.76923076923072</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288.1604175585818</v>
      </c>
      <c r="AE47" s="67">
        <f ca="1">VLOOKUP($B47,'Summary Calculations (hide)'!$D$15:$U$67,18,0)</f>
        <v>28.816041755858123</v>
      </c>
    </row>
    <row r="48" spans="1:31" x14ac:dyDescent="0.2">
      <c r="A48" s="87">
        <f t="shared" ca="1" si="3"/>
        <v>44277</v>
      </c>
      <c r="B48" s="67">
        <f t="shared" ca="1" si="0"/>
        <v>13</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288.16041755858174</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28.81604175585818</v>
      </c>
      <c r="E48" s="5">
        <f ca="1">VLOOKUP($B48,'Summary Calculations (hide)'!$D$15:$U$67,15,0)</f>
        <v>778.84615384615381</v>
      </c>
      <c r="F48" s="5">
        <f ca="1">VLOOKUP($B48,'Summary Calculations (hide)'!$D$15:$U$67,16,0)</f>
        <v>126.92307692307692</v>
      </c>
      <c r="G48" s="5">
        <f t="shared" ca="1" si="1"/>
        <v>905.76923076923072</v>
      </c>
      <c r="H48" s="5">
        <f t="shared" ca="1" si="2"/>
        <v>4679.7692307692305</v>
      </c>
      <c r="I48" s="67">
        <f ca="1">IF(OFFSET(Planning!$E$25,0,ROW(A45),1,1)&lt;&gt;"",-'Planning (hide)'!$G48,0)</f>
        <v>0</v>
      </c>
      <c r="J48" s="67">
        <f ca="1">IF(OFFSET(Planning!$E$25,COLUMN(A45),ROW(A45),1,1)&lt;&gt;"",OFFSET(Planning!$D$25,COLUMN(A45),0,1,1),0)</f>
        <v>0</v>
      </c>
      <c r="K48" s="67">
        <f ca="1">IF(OFFSET(Planning!$E$25,COLUMN(B45),ROW(B45),1,1)&lt;&gt;"",OFFSET(Planning!$D$25,COLUMN(B45),0,1,1),0)</f>
        <v>3774</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405.22558719175561</v>
      </c>
      <c r="AE48" s="67">
        <f ca="1">VLOOKUP($B48,'Summary Calculations (hide)'!$D$15:$U$67,18,0)</f>
        <v>40.522558719175606</v>
      </c>
    </row>
    <row r="49" spans="1:31" x14ac:dyDescent="0.2">
      <c r="A49" s="87">
        <f t="shared" ca="1" si="3"/>
        <v>44284</v>
      </c>
      <c r="B49" s="67">
        <f t="shared" ca="1" si="0"/>
        <v>14</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405.22558719175561</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40.522558719175606</v>
      </c>
      <c r="E49" s="5">
        <f ca="1">VLOOKUP($B49,'Summary Calculations (hide)'!$D$15:$U$67,15,0)</f>
        <v>778.84615384615381</v>
      </c>
      <c r="F49" s="5">
        <f ca="1">VLOOKUP($B49,'Summary Calculations (hide)'!$D$15:$U$67,16,0)</f>
        <v>126.92307692307692</v>
      </c>
      <c r="G49" s="5">
        <f t="shared" ca="1" si="1"/>
        <v>905.76923076923072</v>
      </c>
      <c r="H49" s="5">
        <f t="shared" ca="1" si="2"/>
        <v>4679.7692307692305</v>
      </c>
      <c r="I49" s="67">
        <f ca="1">IF(OFFSET(Planning!$E$25,0,ROW(A46),1,1)&lt;&gt;"",-'Planning (hide)'!$G49,0)</f>
        <v>0</v>
      </c>
      <c r="J49" s="67">
        <f ca="1">IF(OFFSET(Planning!$E$25,COLUMN(A46),ROW(A46),1,1)&lt;&gt;"",OFFSET(Planning!$D$25,COLUMN(A46),0,1,1),0)</f>
        <v>0</v>
      </c>
      <c r="K49" s="67">
        <f ca="1">IF(OFFSET(Planning!$E$25,COLUMN(B46),ROW(B46),1,1)&lt;&gt;"",OFFSET(Planning!$D$25,COLUMN(B46),0,1,1),0)</f>
        <v>3774</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432.24062633787264</v>
      </c>
      <c r="AE49" s="67">
        <f ca="1">VLOOKUP($B49,'Summary Calculations (hide)'!$D$15:$U$67,18,0)</f>
        <v>43.224062633787298</v>
      </c>
    </row>
    <row r="50" spans="1:31" x14ac:dyDescent="0.2">
      <c r="A50" s="87">
        <f t="shared" ca="1" si="3"/>
        <v>44291</v>
      </c>
      <c r="B50" s="67">
        <f t="shared" ca="1" si="0"/>
        <v>15</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432.24062633787264</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43.224062633787241</v>
      </c>
      <c r="E50" s="5">
        <f ca="1">VLOOKUP($B50,'Summary Calculations (hide)'!$D$15:$U$67,15,0)</f>
        <v>778.84615384615381</v>
      </c>
      <c r="F50" s="5">
        <f ca="1">VLOOKUP($B50,'Summary Calculations (hide)'!$D$15:$U$67,16,0)</f>
        <v>126.92307692307692</v>
      </c>
      <c r="G50" s="5">
        <f t="shared" ca="1" si="1"/>
        <v>905.76923076923072</v>
      </c>
      <c r="H50" s="5">
        <f t="shared" ca="1" si="2"/>
        <v>905.76923076923072</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711.39603084774865</v>
      </c>
      <c r="AE50" s="67">
        <f ca="1">VLOOKUP($B50,'Summary Calculations (hide)'!$D$15:$U$67,18,0)</f>
        <v>71.139603084775104</v>
      </c>
    </row>
    <row r="51" spans="1:31" x14ac:dyDescent="0.2">
      <c r="A51" s="87">
        <f t="shared" ca="1" si="3"/>
        <v>44298</v>
      </c>
      <c r="B51" s="67">
        <f t="shared" ca="1" si="0"/>
        <v>16</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711.39603084774876</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71.13960308477499</v>
      </c>
      <c r="E51" s="5">
        <f ca="1">VLOOKUP($B51,'Summary Calculations (hide)'!$D$15:$U$67,15,0)</f>
        <v>778.84615384615381</v>
      </c>
      <c r="F51" s="5">
        <f ca="1">VLOOKUP($B51,'Summary Calculations (hide)'!$D$15:$U$67,16,0)</f>
        <v>126.92307692307692</v>
      </c>
      <c r="G51" s="5">
        <f t="shared" ca="1" si="1"/>
        <v>905.76923076923072</v>
      </c>
      <c r="H51" s="5">
        <f t="shared" ca="1" si="2"/>
        <v>905.76923076923072</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297.16543060728748</v>
      </c>
      <c r="AE51" s="67">
        <f ca="1">VLOOKUP($B51,'Summary Calculations (hide)'!$D$15:$U$67,18,0)</f>
        <v>29.716543060728782</v>
      </c>
    </row>
    <row r="52" spans="1:31" x14ac:dyDescent="0.2">
      <c r="A52" s="87">
        <f t="shared" ca="1" si="3"/>
        <v>44305</v>
      </c>
      <c r="B52" s="67">
        <f t="shared" ca="1" si="0"/>
        <v>17</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297.16543060728742</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29.716543060728839</v>
      </c>
      <c r="E52" s="5">
        <f ca="1">VLOOKUP($B52,'Summary Calculations (hide)'!$D$15:$U$67,15,0)</f>
        <v>778.84615384615381</v>
      </c>
      <c r="F52" s="5">
        <f ca="1">VLOOKUP($B52,'Summary Calculations (hide)'!$D$15:$U$67,16,0)</f>
        <v>126.92307692307692</v>
      </c>
      <c r="G52" s="5">
        <f t="shared" ca="1" si="1"/>
        <v>905.76923076923072</v>
      </c>
      <c r="H52" s="5">
        <f t="shared" ca="1" si="2"/>
        <v>905.76923076923072</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531.29576987363509</v>
      </c>
      <c r="AE52" s="67">
        <f ca="1">VLOOKUP($B52,'Summary Calculations (hide)'!$D$15:$U$67,18,0)</f>
        <v>53.129576987363521</v>
      </c>
    </row>
    <row r="53" spans="1:31" x14ac:dyDescent="0.2">
      <c r="A53" s="87">
        <f t="shared" ca="1" si="3"/>
        <v>44312</v>
      </c>
      <c r="B53" s="67">
        <f t="shared" ca="1" si="0"/>
        <v>18</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531.29576987363509</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53.129576987363521</v>
      </c>
      <c r="E53" s="5">
        <f ca="1">VLOOKUP($B53,'Summary Calculations (hide)'!$D$15:$U$67,15,0)</f>
        <v>778.84615384615381</v>
      </c>
      <c r="F53" s="5">
        <f ca="1">VLOOKUP($B53,'Summary Calculations (hide)'!$D$15:$U$67,16,0)</f>
        <v>126.92307692307692</v>
      </c>
      <c r="G53" s="5">
        <f t="shared" ca="1" si="1"/>
        <v>905.76923076923072</v>
      </c>
      <c r="H53" s="5">
        <f t="shared" ca="1" si="2"/>
        <v>905.76923076923072</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378.21054804563857</v>
      </c>
      <c r="AE53" s="67">
        <f ca="1">VLOOKUP($B53,'Summary Calculations (hide)'!$D$15:$U$67,18,0)</f>
        <v>37.821054804563914</v>
      </c>
    </row>
    <row r="54" spans="1:31" x14ac:dyDescent="0.2">
      <c r="A54" s="87">
        <f t="shared" ca="1" si="3"/>
        <v>44319</v>
      </c>
      <c r="B54" s="67">
        <f t="shared" ca="1" si="0"/>
        <v>19</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378.21054804563857</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37.821054804563914</v>
      </c>
      <c r="E54" s="5">
        <f ca="1">VLOOKUP($B54,'Summary Calculations (hide)'!$D$15:$U$67,15,0)</f>
        <v>778.84615384615381</v>
      </c>
      <c r="F54" s="5">
        <f ca="1">VLOOKUP($B54,'Summary Calculations (hide)'!$D$15:$U$67,16,0)</f>
        <v>126.92307692307692</v>
      </c>
      <c r="G54" s="5">
        <f t="shared" ca="1" si="1"/>
        <v>905.76923076923072</v>
      </c>
      <c r="H54" s="5">
        <f t="shared" ca="1" si="2"/>
        <v>905.76923076923072</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702.39101779904297</v>
      </c>
      <c r="AE54" s="67">
        <f ca="1">VLOOKUP($B54,'Summary Calculations (hide)'!$D$15:$U$67,18,0)</f>
        <v>70.239101779904558</v>
      </c>
    </row>
    <row r="55" spans="1:31" x14ac:dyDescent="0.2">
      <c r="A55" s="87">
        <f t="shared" ca="1" si="3"/>
        <v>44326</v>
      </c>
      <c r="B55" s="67">
        <f t="shared" ca="1" si="0"/>
        <v>20</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702.39101779904308</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70.239101779904331</v>
      </c>
      <c r="E55" s="5">
        <f ca="1">VLOOKUP($B55,'Summary Calculations (hide)'!$D$15:$U$67,15,0)</f>
        <v>778.84615384615381</v>
      </c>
      <c r="F55" s="5">
        <f ca="1">VLOOKUP($B55,'Summary Calculations (hide)'!$D$15:$U$67,16,0)</f>
        <v>126.92307692307692</v>
      </c>
      <c r="G55" s="5">
        <f t="shared" ca="1" si="1"/>
        <v>905.76923076923072</v>
      </c>
      <c r="H55" s="5">
        <f t="shared" ca="1" si="2"/>
        <v>905.76923076923072</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496.62646963611826</v>
      </c>
      <c r="AE55" s="67">
        <f ca="1">VLOOKUP($B55,'Summary Calculations (hide)'!$D$15:$U$67,18,0)</f>
        <v>101.30639679793887</v>
      </c>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f ca="1">'Summary Calculations (hide)'!X72</f>
        <v>445.7481459109307</v>
      </c>
    </row>
    <row r="5" spans="1:3" x14ac:dyDescent="0.2">
      <c r="A5" s="166" t="s">
        <v>531</v>
      </c>
      <c r="B5" s="166" t="s">
        <v>532</v>
      </c>
      <c r="C5" s="5">
        <f ca="1">'Summary Calculations (hide)'!M70</f>
        <v>480.179577879237</v>
      </c>
    </row>
    <row r="6" spans="1:3" x14ac:dyDescent="0.2">
      <c r="A6" s="166" t="s">
        <v>533</v>
      </c>
      <c r="B6" s="166" t="s">
        <v>534</v>
      </c>
      <c r="C6" s="5">
        <f ca="1">'Summary Calculations (hide)'!N70</f>
        <v>506.09872392791715</v>
      </c>
    </row>
    <row r="7" spans="1:3" ht="42.75" x14ac:dyDescent="0.2">
      <c r="A7" s="166" t="s">
        <v>99</v>
      </c>
      <c r="B7" s="166" t="s">
        <v>535</v>
      </c>
      <c r="C7">
        <f ca="1">'Parameters calculator (hide)'!B45</f>
        <v>2.9999999999999992E-2</v>
      </c>
    </row>
    <row r="8" spans="1:3" ht="28.5" x14ac:dyDescent="0.2">
      <c r="A8" s="166" t="s">
        <v>536</v>
      </c>
      <c r="B8" s="166" t="s">
        <v>537</v>
      </c>
      <c r="C8">
        <f ca="1">'Parameters calculator (hide)'!B46</f>
        <v>0.20000000000000004</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0.79999999999999993</v>
      </c>
    </row>
    <row r="12" spans="1:3" x14ac:dyDescent="0.2">
      <c r="A12" s="166" t="s">
        <v>494</v>
      </c>
      <c r="B12" s="166" t="s">
        <v>544</v>
      </c>
      <c r="C12" s="5">
        <f ca="1">SUM('Summary Calculations (hide)'!R70:S70)</f>
        <v>905.76923076923094</v>
      </c>
    </row>
    <row r="13" spans="1:3" x14ac:dyDescent="0.2">
      <c r="A13" s="166" t="s">
        <v>545</v>
      </c>
      <c r="B13" s="166" t="s">
        <v>546</v>
      </c>
      <c r="C13" s="5">
        <f ca="1">'Parameters calculator (hide)'!F63</f>
        <v>44.802582033351257</v>
      </c>
    </row>
    <row r="14" spans="1:3" x14ac:dyDescent="0.2">
      <c r="A14" s="166" t="s">
        <v>547</v>
      </c>
      <c r="B14" s="166" t="s">
        <v>548</v>
      </c>
      <c r="C14" s="5">
        <f ca="1">'Parameters calculator (hide)'!B79</f>
        <v>60</v>
      </c>
    </row>
    <row r="15" spans="1:3" x14ac:dyDescent="0.2">
      <c r="A15" s="166" t="s">
        <v>75</v>
      </c>
      <c r="B15" s="166" t="s">
        <v>549</v>
      </c>
      <c r="C15">
        <f ca="1">'Parameters calculator (hide)'!B43+'Parameters calculator (hide)'!B44</f>
        <v>0.1244830082198503</v>
      </c>
    </row>
    <row r="16" spans="1:3" x14ac:dyDescent="0.2">
      <c r="A16" s="166" t="s">
        <v>550</v>
      </c>
      <c r="B16" s="166" t="s">
        <v>551</v>
      </c>
      <c r="C16">
        <v>0</v>
      </c>
    </row>
    <row r="17" spans="1:3" x14ac:dyDescent="0.2">
      <c r="A17" s="166" t="s">
        <v>552</v>
      </c>
      <c r="B17" s="166" t="s">
        <v>553</v>
      </c>
      <c r="C17">
        <f>IF(Summary!$C$8="Patients",0,1)</f>
        <v>1</v>
      </c>
    </row>
    <row r="18" spans="1:3" ht="28.5" x14ac:dyDescent="0.2">
      <c r="A18" s="166" t="s">
        <v>554</v>
      </c>
      <c r="B18" s="166" t="s">
        <v>555</v>
      </c>
      <c r="C18">
        <f ca="1">IF(C17=0,1,'Summary Calculations (hide)'!$I$9)</f>
        <v>36.982758620689658</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2020-09-02T17:47:18Z</dcterms:modified>
</cp:coreProperties>
</file>