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
    </mc:Choice>
  </mc:AlternateContent>
  <xr:revisionPtr revIDLastSave="0" documentId="8_{207939FE-DE71-4428-93B9-3371FF7A3E96}" xr6:coauthVersionLast="45" xr6:coauthVersionMax="45" xr10:uidLastSave="{00000000-0000-0000-0000-000000000000}"/>
  <bookViews>
    <workbookView xWindow="-120" yWindow="-120" windowWidth="23280" windowHeight="15000" tabRatio="794" firstSheet="3" activeTab="4"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state="hidden"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J49" i="17" l="1"/>
  <c r="J62" i="17"/>
  <c r="J61" i="17"/>
  <c r="DK110" i="31"/>
  <c r="J16" i="17" s="1"/>
  <c r="J15" i="17"/>
  <c r="DK1" i="3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J20" i="17" l="1"/>
  <c r="J34" i="17"/>
  <c r="J56" i="17"/>
  <c r="J38" i="17"/>
  <c r="J47" i="17"/>
  <c r="J36" i="17"/>
  <c r="J50" i="17"/>
  <c r="J65" i="17"/>
  <c r="J27" i="17"/>
  <c r="J22" i="17"/>
  <c r="J23" i="17"/>
  <c r="J28" i="17"/>
  <c r="J42" i="17"/>
  <c r="J57" i="17"/>
  <c r="J64" i="17"/>
  <c r="J53" i="17"/>
  <c r="J46" i="17"/>
  <c r="J55" i="17"/>
  <c r="J26" i="17"/>
  <c r="J41" i="17"/>
  <c r="J48" i="17"/>
  <c r="J63" i="17"/>
  <c r="J45" i="17"/>
  <c r="J30" i="17"/>
  <c r="J51" i="17"/>
  <c r="J18" i="17"/>
  <c r="J33" i="17"/>
  <c r="J40" i="17"/>
  <c r="J39" i="17"/>
  <c r="J37" i="17"/>
  <c r="J60" i="17"/>
  <c r="J19" i="17"/>
  <c r="J67" i="17"/>
  <c r="J25" i="17"/>
  <c r="J32" i="17"/>
  <c r="J31" i="17"/>
  <c r="J29" i="17"/>
  <c r="J52" i="17"/>
  <c r="J66" i="17"/>
  <c r="J43" i="17"/>
  <c r="J17" i="17"/>
  <c r="J24" i="17"/>
  <c r="J54" i="17"/>
  <c r="J21" i="17"/>
  <c r="J44" i="17"/>
  <c r="J58" i="17"/>
  <c r="J35" i="17"/>
  <c r="J59" i="17"/>
  <c r="I113" i="3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Q30" i="17" l="1"/>
  <c r="Q20" i="17"/>
  <c r="Q33" i="17"/>
  <c r="Q34" i="17"/>
  <c r="A173" i="12"/>
  <c r="B170" i="3"/>
  <c r="AP161" i="6" s="1"/>
  <c r="AQ161" i="6"/>
  <c r="BL111" i="31"/>
  <c r="Q16" i="17" l="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37" i="36" l="1"/>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<sst xmlns="http://schemas.openxmlformats.org/spreadsheetml/2006/main" count="2553" uniqueCount="1302">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</sst>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44781</c:v>
                </c:pt>
                <c:pt idx="1">
                  <c:v>44788</c:v>
                </c:pt>
                <c:pt idx="2">
                  <c:v>44795</c:v>
                </c:pt>
                <c:pt idx="3">
                  <c:v>44802</c:v>
                </c:pt>
                <c:pt idx="4">
                  <c:v>44809</c:v>
                </c:pt>
                <c:pt idx="5">
                  <c:v>44816</c:v>
                </c:pt>
                <c:pt idx="6">
                  <c:v>44823</c:v>
                </c:pt>
                <c:pt idx="7">
                  <c:v>44830</c:v>
                </c:pt>
                <c:pt idx="8">
                  <c:v>44837</c:v>
                </c:pt>
                <c:pt idx="9">
                  <c:v>44844</c:v>
                </c:pt>
                <c:pt idx="10">
                  <c:v>44851</c:v>
                </c:pt>
                <c:pt idx="11">
                  <c:v>44858</c:v>
                </c:pt>
                <c:pt idx="12">
                  <c:v>44865</c:v>
                </c:pt>
                <c:pt idx="13">
                  <c:v>44872</c:v>
                </c:pt>
                <c:pt idx="14">
                  <c:v>44879</c:v>
                </c:pt>
                <c:pt idx="15">
                  <c:v>44886</c:v>
                </c:pt>
                <c:pt idx="16">
                  <c:v>44893</c:v>
                </c:pt>
                <c:pt idx="17">
                  <c:v>44900</c:v>
                </c:pt>
                <c:pt idx="18">
                  <c:v>44907</c:v>
                </c:pt>
                <c:pt idx="19">
                  <c:v>44914</c:v>
                </c:pt>
                <c:pt idx="20">
                  <c:v>44921</c:v>
                </c:pt>
                <c:pt idx="21">
                  <c:v>44928</c:v>
                </c:pt>
                <c:pt idx="22">
                  <c:v>44935</c:v>
                </c:pt>
                <c:pt idx="23">
                  <c:v>44942</c:v>
                </c:pt>
                <c:pt idx="24">
                  <c:v>44949</c:v>
                </c:pt>
                <c:pt idx="25">
                  <c:v>44956</c:v>
                </c:pt>
                <c:pt idx="26">
                  <c:v>44963</c:v>
                </c:pt>
                <c:pt idx="27">
                  <c:v>44970</c:v>
                </c:pt>
                <c:pt idx="28">
                  <c:v>44977</c:v>
                </c:pt>
                <c:pt idx="29">
                  <c:v>44984</c:v>
                </c:pt>
                <c:pt idx="30">
                  <c:v>44991</c:v>
                </c:pt>
                <c:pt idx="31">
                  <c:v>44998</c:v>
                </c:pt>
                <c:pt idx="32">
                  <c:v>45005</c:v>
                </c:pt>
                <c:pt idx="33">
                  <c:v>45012</c:v>
                </c:pt>
                <c:pt idx="34">
                  <c:v>45019</c:v>
                </c:pt>
                <c:pt idx="35">
                  <c:v>45026</c:v>
                </c:pt>
                <c:pt idx="36">
                  <c:v>45033</c:v>
                </c:pt>
                <c:pt idx="37">
                  <c:v>45040</c:v>
                </c:pt>
                <c:pt idx="38">
                  <c:v>45047</c:v>
                </c:pt>
                <c:pt idx="39">
                  <c:v>45054</c:v>
                </c:pt>
                <c:pt idx="40">
                  <c:v>45061</c:v>
                </c:pt>
                <c:pt idx="41">
                  <c:v>45068</c:v>
                </c:pt>
                <c:pt idx="42">
                  <c:v>45075</c:v>
                </c:pt>
                <c:pt idx="43">
                  <c:v>45082</c:v>
                </c:pt>
                <c:pt idx="44">
                  <c:v>45089</c:v>
                </c:pt>
                <c:pt idx="45">
                  <c:v>45096</c:v>
                </c:pt>
                <c:pt idx="46">
                  <c:v>45103</c:v>
                </c:pt>
                <c:pt idx="47">
                  <c:v>45110</c:v>
                </c:pt>
                <c:pt idx="48">
                  <c:v>45117</c:v>
                </c:pt>
                <c:pt idx="49">
                  <c:v>45124</c:v>
                </c:pt>
                <c:pt idx="50">
                  <c:v>45131</c:v>
                </c:pt>
                <c:pt idx="51">
                  <c:v>45138</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44781</c:v>
                </c:pt>
                <c:pt idx="1">
                  <c:v>44788</c:v>
                </c:pt>
                <c:pt idx="2">
                  <c:v>44795</c:v>
                </c:pt>
                <c:pt idx="3">
                  <c:v>44802</c:v>
                </c:pt>
                <c:pt idx="4">
                  <c:v>44809</c:v>
                </c:pt>
                <c:pt idx="5">
                  <c:v>44816</c:v>
                </c:pt>
                <c:pt idx="6">
                  <c:v>44823</c:v>
                </c:pt>
                <c:pt idx="7">
                  <c:v>44830</c:v>
                </c:pt>
                <c:pt idx="8">
                  <c:v>44837</c:v>
                </c:pt>
                <c:pt idx="9">
                  <c:v>44844</c:v>
                </c:pt>
                <c:pt idx="10">
                  <c:v>44851</c:v>
                </c:pt>
                <c:pt idx="11">
                  <c:v>44858</c:v>
                </c:pt>
                <c:pt idx="12">
                  <c:v>44865</c:v>
                </c:pt>
                <c:pt idx="13">
                  <c:v>44872</c:v>
                </c:pt>
                <c:pt idx="14">
                  <c:v>44879</c:v>
                </c:pt>
                <c:pt idx="15">
                  <c:v>44886</c:v>
                </c:pt>
                <c:pt idx="16">
                  <c:v>44893</c:v>
                </c:pt>
                <c:pt idx="17">
                  <c:v>44900</c:v>
                </c:pt>
                <c:pt idx="18">
                  <c:v>44907</c:v>
                </c:pt>
                <c:pt idx="19">
                  <c:v>44914</c:v>
                </c:pt>
                <c:pt idx="20">
                  <c:v>44921</c:v>
                </c:pt>
                <c:pt idx="21">
                  <c:v>44928</c:v>
                </c:pt>
                <c:pt idx="22">
                  <c:v>44935</c:v>
                </c:pt>
                <c:pt idx="23">
                  <c:v>44942</c:v>
                </c:pt>
                <c:pt idx="24">
                  <c:v>44949</c:v>
                </c:pt>
                <c:pt idx="25">
                  <c:v>44956</c:v>
                </c:pt>
                <c:pt idx="26">
                  <c:v>44963</c:v>
                </c:pt>
                <c:pt idx="27">
                  <c:v>44970</c:v>
                </c:pt>
                <c:pt idx="28">
                  <c:v>44977</c:v>
                </c:pt>
                <c:pt idx="29">
                  <c:v>44984</c:v>
                </c:pt>
                <c:pt idx="30">
                  <c:v>44991</c:v>
                </c:pt>
                <c:pt idx="31">
                  <c:v>44998</c:v>
                </c:pt>
                <c:pt idx="32">
                  <c:v>45005</c:v>
                </c:pt>
                <c:pt idx="33">
                  <c:v>45012</c:v>
                </c:pt>
                <c:pt idx="34">
                  <c:v>45019</c:v>
                </c:pt>
                <c:pt idx="35">
                  <c:v>45026</c:v>
                </c:pt>
                <c:pt idx="36">
                  <c:v>45033</c:v>
                </c:pt>
                <c:pt idx="37">
                  <c:v>45040</c:v>
                </c:pt>
                <c:pt idx="38">
                  <c:v>45047</c:v>
                </c:pt>
                <c:pt idx="39">
                  <c:v>45054</c:v>
                </c:pt>
                <c:pt idx="40">
                  <c:v>45061</c:v>
                </c:pt>
                <c:pt idx="41">
                  <c:v>45068</c:v>
                </c:pt>
                <c:pt idx="42">
                  <c:v>45075</c:v>
                </c:pt>
                <c:pt idx="43">
                  <c:v>45082</c:v>
                </c:pt>
                <c:pt idx="44">
                  <c:v>45089</c:v>
                </c:pt>
                <c:pt idx="45">
                  <c:v>45096</c:v>
                </c:pt>
                <c:pt idx="46">
                  <c:v>45103</c:v>
                </c:pt>
                <c:pt idx="47">
                  <c:v>45110</c:v>
                </c:pt>
                <c:pt idx="48">
                  <c:v>45117</c:v>
                </c:pt>
                <c:pt idx="49">
                  <c:v>45124</c:v>
                </c:pt>
                <c:pt idx="50">
                  <c:v>45131</c:v>
                </c:pt>
                <c:pt idx="51">
                  <c:v>45138</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334</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1301</v>
      </c>
      <c r="E3" s="289"/>
    </row>
    <row r="4" spans="1:5" s="67" customFormat="1" ht="171.75" x14ac:dyDescent="0.25">
      <c r="A4" s="289" t="s">
        <v>1289</v>
      </c>
      <c r="B4" s="290">
        <v>44145</v>
      </c>
      <c r="C4" s="289" t="s">
        <v>276</v>
      </c>
      <c r="D4" s="292" t="s">
        <v>1300</v>
      </c>
      <c r="E4" s="285"/>
    </row>
    <row r="5" spans="1:5" s="67" customFormat="1" ht="42.75" x14ac:dyDescent="0.2">
      <c r="A5" s="292" t="s">
        <v>1276</v>
      </c>
      <c r="B5" s="380">
        <v>44061</v>
      </c>
      <c r="C5" s="292" t="s">
        <v>1271</v>
      </c>
      <c r="D5" s="292" t="s">
        <v>1275</v>
      </c>
      <c r="E5" s="292"/>
    </row>
    <row r="6" spans="1:5" s="67" customFormat="1" ht="57" x14ac:dyDescent="0.2">
      <c r="A6" s="289" t="s">
        <v>1274</v>
      </c>
      <c r="B6" s="290">
        <v>44057</v>
      </c>
      <c r="C6" s="292" t="s">
        <v>1271</v>
      </c>
      <c r="D6" s="292" t="s">
        <v>1272</v>
      </c>
      <c r="E6" s="289"/>
    </row>
    <row r="7" spans="1:5" s="67" customFormat="1" ht="57" x14ac:dyDescent="0.2">
      <c r="A7" s="289" t="s">
        <v>1241</v>
      </c>
      <c r="B7" s="290">
        <v>44027</v>
      </c>
      <c r="C7" s="289" t="s">
        <v>5</v>
      </c>
      <c r="D7" s="292" t="s">
        <v>1242</v>
      </c>
      <c r="E7" s="289"/>
    </row>
    <row r="8" spans="1:5" s="67" customFormat="1" ht="156.75" x14ac:dyDescent="0.2">
      <c r="A8" s="289" t="s">
        <v>1234</v>
      </c>
      <c r="B8" s="290">
        <v>44025</v>
      </c>
      <c r="C8" s="289" t="s">
        <v>5</v>
      </c>
      <c r="D8" s="292" t="s">
        <v>1240</v>
      </c>
      <c r="E8" s="292"/>
    </row>
    <row r="9" spans="1:5" s="67" customFormat="1" ht="71.25" x14ac:dyDescent="0.2">
      <c r="A9" s="289" t="s">
        <v>1232</v>
      </c>
      <c r="B9" s="290">
        <v>43997</v>
      </c>
      <c r="C9" s="289" t="s">
        <v>5</v>
      </c>
      <c r="D9" s="292" t="s">
        <v>1235</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Modality 1</v>
      </c>
      <c r="AA3" t="str">
        <f>IF(Z3="",Y3,Z3)</f>
        <v>Modality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Modality 2</v>
      </c>
      <c r="AA4" t="str">
        <f t="shared" ref="AA4:AA12" si="2">IF(Z4="",Y4,Z4)</f>
        <v>Modality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Modality 3</v>
      </c>
      <c r="AA5" t="str">
        <f t="shared" si="2"/>
        <v>Modality 3</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C28" sqref="C28:F28"/>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397" t="s">
        <v>872</v>
      </c>
      <c r="D5" s="398"/>
      <c r="E5" s="398"/>
      <c r="F5" s="398"/>
      <c r="G5" s="399"/>
    </row>
    <row r="7" spans="1:9" ht="15" x14ac:dyDescent="0.25">
      <c r="A7" s="2" t="s">
        <v>28</v>
      </c>
      <c r="C7" s="397" t="s">
        <v>898</v>
      </c>
      <c r="D7" s="398"/>
      <c r="E7" s="398"/>
      <c r="F7" s="398"/>
      <c r="G7" s="39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0" t="s">
        <v>925</v>
      </c>
      <c r="B11" s="400"/>
      <c r="C11" s="400"/>
      <c r="D11" s="400"/>
      <c r="E11" s="400"/>
      <c r="F11" s="400"/>
      <c r="G11" s="400"/>
      <c r="H11" s="401"/>
      <c r="I11" s="209">
        <v>10</v>
      </c>
    </row>
    <row r="12" spans="1:9" x14ac:dyDescent="0.2">
      <c r="I12" s="4"/>
    </row>
    <row r="13" spans="1:9" ht="15" x14ac:dyDescent="0.25">
      <c r="A13" s="400" t="s">
        <v>424</v>
      </c>
      <c r="B13" s="400"/>
      <c r="C13" s="400"/>
      <c r="D13" s="400"/>
      <c r="E13" s="400"/>
      <c r="F13" s="400"/>
      <c r="G13" s="400"/>
      <c r="H13" s="401"/>
      <c r="I13" s="209" t="s">
        <v>22</v>
      </c>
    </row>
    <row r="14" spans="1:9" x14ac:dyDescent="0.2">
      <c r="I14" s="4"/>
    </row>
    <row r="15" spans="1:9" ht="15" x14ac:dyDescent="0.25">
      <c r="A15" s="400" t="s">
        <v>425</v>
      </c>
      <c r="B15" s="400"/>
      <c r="C15" s="400"/>
      <c r="D15" s="400"/>
      <c r="E15" s="400"/>
      <c r="F15" s="400"/>
      <c r="G15" s="400"/>
      <c r="H15" s="401"/>
      <c r="I15" s="209" t="s">
        <v>22</v>
      </c>
    </row>
    <row r="16" spans="1:9" x14ac:dyDescent="0.2">
      <c r="I16" s="4"/>
    </row>
    <row r="17" spans="1:9" x14ac:dyDescent="0.2">
      <c r="A17" s="400" t="s">
        <v>29</v>
      </c>
      <c r="B17" s="400"/>
      <c r="C17" s="400"/>
      <c r="D17" s="400"/>
      <c r="E17" s="400"/>
      <c r="F17" s="400"/>
      <c r="G17" s="400"/>
      <c r="H17" s="401"/>
      <c r="I17" s="209" t="s">
        <v>21</v>
      </c>
    </row>
    <row r="18" spans="1:9" x14ac:dyDescent="0.2">
      <c r="I18" s="4"/>
    </row>
    <row r="19" spans="1:9" x14ac:dyDescent="0.2">
      <c r="A19" s="400" t="s">
        <v>30</v>
      </c>
      <c r="B19" s="400"/>
      <c r="C19" s="400"/>
      <c r="D19" s="400"/>
      <c r="E19" s="400"/>
      <c r="F19" s="400"/>
      <c r="G19" s="400"/>
      <c r="H19" s="401"/>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7" t="s">
        <v>926</v>
      </c>
      <c r="H26" s="408"/>
      <c r="I26" s="409"/>
    </row>
    <row r="27" spans="1:9" ht="19.5" customHeight="1" x14ac:dyDescent="0.2">
      <c r="A27" s="402" t="s">
        <v>31</v>
      </c>
      <c r="B27" s="403"/>
      <c r="C27" s="404" t="s">
        <v>32</v>
      </c>
      <c r="D27" s="405"/>
      <c r="E27" s="405"/>
      <c r="F27" s="406"/>
      <c r="G27" s="394">
        <v>30</v>
      </c>
      <c r="H27" s="395"/>
      <c r="I27" s="396"/>
    </row>
    <row r="28" spans="1:9" ht="19.5" customHeight="1" x14ac:dyDescent="0.2">
      <c r="A28" s="402" t="s">
        <v>33</v>
      </c>
      <c r="B28" s="403"/>
      <c r="C28" s="404" t="s">
        <v>34</v>
      </c>
      <c r="D28" s="405"/>
      <c r="E28" s="405"/>
      <c r="F28" s="406"/>
      <c r="G28" s="394">
        <v>30</v>
      </c>
      <c r="H28" s="395"/>
      <c r="I28" s="396"/>
    </row>
    <row r="29" spans="1:9" ht="19.5" customHeight="1" x14ac:dyDescent="0.2">
      <c r="A29" s="402" t="s">
        <v>35</v>
      </c>
      <c r="B29" s="403"/>
      <c r="C29" s="404" t="s">
        <v>36</v>
      </c>
      <c r="D29" s="405"/>
      <c r="E29" s="405"/>
      <c r="F29" s="406"/>
      <c r="G29" s="394">
        <v>20</v>
      </c>
      <c r="H29" s="395"/>
      <c r="I29" s="396"/>
    </row>
    <row r="30" spans="1:9" ht="19.5" customHeight="1" x14ac:dyDescent="0.2">
      <c r="A30" s="402" t="s">
        <v>37</v>
      </c>
      <c r="B30" s="403"/>
      <c r="C30" s="404" t="s">
        <v>38</v>
      </c>
      <c r="D30" s="405"/>
      <c r="E30" s="405"/>
      <c r="F30" s="406"/>
      <c r="G30" s="394">
        <v>2</v>
      </c>
      <c r="H30" s="395"/>
      <c r="I30" s="396"/>
    </row>
    <row r="31" spans="1:9" ht="19.5" customHeight="1" x14ac:dyDescent="0.2">
      <c r="A31" s="402" t="s">
        <v>39</v>
      </c>
      <c r="B31" s="403"/>
      <c r="C31" s="404" t="s">
        <v>40</v>
      </c>
      <c r="D31" s="405"/>
      <c r="E31" s="405"/>
      <c r="F31" s="406"/>
      <c r="G31" s="394">
        <v>4</v>
      </c>
      <c r="H31" s="395"/>
      <c r="I31" s="396"/>
    </row>
    <row r="32" spans="1:9" ht="19.5" customHeight="1" x14ac:dyDescent="0.2">
      <c r="A32" s="402" t="s">
        <v>41</v>
      </c>
      <c r="B32" s="403"/>
      <c r="C32" s="404" t="s">
        <v>42</v>
      </c>
      <c r="D32" s="405"/>
      <c r="E32" s="405"/>
      <c r="F32" s="406"/>
      <c r="G32" s="394">
        <v>8</v>
      </c>
      <c r="H32" s="395"/>
      <c r="I32" s="396"/>
    </row>
    <row r="33" spans="1:9" ht="19.5" customHeight="1" x14ac:dyDescent="0.2">
      <c r="A33" s="402" t="s">
        <v>43</v>
      </c>
      <c r="B33" s="403"/>
      <c r="C33" s="404" t="s">
        <v>44</v>
      </c>
      <c r="D33" s="405"/>
      <c r="E33" s="405"/>
      <c r="F33" s="406"/>
      <c r="G33" s="394">
        <v>16</v>
      </c>
      <c r="H33" s="395"/>
      <c r="I33" s="396"/>
    </row>
    <row r="34" spans="1:9" ht="19.5" customHeight="1" x14ac:dyDescent="0.2">
      <c r="A34" s="402" t="s">
        <v>45</v>
      </c>
      <c r="B34" s="403"/>
      <c r="C34" s="404" t="s">
        <v>46</v>
      </c>
      <c r="D34" s="405"/>
      <c r="E34" s="405"/>
      <c r="F34" s="406"/>
      <c r="G34" s="394">
        <v>32</v>
      </c>
      <c r="H34" s="395"/>
      <c r="I34" s="396"/>
    </row>
    <row r="35" spans="1:9" ht="19.5" customHeight="1" x14ac:dyDescent="0.2">
      <c r="A35" s="402" t="s">
        <v>47</v>
      </c>
      <c r="B35" s="403"/>
      <c r="C35" s="404" t="s">
        <v>48</v>
      </c>
      <c r="D35" s="405"/>
      <c r="E35" s="405"/>
      <c r="F35" s="406"/>
      <c r="G35" s="394">
        <v>64</v>
      </c>
      <c r="H35" s="395"/>
      <c r="I35" s="396"/>
    </row>
    <row r="36" spans="1:9" ht="19.5" customHeight="1" x14ac:dyDescent="0.2">
      <c r="A36" s="402" t="s">
        <v>49</v>
      </c>
      <c r="B36" s="403"/>
      <c r="C36" s="404" t="s">
        <v>50</v>
      </c>
      <c r="D36" s="405"/>
      <c r="E36" s="405"/>
      <c r="F36" s="406"/>
      <c r="G36" s="394">
        <v>128</v>
      </c>
      <c r="H36" s="395"/>
      <c r="I36" s="396"/>
    </row>
  </sheetData>
  <sheetProtection algorithmName="SHA-512" hashValue="A0ltImC6rAN1msyMkbmkyvMiGrBJsa6JMgin05ouGSjFGEJTOTF2Uedr2PVKea2iAbu3OKn2/6nhpmBWqbRxFA==" saltValue="71dyHnDLSXI+RE47Z491Z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E14" sqref="E14"/>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8" width="10.625" hidden="1" customWidth="1"/>
    <col min="9" max="12" width="10.625" customWidth="1"/>
    <col min="13" max="13" width="10.625" hidden="1" customWidth="1"/>
    <col min="14" max="17" width="10.625" customWidth="1"/>
    <col min="18" max="18" width="10.625" hidden="1" customWidth="1"/>
    <col min="19" max="22" width="10.625" customWidth="1"/>
    <col min="23" max="23" width="10.625" hidden="1" customWidth="1"/>
    <col min="24" max="27" width="10.625" customWidth="1"/>
    <col min="28" max="28" width="10.625" hidden="1" customWidth="1"/>
    <col min="29" max="32" width="10.625" customWidth="1"/>
    <col min="33" max="33" width="10.625" hidden="1" customWidth="1"/>
    <col min="34" max="37" width="10.625" customWidth="1"/>
    <col min="38" max="38" width="10.625" hidden="1" customWidth="1"/>
    <col min="39" max="42" width="10.625" customWidth="1"/>
    <col min="43" max="43" width="10.625" hidden="1" customWidth="1"/>
    <col min="44" max="47" width="10.625" customWidth="1"/>
    <col min="48" max="48" width="10.625" hidden="1" customWidth="1"/>
    <col min="49" max="52" width="10.625" customWidth="1"/>
    <col min="53" max="53" width="10.625" hidden="1" customWidth="1"/>
    <col min="54" max="54" width="9"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1296</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 Demand!N13, Demand!S13, Demand!X13, Demand!AC13, Demand!AH13, Demand!AM13, Demand!AR13, Demand!AW13, Demand!BB13))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 Demand!N14, Demand!S14, Demand!X14, Demand!AC14, Demand!AH14, Demand!AM14, Demand!AR14, Demand!AW14, Demand!BB14))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 Demand!N15, Demand!S15, Demand!X15, Demand!AC15, Demand!AH15, Demand!AM15, Demand!AR15, Demand!AW15, Demand!BB15))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 Demand!N16, Demand!S16, Demand!X16, Demand!AC16, Demand!AH16, Demand!AM16, Demand!AR16, Demand!AW16, Demand!BB16))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 Demand!N17, Demand!S17, Demand!X17, Demand!AC17, Demand!AH17, Demand!AM17, Demand!AR17, Demand!AW17, Demand!BB17))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 Demand!N18, Demand!S18, Demand!X18, Demand!AC18, Demand!AH18, Demand!AM18, Demand!AR18, Demand!AW18, Demand!BB18))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 Demand!N19, Demand!S19, Demand!X19, Demand!AC19, Demand!AH19, Demand!AM19, Demand!AR19, Demand!AW19, Demand!BB19))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 Demand!N20, Demand!S20, Demand!X20, Demand!AC20, Demand!AH20, Demand!AM20, Demand!AR20, Demand!AW20, Demand!BB20))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 Demand!N21, Demand!S21, Demand!X21, Demand!AC21, Demand!AH21, Demand!AM21, Demand!AR21, Demand!AW21, Demand!BB21))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 Demand!N22, Demand!S22, Demand!X22, Demand!AC22, Demand!AH22, Demand!AM22, Demand!AR22, Demand!AW22, Demand!BB22))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 Demand!N23, Demand!S23, Demand!X23, Demand!AC23, Demand!AH23, Demand!AM23, Demand!AR23, Demand!AW23, Demand!BB23))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 Demand!N24, Demand!S24, Demand!X24, Demand!AC24, Demand!AH24, Demand!AM24, Demand!AR24, Demand!AW24, Demand!BB24))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 Demand!N25, Demand!S25, Demand!X25, Demand!AC25, Demand!AH25, Demand!AM25, Demand!AR25, Demand!AW25, Demand!BB25))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 Demand!N26, Demand!S26, Demand!X26, Demand!AC26, Demand!AH26, Demand!AM26, Demand!AR26, Demand!AW26, Demand!BB26))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 Demand!N27, Demand!S27, Demand!X27, Demand!AC27, Demand!AH27, Demand!AM27, Demand!AR27, Demand!AW27, Demand!BB27))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 Demand!N28, Demand!S28, Demand!X28, Demand!AC28, Demand!AH28, Demand!AM28, Demand!AR28, Demand!AW28, Demand!BB28))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 Demand!N29, Demand!S29, Demand!X29, Demand!AC29, Demand!AH29, Demand!AM29, Demand!AR29, Demand!AW29, Demand!BB29))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 Demand!N30, Demand!S30, Demand!X30, Demand!AC30, Demand!AH30, Demand!AM30, Demand!AR30, Demand!AW30, Demand!BB30))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 Demand!N31, Demand!S31, Demand!X31, Demand!AC31, Demand!AH31, Demand!AM31, Demand!AR31, Demand!AW31, Demand!BB31))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 Demand!N32, Demand!S32, Demand!X32, Demand!AC32, Demand!AH32, Demand!AM32, Demand!AR32, Demand!AW32, Demand!BB32))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 Demand!N33, Demand!S33, Demand!X33, Demand!AC33, Demand!AH33, Demand!AM33, Demand!AR33, Demand!AW33, Demand!BB33))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 Demand!N34, Demand!S34, Demand!X34, Demand!AC34, Demand!AH34, Demand!AM34, Demand!AR34, Demand!AW34, Demand!BB34))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 Demand!N35, Demand!S35, Demand!X35, Demand!AC35, Demand!AH35, Demand!AM35, Demand!AR35, Demand!AW35, Demand!BB35))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 Demand!N36, Demand!S36, Demand!X36, Demand!AC36, Demand!AH36, Demand!AM36, Demand!AR36, Demand!AW36, Demand!BB36))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 Demand!N37, Demand!S37, Demand!X37, Demand!AC37, Demand!AH37, Demand!AM37, Demand!AR37, Demand!AW37, Demand!BB37))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 Demand!N38, Demand!S38, Demand!X38, Demand!AC38, Demand!AH38, Demand!AM38, Demand!AR38, Demand!AW38, Demand!BB38))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 Demand!N39, Demand!S39, Demand!X39, Demand!AC39, Demand!AH39, Demand!AM39, Demand!AR39, Demand!AW39, Demand!BB39))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 Demand!N40, Demand!S40, Demand!X40, Demand!AC40, Demand!AH40, Demand!AM40, Demand!AR40, Demand!AW40, Demand!BB40))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 Demand!N41, Demand!S41, Demand!X41, Demand!AC41, Demand!AH41, Demand!AM41, Demand!AR41, Demand!AW41, Demand!BB41))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 Demand!N42, Demand!S42, Demand!X42, Demand!AC42, Demand!AH42, Demand!AM42, Demand!AR42, Demand!AW42, Demand!BB42))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 Demand!N43, Demand!S43, Demand!X43, Demand!AC43, Demand!AH43, Demand!AM43, Demand!AR43, Demand!AW43, Demand!BB43))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 Demand!N44, Demand!S44, Demand!X44, Demand!AC44, Demand!AH44, Demand!AM44, Demand!AR44, Demand!AW44, Demand!BB44))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 Demand!N45, Demand!S45, Demand!X45, Demand!AC45, Demand!AH45, Demand!AM45, Demand!AR45, Demand!AW45, Demand!BB45))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 Demand!N46, Demand!S46, Demand!X46, Demand!AC46, Demand!AH46, Demand!AM46, Demand!AR46, Demand!AW46, Demand!BB46))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 Demand!N47, Demand!S47, Demand!X47, Demand!AC47, Demand!AH47, Demand!AM47, Demand!AR47, Demand!AW47, Demand!BB47))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 Demand!N48, Demand!S48, Demand!X48, Demand!AC48, Demand!AH48, Demand!AM48, Demand!AR48, Demand!AW48, Demand!BB48))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 Demand!N49, Demand!S49, Demand!X49, Demand!AC49, Demand!AH49, Demand!AM49, Demand!AR49, Demand!AW49, Demand!BB49))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 Demand!N50, Demand!S50, Demand!X50, Demand!AC50, Demand!AH50, Demand!AM50, Demand!AR50, Demand!AW50, Demand!BB50))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 Demand!N51, Demand!S51, Demand!X51, Demand!AC51, Demand!AH51, Demand!AM51, Demand!AR51, Demand!AW51, Demand!BB51))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 Demand!N52, Demand!S52, Demand!X52, Demand!AC52, Demand!AH52, Demand!AM52, Demand!AR52, Demand!AW52, Demand!BB52))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 Demand!N53, Demand!S53, Demand!X53, Demand!AC53, Demand!AH53, Demand!AM53, Demand!AR53, Demand!AW53, Demand!BB53))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 Demand!N54, Demand!S54, Demand!X54, Demand!AC54, Demand!AH54, Demand!AM54, Demand!AR54, Demand!AW54, Demand!BB54))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 Demand!N55, Demand!S55, Demand!X55, Demand!AC55, Demand!AH55, Demand!AM55, Demand!AR55, Demand!AW55, Demand!BB55))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 Demand!N56, Demand!S56, Demand!X56, Demand!AC56, Demand!AH56, Demand!AM56, Demand!AR56, Demand!AW56, Demand!BB56))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 Demand!N57, Demand!S57, Demand!X57, Demand!AC57, Demand!AH57, Demand!AM57, Demand!AR57, Demand!AW57, Demand!BB57))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 Demand!N58, Demand!S58, Demand!X58, Demand!AC58, Demand!AH58, Demand!AM58, Demand!AR58, Demand!AW58, Demand!BB58))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 Demand!N59, Demand!S59, Demand!X59, Demand!AC59, Demand!AH59, Demand!AM59, Demand!AR59, Demand!AW59, Demand!BB59))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 Demand!N60, Demand!S60, Demand!X60, Demand!AC60, Demand!AH60, Demand!AM60, Demand!AR60, Demand!AW60, Demand!BB60))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 Demand!N61, Demand!S61, Demand!X61, Demand!AC61, Demand!AH61, Demand!AM61, Demand!AR61, Demand!AW61, Demand!BB61))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 Demand!N62, Demand!S62, Demand!X62, Demand!AC62, Demand!AH62, Demand!AM62, Demand!AR62, Demand!AW62, Demand!BB62))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 Demand!N63, Demand!S63, Demand!X63, Demand!AC63, Demand!AH63, Demand!AM63, Demand!AR63, Demand!AW63, Demand!BB63))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 Demand!N64, Demand!S64, Demand!X64, Demand!AC64, Demand!AH64, Demand!AM64, Demand!AR64, Demand!AW64, Demand!BB64))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 Demand!N65, Demand!S65, Demand!X65, Demand!AC65, Demand!AH65, Demand!AM65, Demand!AR65, Demand!AW65, Demand!BB65))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 Demand!N66, Demand!S66, Demand!X66, Demand!AC66, Demand!AH66, Demand!AM66, Demand!AR66, Demand!AW66, Demand!BB66))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 Demand!N67, Demand!S67, Demand!X67, Demand!AC67, Demand!AH67, Demand!AM67, Demand!AR67, Demand!AW67, Demand!BB67))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 Demand!N68, Demand!S68, Demand!X68, Demand!AC68, Demand!AH68, Demand!AM68, Demand!AR68, Demand!AW68, Demand!BB68))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 Demand!N69, Demand!S69, Demand!X69, Demand!AC69, Demand!AH69, Demand!AM69, Demand!AR69, Demand!AW69, Demand!BB69))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 Demand!N70, Demand!S70, Demand!X70, Demand!AC70, Demand!AH70, Demand!AM70, Demand!AR70, Demand!AW70, Demand!BB70))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 Demand!N71, Demand!S71, Demand!X71, Demand!AC71, Demand!AH71, Demand!AM71, Demand!AR71, Demand!AW71, Demand!BB71))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 Demand!N72, Demand!S72, Demand!X72, Demand!AC72, Demand!AH72, Demand!AM72, Demand!AR72, Demand!AW72, Demand!BB72))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 Demand!N73, Demand!S73, Demand!X73, Demand!AC73, Demand!AH73, Demand!AM73, Demand!AR73, Demand!AW73, Demand!BB73))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 Demand!N74, Demand!S74, Demand!X74, Demand!AC74, Demand!AH74, Demand!AM74, Demand!AR74, Demand!AW74, Demand!BB74))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 Demand!N75, Demand!S75, Demand!X75, Demand!AC75, Demand!AH75, Demand!AM75, Demand!AR75, Demand!AW75, Demand!BB75))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 Demand!N76, Demand!S76, Demand!X76, Demand!AC76, Demand!AH76, Demand!AM76, Demand!AR76, Demand!AW76, Demand!BB76))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 Demand!N77, Demand!S77, Demand!X77, Demand!AC77, Demand!AH77, Demand!AM77, Demand!AR77, Demand!AW77, Demand!BB77))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 Demand!N78, Demand!S78, Demand!X78, Demand!AC78, Demand!AH78, Demand!AM78, Demand!AR78, Demand!AW78, Demand!BB78))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 Demand!N79, Demand!S79, Demand!X79, Demand!AC79, Demand!AH79, Demand!AM79, Demand!AR79, Demand!AW79, Demand!BB79))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 Demand!N80, Demand!S80, Demand!X80, Demand!AC80, Demand!AH80, Demand!AM80, Demand!AR80, Demand!AW80, Demand!BB80))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 Demand!N81, Demand!S81, Demand!X81, Demand!AC81, Demand!AH81, Demand!AM81, Demand!AR81, Demand!AW81, Demand!BB81))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 Demand!N82, Demand!S82, Demand!X82, Demand!AC82, Demand!AH82, Demand!AM82, Demand!AR82, Demand!AW82, Demand!BB82))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 Demand!N83, Demand!S83, Demand!X83, Demand!AC83, Demand!AH83, Demand!AM83, Demand!AR83, Demand!AW83, Demand!BB83))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 Demand!N84, Demand!S84, Demand!X84, Demand!AC84, Demand!AH84, Demand!AM84, Demand!AR84, Demand!AW84, Demand!BB84))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 Demand!N85, Demand!S85, Demand!X85, Demand!AC85, Demand!AH85, Demand!AM85, Demand!AR85, Demand!AW85, Demand!BB85))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 Demand!N86, Demand!S86, Demand!X86, Demand!AC86, Demand!AH86, Demand!AM86, Demand!AR86, Demand!AW86, Demand!BB86))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 Demand!N87, Demand!S87, Demand!X87, Demand!AC87, Demand!AH87, Demand!AM87, Demand!AR87, Demand!AW87, Demand!BB87))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 Demand!N88, Demand!S88, Demand!X88, Demand!AC88, Demand!AH88, Demand!AM88, Demand!AR88, Demand!AW88, Demand!BB88))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 Demand!N89, Demand!S89, Demand!X89, Demand!AC89, Demand!AH89, Demand!AM89, Demand!AR89, Demand!AW89, Demand!BB89))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 Demand!N90, Demand!S90, Demand!X90, Demand!AC90, Demand!AH90, Demand!AM90, Demand!AR90, Demand!AW90, Demand!BB90))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 Demand!N91, Demand!S91, Demand!X91, Demand!AC91, Demand!AH91, Demand!AM91, Demand!AR91, Demand!AW91, Demand!BB91))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 Demand!N92, Demand!S92, Demand!X92, Demand!AC92, Demand!AH92, Demand!AM92, Demand!AR92, Demand!AW92, Demand!BB92))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 Demand!N93, Demand!S93, Demand!X93, Demand!AC93, Demand!AH93, Demand!AM93, Demand!AR93, Demand!AW93, Demand!BB93))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 Demand!N94, Demand!S94, Demand!X94, Demand!AC94, Demand!AH94, Demand!AM94, Demand!AR94, Demand!AW94, Demand!BB94))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 Demand!N95, Demand!S95, Demand!X95, Demand!AC95, Demand!AH95, Demand!AM95, Demand!AR95, Demand!AW95, Demand!BB95))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 Demand!N96, Demand!S96, Demand!X96, Demand!AC96, Demand!AH96, Demand!AM96, Demand!AR96, Demand!AW96, Demand!BB96))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 Demand!N97, Demand!S97, Demand!X97, Demand!AC97, Demand!AH97, Demand!AM97, Demand!AR97, Demand!AW97, Demand!BB97))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 Demand!N98, Demand!S98, Demand!X98, Demand!AC98, Demand!AH98, Demand!AM98, Demand!AR98, Demand!AW98, Demand!BB98))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 Demand!N99, Demand!S99, Demand!X99, Demand!AC99, Demand!AH99, Demand!AM99, Demand!AR99, Demand!AW99, Demand!BB99))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 Demand!N100, Demand!S100, Demand!X100, Demand!AC100, Demand!AH100, Demand!AM100, Demand!AR100, Demand!AW100, Demand!BB100))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 Demand!N101, Demand!S101, Demand!X101, Demand!AC101, Demand!AH101, Demand!AM101, Demand!AR101, Demand!AW101, Demand!BB101))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 Demand!N102, Demand!S102, Demand!X102, Demand!AC102, Demand!AH102, Demand!AM102, Demand!AR102, Demand!AW102, Demand!BB102))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 Demand!N103, Demand!S103, Demand!X103, Demand!AC103, Demand!AH103, Demand!AM103, Demand!AR103, Demand!AW103, Demand!BB103))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 Demand!N104, Demand!S104, Demand!X104, Demand!AC104, Demand!AH104, Demand!AM104, Demand!AR104, Demand!AW104, Demand!BB104))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 Demand!N105, Demand!S105, Demand!X105, Demand!AC105, Demand!AH105, Demand!AM105, Demand!AR105, Demand!AW105, Demand!BB105))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 Demand!N106, Demand!S106, Demand!X106, Demand!AC106, Demand!AH106, Demand!AM106, Demand!AR106, Demand!AW106, Demand!BB106))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 Demand!N107, Demand!S107, Demand!X107, Demand!AC107, Demand!AH107, Demand!AM107, Demand!AR107, Demand!AW107, Demand!BB107))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 Demand!N108, Demand!S108, Demand!X108, Demand!AC108, Demand!AH108, Demand!AM108, Demand!AR108, Demand!AW108, Demand!BB108))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 Demand!N109, Demand!S109, Demand!X109, Demand!AC109, Demand!AH109, Demand!AM109, Demand!AR109, Demand!AW109, Demand!BB109))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 Demand!N110, Demand!S110, Demand!X110, Demand!AC110, Demand!AH110, Demand!AM110, Demand!AR110, Demand!AW110, Demand!BB110))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 Demand!N111, Demand!S111, Demand!X111, Demand!AC111, Demand!AH111, Demand!AM111, Demand!AR111, Demand!AW111, Demand!BB111))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 Demand!N112, Demand!S112, Demand!X112, Demand!AC112, Demand!AH112, Demand!AM112, Demand!AR112, Demand!AW112, Demand!BB112))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 Demand!N113, Demand!S113, Demand!X113, Demand!AC113, Demand!AH113, Demand!AM113, Demand!AR113, Demand!AW113, Demand!BB113))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 Demand!N114, Demand!S114, Demand!X114, Demand!AC114, Demand!AH114, Demand!AM114, Demand!AR114, Demand!AW114, Demand!BB114))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 Demand!N115, Demand!S115, Demand!X115, Demand!AC115, Demand!AH115, Demand!AM115, Demand!AR115, Demand!AW115, Demand!BB115))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 Demand!N116, Demand!S116, Demand!X116, Demand!AC116, Demand!AH116, Demand!AM116, Demand!AR116, Demand!AW116, Demand!BB116))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 Demand!N117, Demand!S117, Demand!X117, Demand!AC117, Demand!AH117, Demand!AM117, Demand!AR117, Demand!AW117, Demand!BB117))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 Demand!N118, Demand!S118, Demand!X118, Demand!AC118, Demand!AH118, Demand!AM118, Demand!AR118, Demand!AW118, Demand!BB118))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 Demand!N119, Demand!S119, Demand!X119, Demand!AC119, Demand!AH119, Demand!AM119, Demand!AR119, Demand!AW119, Demand!BB119))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 Demand!N120, Demand!S120, Demand!X120, Demand!AC120, Demand!AH120, Demand!AM120, Demand!AR120, Demand!AW120, Demand!BB120))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 Demand!N121, Demand!S121, Demand!X121, Demand!AC121, Demand!AH121, Demand!AM121, Demand!AR121, Demand!AW121, Demand!BB121))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 Demand!N122, Demand!S122, Demand!X122, Demand!AC122, Demand!AH122, Demand!AM122, Demand!AR122, Demand!AW122, Demand!BB122))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 Demand!N123, Demand!S123, Demand!X123, Demand!AC123, Demand!AH123, Demand!AM123, Demand!AR123, Demand!AW123, Demand!BB123))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 Demand!N124, Demand!S124, Demand!X124, Demand!AC124, Demand!AH124, Demand!AM124, Demand!AR124, Demand!AW124, Demand!BB124))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 Demand!N125, Demand!S125, Demand!X125, Demand!AC125, Demand!AH125, Demand!AM125, Demand!AR125, Demand!AW125, Demand!BB125))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 Demand!N126, Demand!S126, Demand!X126, Demand!AC126, Demand!AH126, Demand!AM126, Demand!AR126, Demand!AW126, Demand!BB126))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 Demand!N127, Demand!S127, Demand!X127, Demand!AC127, Demand!AH127, Demand!AM127, Demand!AR127, Demand!AW127, Demand!BB127))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 Demand!N128, Demand!S128, Demand!X128, Demand!AC128, Demand!AH128, Demand!AM128, Demand!AR128, Demand!AW128, Demand!BB128))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 Demand!N129, Demand!S129, Demand!X129, Demand!AC129, Demand!AH129, Demand!AM129, Demand!AR129, Demand!AW129, Demand!BB129))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 Demand!N130, Demand!S130, Demand!X130, Demand!AC130, Demand!AH130, Demand!AM130, Demand!AR130, Demand!AW130, Demand!BB130))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 Demand!N131, Demand!S131, Demand!X131, Demand!AC131, Demand!AH131, Demand!AM131, Demand!AR131, Demand!AW131, Demand!BB131))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 Demand!N132, Demand!S132, Demand!X132, Demand!AC132, Demand!AH132, Demand!AM132, Demand!AR132, Demand!AW132, Demand!BB132))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 Demand!N133, Demand!S133, Demand!X133, Demand!AC133, Demand!AH133, Demand!AM133, Demand!AR133, Demand!AW133, Demand!BB133))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 Demand!N134, Demand!S134, Demand!X134, Demand!AC134, Demand!AH134, Demand!AM134, Demand!AR134, Demand!AW134, Demand!BB134))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 Demand!N135, Demand!S135, Demand!X135, Demand!AC135, Demand!AH135, Demand!AM135, Demand!AR135, Demand!AW135, Demand!BB135))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 Demand!N136, Demand!S136, Demand!X136, Demand!AC136, Demand!AH136, Demand!AM136, Demand!AR136, Demand!AW136, Demand!BB136))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 Demand!N137, Demand!S137, Demand!X137, Demand!AC137, Demand!AH137, Demand!AM137, Demand!AR137, Demand!AW137, Demand!BB137))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 Demand!N138, Demand!S138, Demand!X138, Demand!AC138, Demand!AH138, Demand!AM138, Demand!AR138, Demand!AW138, Demand!BB138))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 Demand!N139, Demand!S139, Demand!X139, Demand!AC139, Demand!AH139, Demand!AM139, Demand!AR139, Demand!AW139, Demand!BB139))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 Demand!N140, Demand!S140, Demand!X140, Demand!AC140, Demand!AH140, Demand!AM140, Demand!AR140, Demand!AW140, Demand!BB140))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 Demand!N141, Demand!S141, Demand!X141, Demand!AC141, Demand!AH141, Demand!AM141, Demand!AR141, Demand!AW141, Demand!BB141))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 Demand!N142, Demand!S142, Demand!X142, Demand!AC142, Demand!AH142, Demand!AM142, Demand!AR142, Demand!AW142, Demand!BB142))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 Demand!N143, Demand!S143, Demand!X143, Demand!AC143, Demand!AH143, Demand!AM143, Demand!AR143, Demand!AW143, Demand!BB143))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 Demand!N144, Demand!S144, Demand!X144, Demand!AC144, Demand!AH144, Demand!AM144, Demand!AR144, Demand!AW144, Demand!BB144))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 Demand!N145, Demand!S145, Demand!X145, Demand!AC145, Demand!AH145, Demand!AM145, Demand!AR145, Demand!AW145, Demand!BB145))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 Demand!N146, Demand!S146, Demand!X146, Demand!AC146, Demand!AH146, Demand!AM146, Demand!AR146, Demand!AW146, Demand!BB146))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 Demand!N147, Demand!S147, Demand!X147, Demand!AC147, Demand!AH147, Demand!AM147, Demand!AR147, Demand!AW147, Demand!BB147))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 Demand!N148, Demand!S148, Demand!X148, Demand!AC148, Demand!AH148, Demand!AM148, Demand!AR148, Demand!AW148, Demand!BB148))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 Demand!N149, Demand!S149, Demand!X149, Demand!AC149, Demand!AH149, Demand!AM149, Demand!AR149, Demand!AW149, Demand!BB149))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 Demand!N150, Demand!S150, Demand!X150, Demand!AC150, Demand!AH150, Demand!AM150, Demand!AR150, Demand!AW150, Demand!BB150))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 Demand!N151, Demand!S151, Demand!X151, Demand!AC151, Demand!AH151, Demand!AM151, Demand!AR151, Demand!AW151, Demand!BB151))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 Demand!N152, Demand!S152, Demand!X152, Demand!AC152, Demand!AH152, Demand!AM152, Demand!AR152, Demand!AW152, Demand!BB152))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 Demand!N153, Demand!S153, Demand!X153, Demand!AC153, Demand!AH153, Demand!AM153, Demand!AR153, Demand!AW153, Demand!BB153))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 Demand!N154, Demand!S154, Demand!X154, Demand!AC154, Demand!AH154, Demand!AM154, Demand!AR154, Demand!AW154, Demand!BB154))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 Demand!N155, Demand!S155, Demand!X155, Demand!AC155, Demand!AH155, Demand!AM155, Demand!AR155, Demand!AW155, Demand!BB155))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 Demand!N156, Demand!S156, Demand!X156, Demand!AC156, Demand!AH156, Demand!AM156, Demand!AR156, Demand!AW156, Demand!BB156))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 Demand!N157, Demand!S157, Demand!X157, Demand!AC157, Demand!AH157, Demand!AM157, Demand!AR157, Demand!AW157, Demand!BB157))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 Demand!N158, Demand!S158, Demand!X158, Demand!AC158, Demand!AH158, Demand!AM158, Demand!AR158, Demand!AW158, Demand!BB158))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 Demand!N159, Demand!S159, Demand!X159, Demand!AC159, Demand!AH159, Demand!AM159, Demand!AR159, Demand!AW159, Demand!BB159))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 Demand!N160, Demand!S160, Demand!X160, Demand!AC160, Demand!AH160, Demand!AM160, Demand!AR160, Demand!AW160, Demand!BB160))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 Demand!N161, Demand!S161, Demand!X161, Demand!AC161, Demand!AH161, Demand!AM161, Demand!AR161, Demand!AW161, Demand!BB161))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 Demand!N162, Demand!S162, Demand!X162, Demand!AC162, Demand!AH162, Demand!AM162, Demand!AR162, Demand!AW162, Demand!BB162))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 Demand!N163, Demand!S163, Demand!X163, Demand!AC163, Demand!AH163, Demand!AM163, Demand!AR163, Demand!AW163, Demand!BB163))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 Demand!S164, Demand!X164, Demand!AC164, Demand!AH164, Demand!AM164, Demand!AR164, Demand!AW164, Demand!BB164))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 Demand!S165, Demand!X165, Demand!AC165, Demand!AH165, Demand!AM165, Demand!AR165, Demand!AW165, Demand!BB165))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 Demand!S166, Demand!X166, Demand!AC166, Demand!AH166, Demand!AM166, Demand!AR166, Demand!AW166, Demand!BB166))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 Demand!S167, Demand!X167, Demand!AC167, Demand!AH167, Demand!AM167, Demand!AR167, Demand!AW167, Demand!BB167))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 Demand!S168, Demand!X168, Demand!AC168, Demand!AH168, Demand!AM168, Demand!AR168, Demand!AW168, Demand!BB168))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 Demand!S169, Demand!X169, Demand!AC169, Demand!AH169, Demand!AM169, Demand!AR169, Demand!AW169, Demand!BB169))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 Demand!S170, Demand!X170, Demand!AC170, Demand!AH170, Demand!AM170, Demand!AR170, Demand!AW170, Demand!BB170))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 Demand!S171, Demand!X171, Demand!AC171, Demand!AH171, Demand!AM171, Demand!AR171, Demand!AW171, Demand!BB171))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 Demand!S172, Demand!X172, Demand!AC172, Demand!AH172, Demand!AM172, Demand!AR172, Demand!AW172, Demand!BB172))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 Demand!S173, Demand!X173, Demand!AC173, Demand!AH173, Demand!AM173, Demand!AR173, Demand!AW173, Demand!BB173))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 Demand!S174, Demand!X174, Demand!AC174, Demand!AH174, Demand!AM174, Demand!AR174, Demand!AW174, Demand!BB174))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 Demand!S175, Demand!X175, Demand!AC175, Demand!AH175, Demand!AM175, Demand!AR175, Demand!AW175, Demand!BB175))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 Demand!S176, Demand!X176, Demand!AC176, Demand!AH176, Demand!AM176, Demand!AR176, Demand!AW176, Demand!BB176))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 Demand!S177, Demand!X177, Demand!AC177, Demand!AH177, Demand!AM177, Demand!AR177, Demand!AW177, Demand!BB177))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 Demand!S178, Demand!X178, Demand!AC178, Demand!AH178, Demand!AM178, Demand!AR178, Demand!AW178, Demand!BB178))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 Demand!S179, Demand!X179, Demand!AC179, Demand!AH179, Demand!AM179, Demand!AR179, Demand!AW179, Demand!BB179))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 Demand!S180, Demand!X180, Demand!AC180, Demand!AH180, Demand!AM180, Demand!AR180, Demand!AW180, Demand!BB180))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 Demand!S181, Demand!X181, Demand!AC181, Demand!AH181, Demand!AM181, Demand!AR181, Demand!AW181, Demand!BB181))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 Demand!S182, Demand!X182, Demand!AC182, Demand!AH182, Demand!AM182, Demand!AR182, Demand!AW182, Demand!BB182))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 Demand!S183, Demand!X183, Demand!AC183, Demand!AH183, Demand!AM183, Demand!AR183, Demand!AW183, Demand!BB183))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 Demand!S184, Demand!X184, Demand!AC184, Demand!AH184, Demand!AM184, Demand!AR184, Demand!AW184, Demand!BB184))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 Demand!S185, Demand!X185, Demand!AC185, Demand!AH185, Demand!AM185, Demand!AR185, Demand!AW185, Demand!BB185))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 Demand!S186, Demand!X186, Demand!AC186, Demand!AH186, Demand!AM186, Demand!AR186, Demand!AW186, Demand!BB186))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 Demand!S187, Demand!X187, Demand!AC187, Demand!AH187, Demand!AM187, Demand!AR187, Demand!AW187, Demand!BB187))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 Demand!S188, Demand!X188, Demand!AC188, Demand!AH188, Demand!AM188, Demand!AR188, Demand!AW188, Demand!BB188))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 Demand!S189, Demand!X189, Demand!AC189, Demand!AH189, Demand!AM189, Demand!AR189, Demand!AW189, Demand!BB189))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 Demand!S190, Demand!X190, Demand!AC190, Demand!AH190, Demand!AM190, Demand!AR190, Demand!AW190, Demand!BB190))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 Demand!S191, Demand!X191, Demand!AC191, Demand!AH191, Demand!AM191, Demand!AR191, Demand!AW191, Demand!BB191))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 Demand!S192, Demand!X192, Demand!AC192, Demand!AH192, Demand!AM192, Demand!AR192, Demand!AW192, Demand!BB192))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 Demand!S193, Demand!X193, Demand!AC193, Demand!AH193, Demand!AM193, Demand!AR193, Demand!AW193, Demand!BB193))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 Demand!S194, Demand!X194, Demand!AC194, Demand!AH194, Demand!AM194, Demand!AR194, Demand!AW194, Demand!BB194))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 Demand!S195, Demand!X195, Demand!AC195, Demand!AH195, Demand!AM195, Demand!AR195, Demand!AW195, Demand!BB195))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 Demand!S196, Demand!X196, Demand!AC196, Demand!AH196, Demand!AM196, Demand!AR196, Demand!AW196, Demand!BB196))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 Demand!S197, Demand!X197, Demand!AC197, Demand!AH197, Demand!AM197, Demand!AR197, Demand!AW197, Demand!BB197))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 Demand!S198, Demand!X198, Demand!AC198, Demand!AH198, Demand!AM198, Demand!AR198, Demand!AW198, Demand!BB198))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 Demand!S199, Demand!X199, Demand!AC199, Demand!AH199, Demand!AM199, Demand!AR199, Demand!AW199, Demand!BB199))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 Demand!S200, Demand!X200, Demand!AC200, Demand!AH200, Demand!AM200, Demand!AR200, Demand!AW200, Demand!BB200))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 Demand!S201, Demand!X201, Demand!AC201, Demand!AH201, Demand!AM201, Demand!AR201, Demand!AW201, Demand!BB201))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 Demand!S202, Demand!X202, Demand!AC202, Demand!AH202, Demand!AM202, Demand!AR202, Demand!AW202, Demand!BB202))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 Demand!S203, Demand!X203, Demand!AC203, Demand!AH203, Demand!AM203, Demand!AR203, Demand!AW203, Demand!BB203))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 Demand!S204, Demand!X204, Demand!AC204, Demand!AH204, Demand!AM204, Demand!AR204, Demand!AW204, Demand!BB204))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 Demand!S205, Demand!X205, Demand!AC205, Demand!AH205, Demand!AM205, Demand!AR205, Demand!AW205, Demand!BB205))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 Demand!S206, Demand!X206, Demand!AC206, Demand!AH206, Demand!AM206, Demand!AR206, Demand!AW206, Demand!BB206))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 Demand!S207, Demand!X207, Demand!AC207, Demand!AH207, Demand!AM207, Demand!AR207, Demand!AW207, Demand!BB207))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 Demand!S208, Demand!X208, Demand!AC208, Demand!AH208, Demand!AM208, Demand!AR208, Demand!AW208, Demand!BB208))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 Demand!S209, Demand!X209, Demand!AC209, Demand!AH209, Demand!AM209, Demand!AR209, Demand!AW209, Demand!BB209))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 Demand!S210, Demand!X210, Demand!AC210, Demand!AH210, Demand!AM210, Demand!AR210, Demand!AW210, Demand!BB210))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 Demand!S211, Demand!X211, Demand!AC211, Demand!AH211, Demand!AM211, Demand!AR211, Demand!AW211, Demand!BB211))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 Demand!S212, Demand!X212, Demand!AC212, Demand!AH212, Demand!AM212, Demand!AR212, Demand!AW212, Demand!BB212))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 Demand!S213, Demand!X213, Demand!AC213, Demand!AH213, Demand!AM213, Demand!AR213, Demand!AW213, Demand!BB213))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 Demand!S214, Demand!X214, Demand!AC214, Demand!AH214, Demand!AM214, Demand!AR214, Demand!AW214, Demand!BB214))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 Demand!S215, Demand!X215, Demand!AC215, Demand!AH215, Demand!AM215, Demand!AR215, Demand!AW215, Demand!BB215))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 Demand!S216, Demand!X216, Demand!AC216, Demand!AH216, Demand!AM216, Demand!AR216, Demand!AW216, Demand!BB216))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 Demand!S217, Demand!X217, Demand!AC217, Demand!AH217, Demand!AM217, Demand!AR217, Demand!AW217, Demand!BB217))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 Demand!S218, Demand!X218, Demand!AC218, Demand!AH218, Demand!AM218, Demand!AR218, Demand!AW218, Demand!BB218))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 Demand!S219, Demand!X219, Demand!AC219, Demand!AH219, Demand!AM219, Demand!AR219, Demand!AW219, Demand!BB219))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 Demand!S220, Demand!X220, Demand!AC220, Demand!AH220, Demand!AM220, Demand!AR220, Demand!AW220, Demand!BB220))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 Demand!S221, Demand!X221, Demand!AC221, Demand!AH221, Demand!AM221, Demand!AR221, Demand!AW221, Demand!BB221))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 Demand!S222, Demand!X222, Demand!AC222, Demand!AH222, Demand!AM222, Demand!AR222, Demand!AW222, Demand!BB222))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 Demand!S223, Demand!X223, Demand!AC223, Demand!AH223, Demand!AM223, Demand!AR223, Demand!AW223, Demand!BB223))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 Demand!S224, Demand!X224, Demand!AC224, Demand!AH224, Demand!AM224, Demand!AR224, Demand!AW224, Demand!BB224))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 Demand!S225, Demand!X225, Demand!AC225, Demand!AH225, Demand!AM225, Demand!AR225, Demand!AW225, Demand!BB225))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 Demand!S226, Demand!X226, Demand!AC226, Demand!AH226, Demand!AM226, Demand!AR226, Demand!AW226, Demand!BB226))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 Demand!S227, Demand!X227, Demand!AC227, Demand!AH227, Demand!AM227, Demand!AR227, Demand!AW227, Demand!BB227))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 Demand!S228, Demand!X228, Demand!AC228, Demand!AH228, Demand!AM228, Demand!AR228, Demand!AW228, Demand!BB228))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 Demand!S229, Demand!X229, Demand!AC229, Demand!AH229, Demand!AM229, Demand!AR229, Demand!AW229, Demand!BB229))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 Demand!S230, Demand!X230, Demand!AC230, Demand!AH230, Demand!AM230, Demand!AR230, Demand!AW230, Demand!BB230))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 Demand!S231, Demand!X231, Demand!AC231, Demand!AH231, Demand!AM231, Demand!AR231, Demand!AW231, Demand!BB231))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 Demand!S232, Demand!X232, Demand!AC232, Demand!AH232, Demand!AM232, Demand!AR232, Demand!AW232, Demand!BB232))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 Demand!S233, Demand!X233, Demand!AC233, Demand!AH233, Demand!AM233, Demand!AR233, Demand!AW233, Demand!BB233))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 Demand!S234, Demand!X234, Demand!AC234, Demand!AH234, Demand!AM234, Demand!AR234, Demand!AW234, Demand!BB234))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 Demand!S235, Demand!X235, Demand!AC235, Demand!AH235, Demand!AM235, Demand!AR235, Demand!AW235, Demand!BB235))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 Demand!S236, Demand!X236, Demand!AC236, Demand!AH236, Demand!AM236, Demand!AR236, Demand!AW236, Demand!BB236))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 Demand!S237, Demand!X237, Demand!AC237, Demand!AH237, Demand!AM237, Demand!AR237, Demand!AW237, Demand!BB237))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 Demand!S238, Demand!X238, Demand!AC238, Demand!AH238, Demand!AM238, Demand!AR238, Demand!AW238, Demand!BB238))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 Demand!S239, Demand!X239, Demand!AC239, Demand!AH239, Demand!AM239, Demand!AR239, Demand!AW239, Demand!BB239))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 Demand!S240, Demand!X240, Demand!AC240, Demand!AH240, Demand!AM240, Demand!AR240, Demand!AW240, Demand!BB240))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 Demand!S241, Demand!X241, Demand!AC241, Demand!AH241, Demand!AM241, Demand!AR241, Demand!AW241, Demand!BB241))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 Demand!S242, Demand!X242, Demand!AC242, Demand!AH242, Demand!AM242, Demand!AR242, Demand!AW242, Demand!BB242))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 Demand!S243, Demand!X243, Demand!AC243, Demand!AH243, Demand!AM243, Demand!AR243, Demand!AW243, Demand!BB243))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 Demand!S244, Demand!X244, Demand!AC244, Demand!AH244, Demand!AM244, Demand!AR244, Demand!AW244, Demand!BB244))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 Demand!S245, Demand!X245, Demand!AC245, Demand!AH245, Demand!AM245, Demand!AR245, Demand!AW245, Demand!BB245))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 Demand!S246, Demand!X246, Demand!AC246, Demand!AH246, Demand!AM246, Demand!AR246, Demand!AW246, Demand!BB246))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 Demand!S247, Demand!X247, Demand!AC247, Demand!AH247, Demand!AM247, Demand!AR247, Demand!AW247, Demand!BB247))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 Demand!S248, Demand!X248, Demand!AC248, Demand!AH248, Demand!AM248, Demand!AR248, Demand!AW248, Demand!BB248))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 Demand!S249, Demand!X249, Demand!AC249, Demand!AH249, Demand!AM249, Demand!AR249, Demand!AW249, Demand!BB249))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 Demand!S250, Demand!X250, Demand!AC250, Demand!AH250, Demand!AM250, Demand!AR250, Demand!AW250, Demand!BB250))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 Demand!S251, Demand!X251, Demand!AC251, Demand!AH251, Demand!AM251, Demand!AR251, Demand!AW251, Demand!BB251))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 Demand!S252, Demand!X252, Demand!AC252, Demand!AH252, Demand!AM252, Demand!AR252, Demand!AW252, Demand!BB252))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 Demand!S253, Demand!X253, Demand!AC253, Demand!AH253, Demand!AM253, Demand!AR253, Demand!AW253, Demand!BB253))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 Demand!S254, Demand!X254, Demand!AC254, Demand!AH254, Demand!AM254, Demand!AR254, Demand!AW254, Demand!BB254))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 Demand!S255, Demand!X255, Demand!AC255, Demand!AH255, Demand!AM255, Demand!AR255, Demand!AW255, Demand!BB255))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 Demand!S256, Demand!X256, Demand!AC256, Demand!AH256, Demand!AM256, Demand!AR256, Demand!AW256, Demand!BB256))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 Demand!S257, Demand!X257, Demand!AC257, Demand!AH257, Demand!AM257, Demand!AR257, Demand!AW257, Demand!BB257))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 Demand!S258, Demand!X258, Demand!AC258, Demand!AH258, Demand!AM258, Demand!AR258, Demand!AW258, Demand!BB258))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 Demand!S259, Demand!X259, Demand!AC259, Demand!AH259, Demand!AM259, Demand!AR259, Demand!AW259, Demand!BB259))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 Demand!S260, Demand!X260, Demand!AC260, Demand!AH260, Demand!AM260, Demand!AR260, Demand!AW260, Demand!BB260))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 Demand!S261, Demand!X261, Demand!AC261, Demand!AH261, Demand!AM261, Demand!AR261, Demand!AW261, Demand!BB261))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 Demand!S262, Demand!X262, Demand!AC262, Demand!AH262, Demand!AM262, Demand!AR262, Demand!AW262, Demand!BB262))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 Demand!S263, Demand!X263, Demand!AC263, Demand!AH263, Demand!AM263, Demand!AR263, Demand!AW263, Demand!BB263))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 Demand!S264, Demand!X264, Demand!AC264, Demand!AH264, Demand!AM264, Demand!AR264, Demand!AW264, Demand!BB264))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 Demand!S265, Demand!X265, Demand!AC265, Demand!AH265, Demand!AM265, Demand!AR265, Demand!AW265, Demand!BB265))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 Demand!S266, Demand!X266, Demand!AC266, Demand!AH266, Demand!AM266, Demand!AR266, Demand!AW266, Demand!BB266))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 Demand!S267, Demand!X267, Demand!AC267, Demand!AH267, Demand!AM267, Demand!AR267, Demand!AW267, Demand!BB267))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 Demand!S268, Demand!X268, Demand!AC268, Demand!AH268, Demand!AM268, Demand!AR268, Demand!AW268, Demand!BB268))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 Demand!S269, Demand!X269, Demand!AC269, Demand!AH269, Demand!AM269, Demand!AR269, Demand!AW269, Demand!BB269))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 Demand!S270, Demand!X270, Demand!AC270, Demand!AH270, Demand!AM270, Demand!AR270, Demand!AW270, Demand!BB270))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 Demand!S271, Demand!X271, Demand!AC271, Demand!AH271, Demand!AM271, Demand!AR271, Demand!AW271, Demand!BB271))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 Demand!S272, Demand!X272, Demand!AC272, Demand!AH272, Demand!AM272, Demand!AR272, Demand!AW272, Demand!BB272))</f>
        <v/>
      </c>
      <c r="BD272" s="258" t="str">
        <f ca="1">IF(AND(A272&lt;=MaxRows,BE272&lt;&gt;"Yes"),'Demand background (hide)'!X263+IF(Setup!$I$15="Yes",'Demand background (hide)'!AJ263,0),"")</f>
        <v/>
      </c>
      <c r="BE272" s="208"/>
    </row>
  </sheetData>
  <sheetProtection algorithmName="SHA-512" hashValue="ZqT61LL5lCtg1NjZ2zlLzHqiJPOSuNiWztIzQP6eWLqm2I/Vp7sSWKLERJrtHliExoZZs4v3Hvt2V0WkOUGR/w==" saltValue="zrqGu28dUaUlQBRz5QlUI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10</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3</v>
      </c>
    </row>
    <row r="5" spans="1:135" s="5" customFormat="1" x14ac:dyDescent="0.2">
      <c r="A5" s="5">
        <f t="shared" ca="1" si="3"/>
        <v>10</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10</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t="e">
        <f ca="1">VLOOKUP(IF($DM6&lt;53,$DM6,52),'Summary Calculations (hide)'!$D$15:$F$67,2,0)</f>
        <v>#N/A</v>
      </c>
      <c r="DP6" s="5" t="e">
        <f ca="1">VLOOKUP(IF($DM6&lt;53,$DM6,52),'Summary Calculations (hide)'!$D$15:$F$67,3,0)</f>
        <v>#N/A</v>
      </c>
      <c r="DQ6" s="5" t="e">
        <f ca="1">IF(AND(DN6&gt;='Demand adjustments for Covid'!$F$12,DN6&lt;'Demand adjustments for Covid'!$F$17),'Demand adjustments for Covid'!$F$13,DO6)</f>
        <v>#N/A</v>
      </c>
      <c r="DR6" s="5">
        <f t="shared" si="7"/>
        <v>1</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10</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ca="1" si="13"/>
        <v/>
      </c>
      <c r="BD7" s="46" t="str">
        <f t="shared" ca="1" si="14"/>
        <v/>
      </c>
      <c r="BE7" s="46" t="str">
        <f t="shared" ca="1"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t="e">
        <f ca="1">VLOOKUP(IF($DM7&lt;53,$DM7,52),'Summary Calculations (hide)'!$D$15:$F$67,2,0)</f>
        <v>#N/A</v>
      </c>
      <c r="DP7" s="5" t="e">
        <f ca="1">VLOOKUP(IF($DM7&lt;53,$DM7,52),'Summary Calculations (hide)'!$D$15:$F$67,3,0)</f>
        <v>#N/A</v>
      </c>
      <c r="DQ7" s="5" t="e">
        <f ca="1">IF(AND(DN7&gt;='Demand adjustments for Covid'!$F$12,DN7&lt;'Demand adjustments for Covid'!$F$17),'Demand adjustments for Covid'!$F$13,DO7)</f>
        <v>#N/A</v>
      </c>
      <c r="DR7" s="5">
        <f t="shared" si="7"/>
        <v>1</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10</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ca="1" si="13"/>
        <v/>
      </c>
      <c r="BD8" s="46" t="str">
        <f t="shared" ca="1" si="14"/>
        <v/>
      </c>
      <c r="BE8" s="46" t="str">
        <f t="shared" ca="1"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t="e">
        <f ca="1">VLOOKUP(IF($DM8&lt;53,$DM8,52),'Summary Calculations (hide)'!$D$15:$F$67,2,0)</f>
        <v>#N/A</v>
      </c>
      <c r="DP8" s="5" t="e">
        <f ca="1">VLOOKUP(IF($DM8&lt;53,$DM8,52),'Summary Calculations (hide)'!$D$15:$F$67,3,0)</f>
        <v>#N/A</v>
      </c>
      <c r="DQ8" s="5" t="e">
        <f ca="1">IF(AND(DN8&gt;='Demand adjustments for Covid'!$F$12,DN8&lt;'Demand adjustments for Covid'!$F$17),'Demand adjustments for Covid'!$F$13,DO8)</f>
        <v>#N/A</v>
      </c>
      <c r="DR8" s="5">
        <f t="shared" si="7"/>
        <v>1</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10</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ca="1" si="13"/>
        <v/>
      </c>
      <c r="BD9" s="46" t="str">
        <f t="shared" ca="1" si="14"/>
        <v/>
      </c>
      <c r="BE9" s="46" t="str">
        <f t="shared" ca="1"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t="e">
        <f ca="1">VLOOKUP(IF($DM9&lt;53,$DM9,52),'Summary Calculations (hide)'!$D$15:$F$67,2,0)</f>
        <v>#N/A</v>
      </c>
      <c r="DP9" s="5" t="e">
        <f ca="1">VLOOKUP(IF($DM9&lt;53,$DM9,52),'Summary Calculations (hide)'!$D$15:$F$67,3,0)</f>
        <v>#N/A</v>
      </c>
      <c r="DQ9" s="5" t="e">
        <f ca="1">IF(AND(DN9&gt;='Demand adjustments for Covid'!$F$12,DN9&lt;'Demand adjustments for Covid'!$F$17),'Demand adjustments for Covid'!$F$13,DO9)</f>
        <v>#N/A</v>
      </c>
      <c r="DR9" s="5">
        <f t="shared" si="7"/>
        <v>1</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10</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ca="1" si="13"/>
        <v/>
      </c>
      <c r="BD10" s="46" t="str">
        <f t="shared" ca="1" si="14"/>
        <v/>
      </c>
      <c r="BE10" s="46" t="str">
        <f t="shared" ca="1"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10</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ca="1" si="13"/>
        <v/>
      </c>
      <c r="BD11" s="46" t="str">
        <f t="shared" ca="1" si="14"/>
        <v/>
      </c>
      <c r="BE11" s="46" t="str">
        <f t="shared" ca="1"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10</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ca="1" si="13"/>
        <v/>
      </c>
      <c r="BD12" s="46" t="str">
        <f t="shared" ca="1" si="14"/>
        <v/>
      </c>
      <c r="BE12" s="46" t="str">
        <f t="shared" ca="1"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10</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ca="1" si="13"/>
        <v/>
      </c>
      <c r="BD13" s="46" t="str">
        <f t="shared" ca="1" si="14"/>
        <v/>
      </c>
      <c r="BE13" s="46" t="str">
        <f t="shared" ca="1"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10</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ca="1" si="13"/>
        <v/>
      </c>
      <c r="BD14" s="46" t="str">
        <f t="shared" ca="1" si="14"/>
        <v/>
      </c>
      <c r="BE14" s="46" t="str">
        <f t="shared" ca="1"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10</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ca="1" si="13"/>
        <v/>
      </c>
      <c r="BD15" s="46" t="str">
        <f t="shared" ca="1" si="14"/>
        <v/>
      </c>
      <c r="BE15" s="46" t="str">
        <f t="shared" ca="1"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10</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10</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10</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10</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10</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10</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10</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10</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10</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10</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10</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10</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0</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200</v>
      </c>
      <c r="DW27" s="5">
        <f ca="1">IF(AND(ROW(A24)&gt;$EE$5,ROW(A24)&lt;=$EA$5),OFFSET('Demand adjustments for Covid'!$F$36,0,ROW(A24)-'Demand background (hide)'!$EE$5,1,1),0)</f>
        <v>300</v>
      </c>
      <c r="DX27" s="5" t="e">
        <f t="shared" ca="1" si="11"/>
        <v>#N/A</v>
      </c>
    </row>
    <row r="28" spans="1:128" s="5" customFormat="1" x14ac:dyDescent="0.2">
      <c r="A28" s="5">
        <f t="shared" ca="1" si="3"/>
        <v>10</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0</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200</v>
      </c>
      <c r="DW28" s="5">
        <f ca="1">IF(AND(ROW(A25)&gt;$EE$5,ROW(A25)&lt;=$EA$5),OFFSET('Demand adjustments for Covid'!$F$36,0,ROW(A25)-'Demand background (hide)'!$EE$5,1,1),0)</f>
        <v>300</v>
      </c>
      <c r="DX28" s="5" t="e">
        <f t="shared" ca="1" si="11"/>
        <v>#N/A</v>
      </c>
    </row>
    <row r="29" spans="1:128" s="5" customFormat="1" x14ac:dyDescent="0.2">
      <c r="A29" s="5">
        <f t="shared" ca="1" si="3"/>
        <v>10</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0</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200</v>
      </c>
      <c r="DW29" s="5">
        <f ca="1">IF(AND(ROW(A26)&gt;$EE$5,ROW(A26)&lt;=$EA$5),OFFSET('Demand adjustments for Covid'!$F$36,0,ROW(A26)-'Demand background (hide)'!$EE$5,1,1),0)</f>
        <v>300</v>
      </c>
      <c r="DX29" s="5" t="e">
        <f t="shared" ca="1" si="11"/>
        <v>#N/A</v>
      </c>
    </row>
    <row r="30" spans="1:128" s="5" customFormat="1" x14ac:dyDescent="0.2">
      <c r="A30" s="5">
        <f t="shared" ca="1" si="3"/>
        <v>10</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0</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200</v>
      </c>
      <c r="DW30" s="5">
        <f ca="1">IF(AND(ROW(A27)&gt;$EE$5,ROW(A27)&lt;=$EA$5),OFFSET('Demand adjustments for Covid'!$F$36,0,ROW(A27)-'Demand background (hide)'!$EE$5,1,1),0)</f>
        <v>300</v>
      </c>
      <c r="DX30" s="5" t="e">
        <f t="shared" ca="1" si="11"/>
        <v>#N/A</v>
      </c>
    </row>
    <row r="31" spans="1:128" s="5" customFormat="1" x14ac:dyDescent="0.2">
      <c r="A31" s="5">
        <f t="shared" ca="1" si="3"/>
        <v>10</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10</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10</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10</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10</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10</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10</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0</v>
      </c>
      <c r="DW37" s="5">
        <f ca="1">IF(AND(ROW(A34)&gt;$EE$5,ROW(A34)&lt;=$EA$5),OFFSET('Demand adjustments for Covid'!$F$36,0,ROW(A34)-'Demand background (hide)'!$EE$5,1,1),0)</f>
        <v>0</v>
      </c>
      <c r="DX37" s="5" t="e">
        <f t="shared" ca="1" si="11"/>
        <v>#N/A</v>
      </c>
    </row>
    <row r="38" spans="1:128" s="5" customFormat="1" x14ac:dyDescent="0.2">
      <c r="A38" s="5">
        <f t="shared" ca="1" si="32"/>
        <v>10</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0</v>
      </c>
      <c r="DW38" s="5">
        <f ca="1">IF(AND(ROW(A35)&gt;$EE$5,ROW(A35)&lt;=$EA$5),OFFSET('Demand adjustments for Covid'!$F$36,0,ROW(A35)-'Demand background (hide)'!$EE$5,1,1),0)</f>
        <v>0</v>
      </c>
      <c r="DX38" s="5" t="e">
        <f t="shared" ca="1" si="11"/>
        <v>#N/A</v>
      </c>
    </row>
    <row r="39" spans="1:128" s="5" customFormat="1" x14ac:dyDescent="0.2">
      <c r="A39" s="5">
        <f t="shared" ca="1" si="32"/>
        <v>10</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0</v>
      </c>
      <c r="DW39" s="5">
        <f ca="1">IF(AND(ROW(A36)&gt;$EE$5,ROW(A36)&lt;=$EA$5),OFFSET('Demand adjustments for Covid'!$F$36,0,ROW(A36)-'Demand background (hide)'!$EE$5,1,1),0)</f>
        <v>0</v>
      </c>
      <c r="DX39" s="5" t="e">
        <f t="shared" ca="1" si="11"/>
        <v>#N/A</v>
      </c>
    </row>
    <row r="40" spans="1:128" s="5" customFormat="1" x14ac:dyDescent="0.2">
      <c r="A40" s="5">
        <f t="shared" ca="1" si="32"/>
        <v>10</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0</v>
      </c>
      <c r="DW40" s="5">
        <f ca="1">IF(AND(ROW(A37)&gt;$EE$5,ROW(A37)&lt;=$EA$5),OFFSET('Demand adjustments for Covid'!$F$36,0,ROW(A37)-'Demand background (hide)'!$EE$5,1,1),0)</f>
        <v>0</v>
      </c>
      <c r="DX40" s="5" t="e">
        <f t="shared" ca="1" si="11"/>
        <v>#N/A</v>
      </c>
    </row>
    <row r="41" spans="1:128" s="5" customFormat="1" x14ac:dyDescent="0.2">
      <c r="A41" s="5">
        <f t="shared" ca="1" si="32"/>
        <v>10</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10</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10</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10</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10</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10</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10</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10</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10</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10</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10</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10</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10</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10</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10</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10</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10</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10</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10</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10</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10</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10</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10</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10</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10</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10</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10</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10</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10</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10</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10</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10</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10</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10</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10</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10</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10</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10</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10</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10</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10</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10</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10</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10</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10</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10</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10</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10</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10</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10</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10</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10</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10</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10</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10</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10</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10</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10</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10</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10</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10</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10</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10</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10</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10</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10</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10</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10</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10</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10</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10</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10</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10</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10</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10</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10</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10</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10</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10</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10</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10</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10</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10</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10</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10</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10</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10</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10</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10</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10</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10</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10</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10</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10</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10</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10</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10</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10</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10</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10</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10</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10</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10</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10</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10</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10</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10</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10</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10</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10</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10</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10</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10</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10</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10</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10</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10</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10</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10</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10</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10</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10</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10</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10</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10</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10</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10</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10</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10</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10</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10</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10</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10</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10</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10</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10</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10</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10</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10</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10</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10</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10</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10</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10</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10</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10</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10</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10</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10</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10</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10</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10</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10</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10</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10</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10</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10</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10</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10</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10</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10</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10</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10</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10</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10</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10</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10</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10</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10</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10</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10</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10</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10</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10</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10</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10</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10</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10</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10</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10</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10</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10</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10</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10</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10</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10</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10</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10</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10</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10</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10</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10</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10</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10</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10</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10</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10</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10</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10</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10</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10</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10</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10</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10</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10</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10</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10</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10</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10</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10</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10</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10</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10</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10</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10</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10</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10</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10</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10</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10</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10</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10</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10</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A3" sqref="A3"/>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44256</v>
      </c>
    </row>
    <row r="18" spans="1:6" x14ac:dyDescent="0.2">
      <c r="A18" s="349" t="s">
        <v>1236</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1474</v>
      </c>
      <c r="E35" s="338">
        <v>0.04</v>
      </c>
      <c r="F35" s="357">
        <f ca="1">ROUNDUP(D35*(1-E35),0)-SUM(G35:N35)</f>
        <v>-184</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w/1M1bLUl9GgwGYZfnSA3rTdoE3nr0SPjqLecdSsRSzFJZ+EAnE5XEc63T4wnNyeRVS2TTIINAUqity+omlcJw==" saltValue="9ov2rlpGjzHzgwX3Ay56Rg=="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OzjkaeeweQK4Y+yMc8E0WEcWk23YvA17oXjzKs/tFziPO8A5uTN+zFn/yO28KMOo1dAi0phU4MgMYtOvhi8ug==" saltValue="NmUOflWQ+eV8uRaOoAqi+g=="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7" t="s">
        <v>24</v>
      </c>
      <c r="D6" s="399"/>
    </row>
    <row r="8" spans="1:20" x14ac:dyDescent="0.2">
      <c r="B8" t="s">
        <v>218</v>
      </c>
      <c r="C8" s="210"/>
    </row>
    <row r="10" spans="1:20" ht="13.9" customHeight="1" x14ac:dyDescent="0.2">
      <c r="B10" s="413" t="s">
        <v>128</v>
      </c>
      <c r="C10" s="413" t="s">
        <v>56</v>
      </c>
      <c r="D10" s="413"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R0XsP2yPIYJlDHlAiqtZXwCTtUoeEUoQThgPMg+5mvBcKU8nKkviF3m9JzD35jaQoEKsxfC4jZWAWsmdvLpPjg==" saltValue="BkuD4vAwGZgb+7uQUdOmBA=="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10</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10</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10</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10</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10</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10</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10</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10</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10</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10</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10</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10</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10</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10</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10</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10</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10</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10</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10</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10</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10</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10</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10</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10</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10</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10</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10</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10</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10</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10</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10</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10</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10</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10</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10</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10</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10</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10</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10</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10</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10</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10</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10</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10</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10</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1295</v>
      </c>
      <c r="O2" s="72"/>
      <c r="P2" s="72"/>
      <c r="Q2" s="72"/>
      <c r="R2" s="72"/>
      <c r="S2" s="72"/>
      <c r="T2" s="72"/>
      <c r="U2" s="72"/>
    </row>
    <row r="3" spans="1:23" s="52" customFormat="1" x14ac:dyDescent="0.2">
      <c r="B3" s="72" t="s">
        <v>474</v>
      </c>
      <c r="C3" s="393"/>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1291</v>
      </c>
      <c r="C12" s="382" t="s">
        <v>1299</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1238</v>
      </c>
      <c r="M17" s="294">
        <f>IF(N17&lt;&gt;"",ROW(A1),0)</f>
        <v>0</v>
      </c>
      <c r="N17" s="176"/>
      <c r="O17" s="176"/>
      <c r="P17" s="176"/>
      <c r="Q17" s="177"/>
      <c r="R17" s="177"/>
      <c r="S17" s="131"/>
      <c r="T17" s="223" t="str">
        <f>IF(ROW(A1)&lt;=$M$16,R17*Q17,"")</f>
        <v/>
      </c>
      <c r="U17" s="300" t="str">
        <f>IFERROR(T17/52,"")</f>
        <v/>
      </c>
      <c r="V17" s="362" t="s">
        <v>1238</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1238</v>
      </c>
      <c r="M18" s="294">
        <f t="shared" ref="M18:M81" si="3">IF(N18&lt;&gt;"",ROW(A2),0)</f>
        <v>0</v>
      </c>
      <c r="N18" s="176"/>
      <c r="O18" s="163"/>
      <c r="P18" s="163"/>
      <c r="Q18" s="175"/>
      <c r="R18" s="175"/>
      <c r="S18" s="130"/>
      <c r="T18" s="223" t="str">
        <f t="shared" ref="T18:T81" si="4">IF(ROW(A2)&lt;=$M$16,R18*Q18,"")</f>
        <v/>
      </c>
      <c r="U18" s="299" t="str">
        <f t="shared" ref="U18:U81" si="5">IFERROR(T18/52,"")</f>
        <v/>
      </c>
      <c r="V18" s="362" t="s">
        <v>1238</v>
      </c>
      <c r="W18" s="72"/>
    </row>
    <row r="19" spans="1:23" x14ac:dyDescent="0.2">
      <c r="A19" s="293">
        <f t="shared" si="0"/>
        <v>0</v>
      </c>
      <c r="B19" s="163"/>
      <c r="C19" s="163"/>
      <c r="D19" s="163"/>
      <c r="E19" s="175"/>
      <c r="F19" s="175"/>
      <c r="G19" s="130"/>
      <c r="H19" s="222" t="str">
        <f t="shared" si="1"/>
        <v/>
      </c>
      <c r="I19" s="299" t="str">
        <f t="shared" si="2"/>
        <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
      <c r="A20" s="293">
        <f t="shared" si="0"/>
        <v>0</v>
      </c>
      <c r="B20" s="163"/>
      <c r="C20" s="163"/>
      <c r="D20" s="163"/>
      <c r="E20" s="175"/>
      <c r="F20" s="175"/>
      <c r="G20" s="130"/>
      <c r="H20" s="222" t="str">
        <f t="shared" si="1"/>
        <v/>
      </c>
      <c r="I20" s="299" t="str">
        <f t="shared" si="2"/>
        <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
      <c r="A21" s="293">
        <f t="shared" si="0"/>
        <v>0</v>
      </c>
      <c r="B21" s="163"/>
      <c r="C21" s="163"/>
      <c r="D21" s="163"/>
      <c r="E21" s="175"/>
      <c r="F21" s="175"/>
      <c r="G21" s="130"/>
      <c r="H21" s="222" t="str">
        <f t="shared" si="1"/>
        <v/>
      </c>
      <c r="I21" s="222" t="str">
        <f t="shared" si="2"/>
        <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
      <c r="A22" s="293">
        <f t="shared" si="0"/>
        <v>0</v>
      </c>
      <c r="B22" s="163"/>
      <c r="C22" s="163"/>
      <c r="D22" s="163"/>
      <c r="E22" s="175"/>
      <c r="F22" s="175"/>
      <c r="G22" s="130"/>
      <c r="H22" s="222" t="str">
        <f t="shared" si="1"/>
        <v/>
      </c>
      <c r="I22" s="222" t="str">
        <f t="shared" si="2"/>
        <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qfDlUUmSJOH0FJvrsvVxp3lFR3qNYeEOprcALQy6jRuTWARFE9NP9YFIDAk9vUOLxfMtExhysTEx1hcz3BHnfQ==" saltValue="/UIvfxFC75RkSgeULkzizA=="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44781</v>
      </c>
      <c r="F3" s="111"/>
    </row>
    <row r="4" spans="1:19" x14ac:dyDescent="0.2">
      <c r="B4" s="139" t="s">
        <v>437</v>
      </c>
      <c r="C4" s="139"/>
      <c r="D4" s="271">
        <f ca="1">IF(Capacity!C4="",DATE(YEAR(D3)+1,MONTH(D3),DAY(D3))-1,Capacity!C4)</f>
        <v>45145</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sheetProtection algorithmName="SHA-512" hashValue="VoqeL0+t4Ru1Suo3v4E5NNVXce7IoIBg2a/de972TP0lmaA7xnf4t53lgCnGYhVjIp918N9LZuqsG75oqODQ1w==" saltValue="c1UBmvXiv5+k0PYy3S56v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1259</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1259</v>
      </c>
      <c r="D13" s="132" t="s">
        <v>1260</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1260</v>
      </c>
      <c r="D14" s="132" t="s">
        <v>1261</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1261</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1261</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1261</v>
      </c>
      <c r="D119" s="132" t="s">
        <v>1260</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sheetProtection algorithmName="SHA-512" hashValue="xZUbE9IaXHW98cX4AreBA4enVgNMvBoI6yxIhAn+/rupKa0jagtXCyfXHU6dC2CVo6x+rhoifFaZ32bvQ+dezg==" saltValue="ctAy7WW9izwPA0efWdNU6g=="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44787</v>
      </c>
      <c r="B6" s="87">
        <f ca="1">IF('Critical resources'!$D$3="",TODAY()-WEEKDAY(TODAY(),3)+7,'Critical resources'!D3-WEEKDAY('Critical resources'!D3,3))</f>
        <v>44781</v>
      </c>
      <c r="C6" s="67">
        <v>1</v>
      </c>
      <c r="D6" s="67">
        <f ca="1">YEAR(B6)</f>
        <v>2022</v>
      </c>
      <c r="E6" s="67" t="str">
        <f t="shared" ref="E6:E54" ca="1" si="0">IF(TEXT(B6,"MMM")=TEXT(B5,"MMM")," ",TEXT(B6,"MMM"))</f>
        <v>Aug</v>
      </c>
      <c r="F6" s="67">
        <f ca="1">WEEKNUM(B6,21)</f>
        <v>32</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44794</v>
      </c>
      <c r="B7" s="87">
        <f ca="1">B6+7</f>
        <v>44788</v>
      </c>
      <c r="C7" s="67">
        <v>2</v>
      </c>
      <c r="D7" s="67" t="str">
        <f ca="1">IF(YEAR(B7)=YEAR(B6),"",YEAR(B7))</f>
        <v/>
      </c>
      <c r="E7" s="67" t="str">
        <f t="shared" ca="1" si="0"/>
        <v xml:space="preserve"> </v>
      </c>
      <c r="F7" s="67">
        <f t="shared" ref="F7:F58" ca="1" si="7">WEEKNUM(B7,21)</f>
        <v>33</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44801</v>
      </c>
      <c r="B8" s="87">
        <f t="shared" ref="B8:B58" ca="1" si="9">B7+7</f>
        <v>44795</v>
      </c>
      <c r="C8" s="67">
        <v>3</v>
      </c>
      <c r="D8" s="67" t="str">
        <f t="shared" ref="D8:D57" ca="1" si="10">IF(YEAR(B8)=YEAR(B7),"",YEAR(B8))</f>
        <v/>
      </c>
      <c r="E8" s="67" t="str">
        <f t="shared" ca="1" si="0"/>
        <v xml:space="preserve"> </v>
      </c>
      <c r="F8" s="67">
        <f t="shared" ca="1" si="7"/>
        <v>34</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44808</v>
      </c>
      <c r="B9" s="87">
        <f t="shared" ca="1" si="9"/>
        <v>44802</v>
      </c>
      <c r="C9" s="67">
        <v>4</v>
      </c>
      <c r="D9" s="67" t="str">
        <f t="shared" ca="1" si="10"/>
        <v/>
      </c>
      <c r="E9" s="67" t="str">
        <f t="shared" ca="1" si="0"/>
        <v xml:space="preserve"> </v>
      </c>
      <c r="F9" s="67">
        <f t="shared" ca="1" si="7"/>
        <v>35</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44815</v>
      </c>
      <c r="B10" s="87">
        <f t="shared" ca="1" si="9"/>
        <v>44809</v>
      </c>
      <c r="C10" s="67">
        <v>5</v>
      </c>
      <c r="D10" s="67" t="str">
        <f t="shared" ca="1" si="10"/>
        <v/>
      </c>
      <c r="E10" s="67" t="str">
        <f t="shared" ca="1" si="0"/>
        <v>Sep</v>
      </c>
      <c r="F10" s="67">
        <f t="shared" ca="1" si="7"/>
        <v>36</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44822</v>
      </c>
      <c r="B11" s="87">
        <f t="shared" ca="1" si="9"/>
        <v>44816</v>
      </c>
      <c r="C11" s="67">
        <v>6</v>
      </c>
      <c r="D11" s="67" t="str">
        <f t="shared" ca="1" si="10"/>
        <v/>
      </c>
      <c r="E11" s="67" t="str">
        <f t="shared" ca="1" si="0"/>
        <v xml:space="preserve"> </v>
      </c>
      <c r="F11" s="67">
        <f t="shared" ca="1" si="7"/>
        <v>37</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44829</v>
      </c>
      <c r="B12" s="87">
        <f t="shared" ca="1" si="9"/>
        <v>44823</v>
      </c>
      <c r="C12" s="67">
        <v>7</v>
      </c>
      <c r="D12" s="67" t="str">
        <f t="shared" ca="1" si="10"/>
        <v/>
      </c>
      <c r="E12" s="67" t="str">
        <f t="shared" ca="1" si="0"/>
        <v xml:space="preserve"> </v>
      </c>
      <c r="F12" s="67">
        <f t="shared" ca="1" si="7"/>
        <v>38</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44836</v>
      </c>
      <c r="B13" s="87">
        <f t="shared" ca="1" si="9"/>
        <v>44830</v>
      </c>
      <c r="C13" s="67">
        <v>8</v>
      </c>
      <c r="D13" s="67" t="str">
        <f t="shared" ca="1" si="10"/>
        <v/>
      </c>
      <c r="E13" s="67" t="str">
        <f t="shared" ca="1" si="0"/>
        <v xml:space="preserve"> </v>
      </c>
      <c r="F13" s="67">
        <f t="shared" ca="1" si="7"/>
        <v>39</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44843</v>
      </c>
      <c r="B14" s="87">
        <f t="shared" ca="1" si="9"/>
        <v>44837</v>
      </c>
      <c r="C14" s="67">
        <v>9</v>
      </c>
      <c r="D14" s="67" t="str">
        <f t="shared" ca="1" si="10"/>
        <v/>
      </c>
      <c r="E14" s="67" t="str">
        <f t="shared" ca="1" si="0"/>
        <v>Oct</v>
      </c>
      <c r="F14" s="67">
        <f t="shared" ca="1" si="7"/>
        <v>40</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44850</v>
      </c>
      <c r="B15" s="87">
        <f t="shared" ca="1" si="9"/>
        <v>44844</v>
      </c>
      <c r="C15" s="67">
        <v>10</v>
      </c>
      <c r="D15" s="67" t="str">
        <f t="shared" ca="1" si="10"/>
        <v/>
      </c>
      <c r="E15" s="67" t="str">
        <f t="shared" ca="1" si="0"/>
        <v xml:space="preserve"> </v>
      </c>
      <c r="F15" s="67">
        <f t="shared" ca="1" si="7"/>
        <v>41</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44857</v>
      </c>
      <c r="B16" s="87">
        <f t="shared" ca="1" si="9"/>
        <v>44851</v>
      </c>
      <c r="C16" s="67">
        <v>11</v>
      </c>
      <c r="D16" s="67" t="str">
        <f t="shared" ca="1" si="10"/>
        <v/>
      </c>
      <c r="E16" s="67" t="str">
        <f t="shared" ca="1" si="0"/>
        <v xml:space="preserve"> </v>
      </c>
      <c r="F16" s="67">
        <f t="shared" ca="1" si="7"/>
        <v>42</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44864</v>
      </c>
      <c r="B17" s="87">
        <f t="shared" ca="1" si="9"/>
        <v>44858</v>
      </c>
      <c r="C17" s="67">
        <v>12</v>
      </c>
      <c r="D17" s="67" t="str">
        <f t="shared" ca="1" si="10"/>
        <v/>
      </c>
      <c r="E17" s="67" t="str">
        <f t="shared" ca="1" si="0"/>
        <v xml:space="preserve"> </v>
      </c>
      <c r="F17" s="67">
        <f t="shared" ca="1" si="7"/>
        <v>43</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44871</v>
      </c>
      <c r="B18" s="87">
        <f t="shared" ca="1" si="9"/>
        <v>44865</v>
      </c>
      <c r="C18" s="67">
        <v>13</v>
      </c>
      <c r="D18" s="67" t="str">
        <f t="shared" ca="1" si="10"/>
        <v/>
      </c>
      <c r="E18" s="67" t="str">
        <f t="shared" ca="1" si="0"/>
        <v xml:space="preserve"> </v>
      </c>
      <c r="F18" s="67">
        <f t="shared" ca="1" si="7"/>
        <v>44</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44878</v>
      </c>
      <c r="B19" s="87">
        <f t="shared" ca="1" si="9"/>
        <v>44872</v>
      </c>
      <c r="C19" s="67">
        <v>14</v>
      </c>
      <c r="D19" s="67" t="str">
        <f t="shared" ca="1" si="10"/>
        <v/>
      </c>
      <c r="E19" s="67" t="str">
        <f t="shared" ca="1" si="0"/>
        <v>Nov</v>
      </c>
      <c r="F19" s="67">
        <f t="shared" ca="1" si="7"/>
        <v>45</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44885</v>
      </c>
      <c r="B20" s="87">
        <f t="shared" ca="1" si="9"/>
        <v>44879</v>
      </c>
      <c r="C20" s="67">
        <v>15</v>
      </c>
      <c r="D20" s="67" t="str">
        <f t="shared" ca="1" si="10"/>
        <v/>
      </c>
      <c r="E20" s="67" t="str">
        <f t="shared" ca="1" si="0"/>
        <v xml:space="preserve"> </v>
      </c>
      <c r="F20" s="67">
        <f t="shared" ca="1" si="7"/>
        <v>46</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44892</v>
      </c>
      <c r="B21" s="87">
        <f t="shared" ca="1" si="9"/>
        <v>44886</v>
      </c>
      <c r="C21" s="67">
        <v>16</v>
      </c>
      <c r="D21" s="67" t="str">
        <f t="shared" ca="1" si="10"/>
        <v/>
      </c>
      <c r="E21" s="67" t="str">
        <f t="shared" ca="1" si="0"/>
        <v xml:space="preserve"> </v>
      </c>
      <c r="F21" s="67">
        <f t="shared" ca="1" si="7"/>
        <v>47</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44899</v>
      </c>
      <c r="B22" s="87">
        <f t="shared" ca="1" si="9"/>
        <v>44893</v>
      </c>
      <c r="C22" s="67">
        <v>17</v>
      </c>
      <c r="D22" s="67" t="str">
        <f t="shared" ca="1" si="10"/>
        <v/>
      </c>
      <c r="E22" s="67" t="str">
        <f t="shared" ca="1" si="0"/>
        <v xml:space="preserve"> </v>
      </c>
      <c r="F22" s="67">
        <f t="shared" ca="1" si="7"/>
        <v>48</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44906</v>
      </c>
      <c r="B23" s="87">
        <f t="shared" ca="1" si="9"/>
        <v>44900</v>
      </c>
      <c r="C23" s="67">
        <v>18</v>
      </c>
      <c r="D23" s="67" t="str">
        <f t="shared" ca="1" si="10"/>
        <v/>
      </c>
      <c r="E23" s="67" t="str">
        <f t="shared" ca="1" si="0"/>
        <v>Dec</v>
      </c>
      <c r="F23" s="67">
        <f t="shared" ca="1" si="7"/>
        <v>49</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44913</v>
      </c>
      <c r="B24" s="87">
        <f t="shared" ca="1" si="9"/>
        <v>44907</v>
      </c>
      <c r="C24" s="67">
        <v>19</v>
      </c>
      <c r="D24" s="67" t="str">
        <f t="shared" ca="1" si="10"/>
        <v/>
      </c>
      <c r="E24" s="67" t="str">
        <f t="shared" ca="1" si="0"/>
        <v xml:space="preserve"> </v>
      </c>
      <c r="F24" s="67">
        <f t="shared" ca="1" si="7"/>
        <v>50</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44920</v>
      </c>
      <c r="B25" s="87">
        <f t="shared" ca="1" si="9"/>
        <v>44914</v>
      </c>
      <c r="C25" s="67">
        <v>20</v>
      </c>
      <c r="D25" s="67" t="str">
        <f t="shared" ca="1" si="10"/>
        <v/>
      </c>
      <c r="E25" s="67" t="str">
        <f t="shared" ca="1" si="0"/>
        <v xml:space="preserve"> </v>
      </c>
      <c r="F25" s="67">
        <f t="shared" ca="1" si="7"/>
        <v>51</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44927</v>
      </c>
      <c r="B26" s="87">
        <f t="shared" ca="1" si="9"/>
        <v>44921</v>
      </c>
      <c r="C26" s="67">
        <v>21</v>
      </c>
      <c r="D26" s="67" t="str">
        <f t="shared" ca="1" si="10"/>
        <v/>
      </c>
      <c r="E26" s="67" t="str">
        <f t="shared" ca="1" si="0"/>
        <v xml:space="preserve"> </v>
      </c>
      <c r="F26" s="67">
        <f t="shared" ca="1" si="7"/>
        <v>52</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44934</v>
      </c>
      <c r="B27" s="87">
        <f t="shared" ca="1" si="9"/>
        <v>44928</v>
      </c>
      <c r="C27" s="67">
        <v>22</v>
      </c>
      <c r="D27" s="67">
        <f t="shared" ca="1" si="10"/>
        <v>2023</v>
      </c>
      <c r="E27" s="67" t="str">
        <f t="shared" ca="1" si="0"/>
        <v>Jan</v>
      </c>
      <c r="F27" s="67">
        <f t="shared" ca="1" si="7"/>
        <v>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44941</v>
      </c>
      <c r="B28" s="87">
        <f t="shared" ca="1" si="9"/>
        <v>44935</v>
      </c>
      <c r="C28" s="67">
        <v>23</v>
      </c>
      <c r="D28" s="67" t="str">
        <f t="shared" ca="1" si="10"/>
        <v/>
      </c>
      <c r="E28" s="67" t="str">
        <f t="shared" ca="1" si="0"/>
        <v xml:space="preserve"> </v>
      </c>
      <c r="F28" s="67">
        <f t="shared" ca="1" si="7"/>
        <v>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44948</v>
      </c>
      <c r="B29" s="87">
        <f t="shared" ca="1" si="9"/>
        <v>44942</v>
      </c>
      <c r="C29" s="67">
        <v>24</v>
      </c>
      <c r="D29" s="67" t="str">
        <f t="shared" ca="1" si="10"/>
        <v/>
      </c>
      <c r="E29" s="67" t="str">
        <f t="shared" ca="1" si="0"/>
        <v xml:space="preserve"> </v>
      </c>
      <c r="F29" s="67">
        <f t="shared" ca="1" si="7"/>
        <v>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44955</v>
      </c>
      <c r="B30" s="87">
        <f t="shared" ca="1" si="9"/>
        <v>44949</v>
      </c>
      <c r="C30" s="67">
        <v>25</v>
      </c>
      <c r="D30" s="67" t="str">
        <f t="shared" ca="1" si="10"/>
        <v/>
      </c>
      <c r="E30" s="67" t="str">
        <f t="shared" ca="1" si="0"/>
        <v xml:space="preserve"> </v>
      </c>
      <c r="F30" s="67">
        <f t="shared" ca="1" si="7"/>
        <v>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44962</v>
      </c>
      <c r="B31" s="87">
        <f t="shared" ca="1" si="9"/>
        <v>44956</v>
      </c>
      <c r="C31" s="67">
        <v>26</v>
      </c>
      <c r="D31" s="67" t="str">
        <f t="shared" ca="1" si="10"/>
        <v/>
      </c>
      <c r="E31" s="67" t="str">
        <f t="shared" ca="1" si="0"/>
        <v xml:space="preserve"> </v>
      </c>
      <c r="F31" s="67">
        <f t="shared" ca="1" si="7"/>
        <v>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44969</v>
      </c>
      <c r="B32" s="87">
        <f t="shared" ca="1" si="9"/>
        <v>44963</v>
      </c>
      <c r="C32" s="67">
        <v>27</v>
      </c>
      <c r="D32" s="67" t="str">
        <f t="shared" ca="1" si="10"/>
        <v/>
      </c>
      <c r="E32" s="67" t="str">
        <f t="shared" ca="1" si="0"/>
        <v>Feb</v>
      </c>
      <c r="F32" s="67">
        <f t="shared" ca="1" si="7"/>
        <v>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44976</v>
      </c>
      <c r="B33" s="87">
        <f t="shared" ca="1" si="9"/>
        <v>44970</v>
      </c>
      <c r="C33" s="67">
        <v>28</v>
      </c>
      <c r="D33" s="67" t="str">
        <f t="shared" ca="1" si="10"/>
        <v/>
      </c>
      <c r="E33" s="67" t="str">
        <f t="shared" ca="1" si="0"/>
        <v xml:space="preserve"> </v>
      </c>
      <c r="F33" s="67">
        <f t="shared" ca="1" si="7"/>
        <v>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44983</v>
      </c>
      <c r="B34" s="87">
        <f t="shared" ca="1" si="9"/>
        <v>44977</v>
      </c>
      <c r="C34" s="67">
        <v>29</v>
      </c>
      <c r="D34" s="67" t="str">
        <f t="shared" ca="1" si="10"/>
        <v/>
      </c>
      <c r="E34" s="67" t="str">
        <f t="shared" ca="1" si="0"/>
        <v xml:space="preserve"> </v>
      </c>
      <c r="F34" s="67">
        <f t="shared" ca="1" si="7"/>
        <v>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44990</v>
      </c>
      <c r="B35" s="87">
        <f t="shared" ca="1" si="9"/>
        <v>44984</v>
      </c>
      <c r="C35" s="67">
        <v>30</v>
      </c>
      <c r="D35" s="67" t="str">
        <f t="shared" ca="1" si="10"/>
        <v/>
      </c>
      <c r="E35" s="67" t="str">
        <f t="shared" ca="1" si="0"/>
        <v xml:space="preserve"> </v>
      </c>
      <c r="F35" s="67">
        <f t="shared" ca="1" si="7"/>
        <v>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44997</v>
      </c>
      <c r="B36" s="87">
        <f t="shared" ca="1" si="9"/>
        <v>44991</v>
      </c>
      <c r="C36" s="67">
        <v>31</v>
      </c>
      <c r="D36" s="67" t="str">
        <f t="shared" ca="1" si="10"/>
        <v/>
      </c>
      <c r="E36" s="67" t="str">
        <f t="shared" ca="1" si="0"/>
        <v>Mar</v>
      </c>
      <c r="F36" s="67">
        <f t="shared" ca="1" si="7"/>
        <v>10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45004</v>
      </c>
      <c r="B37" s="87">
        <f t="shared" ca="1" si="9"/>
        <v>44998</v>
      </c>
      <c r="C37" s="67">
        <v>32</v>
      </c>
      <c r="D37" s="67" t="str">
        <f t="shared" ca="1" si="10"/>
        <v/>
      </c>
      <c r="E37" s="67" t="str">
        <f t="shared" ca="1" si="0"/>
        <v xml:space="preserve"> </v>
      </c>
      <c r="F37" s="67">
        <f t="shared" ca="1" si="7"/>
        <v>11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45011</v>
      </c>
      <c r="B38" s="87">
        <f t="shared" ca="1" si="9"/>
        <v>45005</v>
      </c>
      <c r="C38" s="67">
        <v>33</v>
      </c>
      <c r="D38" s="67" t="str">
        <f t="shared" ca="1" si="10"/>
        <v/>
      </c>
      <c r="E38" s="67" t="str">
        <f t="shared" ca="1" si="0"/>
        <v xml:space="preserve"> </v>
      </c>
      <c r="F38" s="67">
        <f t="shared" ca="1" si="7"/>
        <v>12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45018</v>
      </c>
      <c r="B39" s="87">
        <f t="shared" ca="1" si="9"/>
        <v>45012</v>
      </c>
      <c r="C39" s="67">
        <v>34</v>
      </c>
      <c r="D39" s="67" t="str">
        <f t="shared" ca="1" si="10"/>
        <v/>
      </c>
      <c r="E39" s="67" t="str">
        <f t="shared" ca="1" si="0"/>
        <v xml:space="preserve"> </v>
      </c>
      <c r="F39" s="67">
        <f t="shared" ca="1" si="7"/>
        <v>13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45025</v>
      </c>
      <c r="B40" s="87">
        <f t="shared" ca="1" si="9"/>
        <v>45019</v>
      </c>
      <c r="C40" s="67">
        <v>35</v>
      </c>
      <c r="D40" s="67" t="str">
        <f t="shared" ca="1" si="10"/>
        <v/>
      </c>
      <c r="E40" s="67" t="str">
        <f t="shared" ca="1" si="0"/>
        <v>Apr</v>
      </c>
      <c r="F40" s="67">
        <f t="shared" ca="1" si="7"/>
        <v>14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45032</v>
      </c>
      <c r="B41" s="87">
        <f t="shared" ca="1" si="9"/>
        <v>45026</v>
      </c>
      <c r="C41" s="67">
        <v>36</v>
      </c>
      <c r="D41" s="67" t="str">
        <f t="shared" ca="1" si="10"/>
        <v/>
      </c>
      <c r="E41" s="67" t="str">
        <f t="shared" ca="1" si="0"/>
        <v xml:space="preserve"> </v>
      </c>
      <c r="F41" s="67">
        <f t="shared" ca="1" si="7"/>
        <v>15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45039</v>
      </c>
      <c r="B42" s="87">
        <f t="shared" ca="1" si="9"/>
        <v>45033</v>
      </c>
      <c r="C42" s="67">
        <v>37</v>
      </c>
      <c r="D42" s="67" t="str">
        <f t="shared" ca="1" si="10"/>
        <v/>
      </c>
      <c r="E42" s="67" t="str">
        <f t="shared" ca="1" si="0"/>
        <v xml:space="preserve"> </v>
      </c>
      <c r="F42" s="67">
        <f t="shared" ca="1" si="7"/>
        <v>16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45046</v>
      </c>
      <c r="B43" s="87">
        <f t="shared" ca="1" si="9"/>
        <v>45040</v>
      </c>
      <c r="C43" s="67">
        <v>38</v>
      </c>
      <c r="D43" s="67" t="str">
        <f t="shared" ca="1" si="10"/>
        <v/>
      </c>
      <c r="E43" s="67" t="str">
        <f t="shared" ca="1" si="0"/>
        <v xml:space="preserve"> </v>
      </c>
      <c r="F43" s="67">
        <f t="shared" ca="1" si="7"/>
        <v>17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45053</v>
      </c>
      <c r="B44" s="87">
        <f t="shared" ca="1" si="9"/>
        <v>45047</v>
      </c>
      <c r="C44" s="67">
        <v>39</v>
      </c>
      <c r="D44" s="67" t="str">
        <f t="shared" ca="1" si="10"/>
        <v/>
      </c>
      <c r="E44" s="67" t="str">
        <f t="shared" ca="1" si="0"/>
        <v>May</v>
      </c>
      <c r="F44" s="67">
        <f t="shared" ca="1" si="7"/>
        <v>18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45060</v>
      </c>
      <c r="B45" s="87">
        <f t="shared" ca="1" si="9"/>
        <v>45054</v>
      </c>
      <c r="C45" s="67">
        <v>40</v>
      </c>
      <c r="D45" s="67" t="str">
        <f t="shared" ca="1" si="10"/>
        <v/>
      </c>
      <c r="E45" s="67" t="str">
        <f t="shared" ca="1" si="0"/>
        <v xml:space="preserve"> </v>
      </c>
      <c r="F45" s="67">
        <f t="shared" ca="1" si="7"/>
        <v>19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45067</v>
      </c>
      <c r="B46" s="87">
        <f t="shared" ca="1" si="9"/>
        <v>45061</v>
      </c>
      <c r="C46" s="67">
        <v>41</v>
      </c>
      <c r="D46" s="67" t="str">
        <f t="shared" ca="1" si="10"/>
        <v/>
      </c>
      <c r="E46" s="67" t="str">
        <f t="shared" ca="1" si="0"/>
        <v xml:space="preserve"> </v>
      </c>
      <c r="F46" s="67">
        <f t="shared" ca="1" si="7"/>
        <v>20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45074</v>
      </c>
      <c r="B47" s="87">
        <f t="shared" ca="1" si="9"/>
        <v>45068</v>
      </c>
      <c r="C47" s="67">
        <v>42</v>
      </c>
      <c r="D47" s="67" t="str">
        <f t="shared" ca="1" si="10"/>
        <v/>
      </c>
      <c r="E47" s="67" t="str">
        <f t="shared" ca="1" si="0"/>
        <v xml:space="preserve"> </v>
      </c>
      <c r="F47" s="67">
        <f t="shared" ca="1" si="7"/>
        <v>21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45081</v>
      </c>
      <c r="B48" s="87">
        <f t="shared" ca="1" si="9"/>
        <v>45075</v>
      </c>
      <c r="C48" s="67">
        <v>43</v>
      </c>
      <c r="D48" s="67" t="str">
        <f t="shared" ca="1" si="10"/>
        <v/>
      </c>
      <c r="E48" s="67" t="str">
        <f t="shared" ca="1" si="0"/>
        <v xml:space="preserve"> </v>
      </c>
      <c r="F48" s="67">
        <f t="shared" ca="1" si="7"/>
        <v>22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45088</v>
      </c>
      <c r="B49" s="87">
        <f t="shared" ca="1" si="9"/>
        <v>45082</v>
      </c>
      <c r="C49" s="67">
        <v>44</v>
      </c>
      <c r="D49" s="67" t="str">
        <f t="shared" ca="1" si="10"/>
        <v/>
      </c>
      <c r="E49" s="67" t="str">
        <f t="shared" ca="1" si="0"/>
        <v>Jun</v>
      </c>
      <c r="F49" s="67">
        <f t="shared" ca="1" si="7"/>
        <v>23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45095</v>
      </c>
      <c r="B50" s="87">
        <f t="shared" ca="1" si="9"/>
        <v>45089</v>
      </c>
      <c r="C50" s="67">
        <v>45</v>
      </c>
      <c r="D50" s="67" t="str">
        <f t="shared" ca="1" si="10"/>
        <v/>
      </c>
      <c r="E50" s="67" t="str">
        <f t="shared" ca="1" si="0"/>
        <v xml:space="preserve"> </v>
      </c>
      <c r="F50" s="67">
        <f t="shared" ca="1" si="7"/>
        <v>24</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45102</v>
      </c>
      <c r="B51" s="87">
        <f t="shared" ca="1" si="9"/>
        <v>45096</v>
      </c>
      <c r="C51" s="67">
        <v>46</v>
      </c>
      <c r="D51" s="67" t="str">
        <f t="shared" ca="1" si="10"/>
        <v/>
      </c>
      <c r="E51" s="67" t="str">
        <f t="shared" ca="1" si="0"/>
        <v xml:space="preserve"> </v>
      </c>
      <c r="F51" s="67">
        <f t="shared" ca="1" si="7"/>
        <v>25</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45109</v>
      </c>
      <c r="B52" s="87">
        <f t="shared" ca="1" si="9"/>
        <v>45103</v>
      </c>
      <c r="C52" s="67">
        <v>47</v>
      </c>
      <c r="D52" s="67" t="str">
        <f t="shared" ca="1" si="10"/>
        <v/>
      </c>
      <c r="E52" s="67" t="str">
        <f t="shared" ca="1" si="0"/>
        <v xml:space="preserve"> </v>
      </c>
      <c r="F52" s="67">
        <f t="shared" ca="1" si="7"/>
        <v>26</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45116</v>
      </c>
      <c r="B53" s="87">
        <f t="shared" ca="1" si="9"/>
        <v>45110</v>
      </c>
      <c r="C53" s="67">
        <v>48</v>
      </c>
      <c r="D53" s="67" t="str">
        <f t="shared" ca="1" si="10"/>
        <v/>
      </c>
      <c r="E53" s="67" t="str">
        <f t="shared" ca="1" si="0"/>
        <v>Jul</v>
      </c>
      <c r="F53" s="67">
        <f t="shared" ca="1" si="7"/>
        <v>27</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45123</v>
      </c>
      <c r="B54" s="87">
        <f t="shared" ca="1" si="9"/>
        <v>45117</v>
      </c>
      <c r="C54" s="67">
        <v>49</v>
      </c>
      <c r="D54" s="67" t="str">
        <f t="shared" ca="1" si="10"/>
        <v/>
      </c>
      <c r="E54" s="67" t="str">
        <f t="shared" ca="1" si="0"/>
        <v xml:space="preserve"> </v>
      </c>
      <c r="F54" s="67">
        <f t="shared" ca="1" si="7"/>
        <v>28</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45130</v>
      </c>
      <c r="B55" s="87">
        <f t="shared" ca="1" si="9"/>
        <v>45124</v>
      </c>
      <c r="C55" s="67">
        <v>50</v>
      </c>
      <c r="D55" s="67" t="str">
        <f t="shared" ca="1" si="10"/>
        <v/>
      </c>
      <c r="E55" s="67" t="str">
        <f ca="1">IF(TEXT(B55,"MMM")=TEXT(B54,"MMM")," ",TEXT(B55,"MMM"))</f>
        <v xml:space="preserve"> </v>
      </c>
      <c r="F55" s="67">
        <f t="shared" ca="1" si="7"/>
        <v>29</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45137</v>
      </c>
      <c r="B56" s="87">
        <f t="shared" ca="1" si="9"/>
        <v>45131</v>
      </c>
      <c r="C56" s="67">
        <v>51</v>
      </c>
      <c r="D56" s="67" t="str">
        <f t="shared" ca="1" si="10"/>
        <v/>
      </c>
      <c r="E56" s="67" t="str">
        <f t="shared" ref="E56:E58" ca="1" si="25">IF(TEXT(B56,"MMM")=TEXT(B55,"MMM")," ",TEXT(B56,"MMM"))</f>
        <v xml:space="preserve"> </v>
      </c>
      <c r="F56" s="67">
        <f t="shared" ca="1" si="7"/>
        <v>30</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45144</v>
      </c>
      <c r="B57" s="87">
        <f t="shared" ca="1" si="9"/>
        <v>45138</v>
      </c>
      <c r="C57" s="67">
        <v>52</v>
      </c>
      <c r="D57" s="67" t="str">
        <f t="shared" ca="1" si="10"/>
        <v/>
      </c>
      <c r="E57" s="67" t="str">
        <f t="shared" ca="1" si="25"/>
        <v xml:space="preserve"> </v>
      </c>
      <c r="F57" s="67">
        <f t="shared" ca="1" si="7"/>
        <v>31</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45151</v>
      </c>
      <c r="B58" s="317">
        <f t="shared" ca="1" si="9"/>
        <v>45145</v>
      </c>
      <c r="C58" s="67">
        <v>53</v>
      </c>
      <c r="E58" s="67" t="str">
        <f t="shared" ca="1" si="25"/>
        <v>Aug</v>
      </c>
      <c r="F58" s="67">
        <f t="shared" ca="1" si="7"/>
        <v>32</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44781</v>
      </c>
      <c r="BL1" s="317">
        <f ca="1">INDEX('Critical resources (hide)'!$B$6:$F$58,MATCH('Capacity calculation (hide)'!BL$3,'Critical resources (hide)'!$F$6:$F$58,0),1)</f>
        <v>44788</v>
      </c>
      <c r="BM1" s="317">
        <f ca="1">INDEX('Critical resources (hide)'!$B$6:$F$58,MATCH('Capacity calculation (hide)'!BM$3,'Critical resources (hide)'!$F$6:$F$58,0),1)</f>
        <v>44795</v>
      </c>
      <c r="BN1" s="317">
        <f ca="1">INDEX('Critical resources (hide)'!$B$6:$F$58,MATCH('Capacity calculation (hide)'!BN$3,'Critical resources (hide)'!$F$6:$F$58,0),1)</f>
        <v>44802</v>
      </c>
      <c r="BO1" s="317">
        <f ca="1">INDEX('Critical resources (hide)'!$B$6:$F$58,MATCH('Capacity calculation (hide)'!BO$3,'Critical resources (hide)'!$F$6:$F$58,0),1)</f>
        <v>44809</v>
      </c>
      <c r="BP1" s="317">
        <f ca="1">INDEX('Critical resources (hide)'!$B$6:$F$58,MATCH('Capacity calculation (hide)'!BP$3,'Critical resources (hide)'!$F$6:$F$58,0),1)</f>
        <v>44816</v>
      </c>
      <c r="BQ1" s="317">
        <f ca="1">INDEX('Critical resources (hide)'!$B$6:$F$58,MATCH('Capacity calculation (hide)'!BQ$3,'Critical resources (hide)'!$F$6:$F$58,0),1)</f>
        <v>44823</v>
      </c>
      <c r="BR1" s="317">
        <f ca="1">INDEX('Critical resources (hide)'!$B$6:$F$58,MATCH('Capacity calculation (hide)'!BR$3,'Critical resources (hide)'!$F$6:$F$58,0),1)</f>
        <v>44830</v>
      </c>
      <c r="BS1" s="317">
        <f ca="1">INDEX('Critical resources (hide)'!$B$6:$F$58,MATCH('Capacity calculation (hide)'!BS$3,'Critical resources (hide)'!$F$6:$F$58,0),1)</f>
        <v>44837</v>
      </c>
      <c r="BT1" s="317">
        <f ca="1">INDEX('Critical resources (hide)'!$B$6:$F$58,MATCH('Capacity calculation (hide)'!BT$3,'Critical resources (hide)'!$F$6:$F$58,0),1)</f>
        <v>44844</v>
      </c>
      <c r="BU1" s="317">
        <f ca="1">INDEX('Critical resources (hide)'!$B$6:$F$58,MATCH('Capacity calculation (hide)'!BU$3,'Critical resources (hide)'!$F$6:$F$58,0),1)</f>
        <v>44851</v>
      </c>
      <c r="BV1" s="317">
        <f ca="1">INDEX('Critical resources (hide)'!$B$6:$F$58,MATCH('Capacity calculation (hide)'!BV$3,'Critical resources (hide)'!$F$6:$F$58,0),1)</f>
        <v>44858</v>
      </c>
      <c r="BW1" s="317">
        <f ca="1">INDEX('Critical resources (hide)'!$B$6:$F$58,MATCH('Capacity calculation (hide)'!BW$3,'Critical resources (hide)'!$F$6:$F$58,0),1)</f>
        <v>44865</v>
      </c>
      <c r="BX1" s="317">
        <f ca="1">INDEX('Critical resources (hide)'!$B$6:$F$58,MATCH('Capacity calculation (hide)'!BX$3,'Critical resources (hide)'!$F$6:$F$58,0),1)</f>
        <v>44872</v>
      </c>
      <c r="BY1" s="317">
        <f ca="1">INDEX('Critical resources (hide)'!$B$6:$F$58,MATCH('Capacity calculation (hide)'!BY$3,'Critical resources (hide)'!$F$6:$F$58,0),1)</f>
        <v>44879</v>
      </c>
      <c r="BZ1" s="317">
        <f ca="1">INDEX('Critical resources (hide)'!$B$6:$F$58,MATCH('Capacity calculation (hide)'!BZ$3,'Critical resources (hide)'!$F$6:$F$58,0),1)</f>
        <v>44886</v>
      </c>
      <c r="CA1" s="317">
        <f ca="1">INDEX('Critical resources (hide)'!$B$6:$F$58,MATCH('Capacity calculation (hide)'!CA$3,'Critical resources (hide)'!$F$6:$F$58,0),1)</f>
        <v>44893</v>
      </c>
      <c r="CB1" s="317">
        <f ca="1">INDEX('Critical resources (hide)'!$B$6:$F$58,MATCH('Capacity calculation (hide)'!CB$3,'Critical resources (hide)'!$F$6:$F$58,0),1)</f>
        <v>44900</v>
      </c>
      <c r="CC1" s="317">
        <f ca="1">INDEX('Critical resources (hide)'!$B$6:$F$58,MATCH('Capacity calculation (hide)'!CC$3,'Critical resources (hide)'!$F$6:$F$58,0),1)</f>
        <v>44907</v>
      </c>
      <c r="CD1" s="317">
        <f ca="1">INDEX('Critical resources (hide)'!$B$6:$F$58,MATCH('Capacity calculation (hide)'!CD$3,'Critical resources (hide)'!$F$6:$F$58,0),1)</f>
        <v>44914</v>
      </c>
      <c r="CE1" s="317">
        <f ca="1">INDEX('Critical resources (hide)'!$B$6:$F$58,MATCH('Capacity calculation (hide)'!CE$3,'Critical resources (hide)'!$F$6:$F$58,0),1)</f>
        <v>44921</v>
      </c>
      <c r="CF1" s="317">
        <f ca="1">INDEX('Critical resources (hide)'!$B$6:$F$58,MATCH('Capacity calculation (hide)'!CF$3,'Critical resources (hide)'!$F$6:$F$58,0),1)</f>
        <v>44928</v>
      </c>
      <c r="CG1" s="317">
        <f ca="1">INDEX('Critical resources (hide)'!$B$6:$F$58,MATCH('Capacity calculation (hide)'!CG$3,'Critical resources (hide)'!$F$6:$F$58,0),1)</f>
        <v>44935</v>
      </c>
      <c r="CH1" s="317">
        <f ca="1">INDEX('Critical resources (hide)'!$B$6:$F$58,MATCH('Capacity calculation (hide)'!CH$3,'Critical resources (hide)'!$F$6:$F$58,0),1)</f>
        <v>44942</v>
      </c>
      <c r="CI1" s="317">
        <f ca="1">INDEX('Critical resources (hide)'!$B$6:$F$58,MATCH('Capacity calculation (hide)'!CI$3,'Critical resources (hide)'!$F$6:$F$58,0),1)</f>
        <v>44949</v>
      </c>
      <c r="CJ1" s="317">
        <f ca="1">INDEX('Critical resources (hide)'!$B$6:$F$58,MATCH('Capacity calculation (hide)'!CJ$3,'Critical resources (hide)'!$F$6:$F$58,0),1)</f>
        <v>44956</v>
      </c>
      <c r="CK1" s="317">
        <f ca="1">INDEX('Critical resources (hide)'!$B$6:$F$58,MATCH('Capacity calculation (hide)'!CK$3,'Critical resources (hide)'!$F$6:$F$58,0),1)</f>
        <v>44963</v>
      </c>
      <c r="CL1" s="317">
        <f ca="1">INDEX('Critical resources (hide)'!$B$6:$F$58,MATCH('Capacity calculation (hide)'!CL$3,'Critical resources (hide)'!$F$6:$F$58,0),1)</f>
        <v>44970</v>
      </c>
      <c r="CM1" s="317">
        <f ca="1">INDEX('Critical resources (hide)'!$B$6:$F$58,MATCH('Capacity calculation (hide)'!CM$3,'Critical resources (hide)'!$F$6:$F$58,0),1)</f>
        <v>44977</v>
      </c>
      <c r="CN1" s="317">
        <f ca="1">INDEX('Critical resources (hide)'!$B$6:$F$58,MATCH('Capacity calculation (hide)'!CN$3,'Critical resources (hide)'!$F$6:$F$58,0),1)</f>
        <v>44984</v>
      </c>
      <c r="CO1" s="317">
        <f ca="1">INDEX('Critical resources (hide)'!$B$6:$F$58,MATCH('Capacity calculation (hide)'!CO$3,'Critical resources (hide)'!$F$6:$F$58,0),1)</f>
        <v>44991</v>
      </c>
      <c r="CP1" s="317">
        <f ca="1">INDEX('Critical resources (hide)'!$B$6:$F$58,MATCH('Capacity calculation (hide)'!CP$3,'Critical resources (hide)'!$F$6:$F$58,0),1)</f>
        <v>44998</v>
      </c>
      <c r="CQ1" s="317">
        <f ca="1">INDEX('Critical resources (hide)'!$B$6:$F$58,MATCH('Capacity calculation (hide)'!CQ$3,'Critical resources (hide)'!$F$6:$F$58,0),1)</f>
        <v>45005</v>
      </c>
      <c r="CR1" s="317">
        <f ca="1">INDEX('Critical resources (hide)'!$B$6:$F$58,MATCH('Capacity calculation (hide)'!CR$3,'Critical resources (hide)'!$F$6:$F$58,0),1)</f>
        <v>45012</v>
      </c>
      <c r="CS1" s="317">
        <f ca="1">INDEX('Critical resources (hide)'!$B$6:$F$58,MATCH('Capacity calculation (hide)'!CS$3,'Critical resources (hide)'!$F$6:$F$58,0),1)</f>
        <v>45019</v>
      </c>
      <c r="CT1" s="317">
        <f ca="1">INDEX('Critical resources (hide)'!$B$6:$F$58,MATCH('Capacity calculation (hide)'!CT$3,'Critical resources (hide)'!$F$6:$F$58,0),1)</f>
        <v>45026</v>
      </c>
      <c r="CU1" s="317">
        <f ca="1">INDEX('Critical resources (hide)'!$B$6:$F$58,MATCH('Capacity calculation (hide)'!CU$3,'Critical resources (hide)'!$F$6:$F$58,0),1)</f>
        <v>45033</v>
      </c>
      <c r="CV1" s="317">
        <f ca="1">INDEX('Critical resources (hide)'!$B$6:$F$58,MATCH('Capacity calculation (hide)'!CV$3,'Critical resources (hide)'!$F$6:$F$58,0),1)</f>
        <v>45040</v>
      </c>
      <c r="CW1" s="317">
        <f ca="1">INDEX('Critical resources (hide)'!$B$6:$F$58,MATCH('Capacity calculation (hide)'!CW$3,'Critical resources (hide)'!$F$6:$F$58,0),1)</f>
        <v>45047</v>
      </c>
      <c r="CX1" s="317">
        <f ca="1">INDEX('Critical resources (hide)'!$B$6:$F$58,MATCH('Capacity calculation (hide)'!CX$3,'Critical resources (hide)'!$F$6:$F$58,0),1)</f>
        <v>45054</v>
      </c>
      <c r="CY1" s="317">
        <f ca="1">INDEX('Critical resources (hide)'!$B$6:$F$58,MATCH('Capacity calculation (hide)'!CY$3,'Critical resources (hide)'!$F$6:$F$58,0),1)</f>
        <v>45061</v>
      </c>
      <c r="CZ1" s="317">
        <f ca="1">INDEX('Critical resources (hide)'!$B$6:$F$58,MATCH('Capacity calculation (hide)'!CZ$3,'Critical resources (hide)'!$F$6:$F$58,0),1)</f>
        <v>45068</v>
      </c>
      <c r="DA1" s="317">
        <f ca="1">INDEX('Critical resources (hide)'!$B$6:$F$58,MATCH('Capacity calculation (hide)'!DA$3,'Critical resources (hide)'!$F$6:$F$58,0),1)</f>
        <v>45075</v>
      </c>
      <c r="DB1" s="317">
        <f ca="1">INDEX('Critical resources (hide)'!$B$6:$F$58,MATCH('Capacity calculation (hide)'!DB$3,'Critical resources (hide)'!$F$6:$F$58,0),1)</f>
        <v>45082</v>
      </c>
      <c r="DC1" s="317">
        <f ca="1">INDEX('Critical resources (hide)'!$B$6:$F$58,MATCH('Capacity calculation (hide)'!DC$3,'Critical resources (hide)'!$F$6:$F$58,0),1)</f>
        <v>45089</v>
      </c>
      <c r="DD1" s="317">
        <f ca="1">INDEX('Critical resources (hide)'!$B$6:$F$58,MATCH('Capacity calculation (hide)'!DD$3,'Critical resources (hide)'!$F$6:$F$58,0),1)</f>
        <v>45096</v>
      </c>
      <c r="DE1" s="317">
        <f ca="1">INDEX('Critical resources (hide)'!$B$6:$F$58,MATCH('Capacity calculation (hide)'!DE$3,'Critical resources (hide)'!$F$6:$F$58,0),1)</f>
        <v>45103</v>
      </c>
      <c r="DF1" s="317">
        <f ca="1">INDEX('Critical resources (hide)'!$B$6:$F$58,MATCH('Capacity calculation (hide)'!DF$3,'Critical resources (hide)'!$F$6:$F$58,0),1)</f>
        <v>45110</v>
      </c>
      <c r="DG1" s="317">
        <f ca="1">INDEX('Critical resources (hide)'!$B$6:$F$58,MATCH('Capacity calculation (hide)'!DG$3,'Critical resources (hide)'!$F$6:$F$58,0),1)</f>
        <v>45117</v>
      </c>
      <c r="DH1" s="317">
        <f ca="1">INDEX('Critical resources (hide)'!$B$6:$F$58,MATCH('Capacity calculation (hide)'!DH$3,'Critical resources (hide)'!$F$6:$F$58,0),1)</f>
        <v>45124</v>
      </c>
      <c r="DI1" s="317">
        <f ca="1">INDEX('Critical resources (hide)'!$B$6:$F$58,MATCH('Capacity calculation (hide)'!DI$3,'Critical resources (hide)'!$F$6:$F$58,0),1)</f>
        <v>45131</v>
      </c>
      <c r="DJ1" s="317">
        <f ca="1">INDEX('Critical resources (hide)'!$B$6:$F$58,MATCH('Capacity calculation (hide)'!DJ$3,'Critical resources (hide)'!$F$6:$F$58,0),1)</f>
        <v>45138</v>
      </c>
      <c r="DK1" s="317">
        <f ca="1">INDEX('Critical resources (hide)'!$B$6:$F$58,MATCH('Capacity calculation (hide)'!DK$3,'Critical resources (hide)'!$F$6:$F$58,0),1)</f>
        <v>44781</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8">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32</v>
      </c>
      <c r="BL3" s="59">
        <f ca="1">OFFSET('Critical resources (hide)'!$F$6,COLUMN(B1)-1,0,1,1)</f>
        <v>33</v>
      </c>
      <c r="BM3" s="59">
        <f ca="1">OFFSET('Critical resources (hide)'!$F$6,COLUMN(C1)-1,0,1,1)</f>
        <v>34</v>
      </c>
      <c r="BN3" s="59">
        <f ca="1">OFFSET('Critical resources (hide)'!$F$6,COLUMN(D1)-1,0,1,1)</f>
        <v>35</v>
      </c>
      <c r="BO3" s="59">
        <f ca="1">OFFSET('Critical resources (hide)'!$F$6,COLUMN(E1)-1,0,1,1)</f>
        <v>36</v>
      </c>
      <c r="BP3" s="59">
        <f ca="1">OFFSET('Critical resources (hide)'!$F$6,COLUMN(F1)-1,0,1,1)</f>
        <v>37</v>
      </c>
      <c r="BQ3" s="59">
        <f ca="1">OFFSET('Critical resources (hide)'!$F$6,COLUMN(G1)-1,0,1,1)</f>
        <v>38</v>
      </c>
      <c r="BR3" s="59">
        <f ca="1">OFFSET('Critical resources (hide)'!$F$6,COLUMN(H1)-1,0,1,1)</f>
        <v>39</v>
      </c>
      <c r="BS3" s="59">
        <f ca="1">OFFSET('Critical resources (hide)'!$F$6,COLUMN(I1)-1,0,1,1)</f>
        <v>40</v>
      </c>
      <c r="BT3" s="59">
        <f ca="1">OFFSET('Critical resources (hide)'!$F$6,COLUMN(J1)-1,0,1,1)</f>
        <v>41</v>
      </c>
      <c r="BU3" s="59">
        <f ca="1">OFFSET('Critical resources (hide)'!$F$6,COLUMN(K1)-1,0,1,1)</f>
        <v>42</v>
      </c>
      <c r="BV3" s="59">
        <f ca="1">OFFSET('Critical resources (hide)'!$F$6,COLUMN(L1)-1,0,1,1)</f>
        <v>43</v>
      </c>
      <c r="BW3" s="59">
        <f ca="1">OFFSET('Critical resources (hide)'!$F$6,COLUMN(M1)-1,0,1,1)</f>
        <v>44</v>
      </c>
      <c r="BX3" s="59">
        <f ca="1">OFFSET('Critical resources (hide)'!$F$6,COLUMN(N1)-1,0,1,1)</f>
        <v>45</v>
      </c>
      <c r="BY3" s="59">
        <f ca="1">OFFSET('Critical resources (hide)'!$F$6,COLUMN(O1)-1,0,1,1)</f>
        <v>46</v>
      </c>
      <c r="BZ3" s="59">
        <f ca="1">OFFSET('Critical resources (hide)'!$F$6,COLUMN(P1)-1,0,1,1)</f>
        <v>47</v>
      </c>
      <c r="CA3" s="59">
        <f ca="1">OFFSET('Critical resources (hide)'!$F$6,COLUMN(Q1)-1,0,1,1)</f>
        <v>48</v>
      </c>
      <c r="CB3" s="59">
        <f ca="1">OFFSET('Critical resources (hide)'!$F$6,COLUMN(R1)-1,0,1,1)</f>
        <v>49</v>
      </c>
      <c r="CC3" s="59">
        <f ca="1">OFFSET('Critical resources (hide)'!$F$6,COLUMN(S1)-1,0,1,1)</f>
        <v>50</v>
      </c>
      <c r="CD3" s="59">
        <f ca="1">OFFSET('Critical resources (hide)'!$F$6,COLUMN(T1)-1,0,1,1)</f>
        <v>51</v>
      </c>
      <c r="CE3" s="59">
        <f ca="1">OFFSET('Critical resources (hide)'!$F$6,COLUMN(U1)-1,0,1,1)</f>
        <v>52</v>
      </c>
      <c r="CF3" s="59">
        <f ca="1">OFFSET('Critical resources (hide)'!$F$6,COLUMN(V1)-1,0,1,1)</f>
        <v>1</v>
      </c>
      <c r="CG3" s="59">
        <f ca="1">OFFSET('Critical resources (hide)'!$F$6,COLUMN(W1)-1,0,1,1)</f>
        <v>2</v>
      </c>
      <c r="CH3" s="59">
        <f ca="1">OFFSET('Critical resources (hide)'!$F$6,COLUMN(X1)-1,0,1,1)</f>
        <v>3</v>
      </c>
      <c r="CI3" s="59">
        <f ca="1">OFFSET('Critical resources (hide)'!$F$6,COLUMN(Y1)-1,0,1,1)</f>
        <v>4</v>
      </c>
      <c r="CJ3" s="59">
        <f ca="1">OFFSET('Critical resources (hide)'!$F$6,COLUMN(Z1)-1,0,1,1)</f>
        <v>5</v>
      </c>
      <c r="CK3" s="59">
        <f ca="1">OFFSET('Critical resources (hide)'!$F$6,COLUMN(AA1)-1,0,1,1)</f>
        <v>6</v>
      </c>
      <c r="CL3" s="59">
        <f ca="1">OFFSET('Critical resources (hide)'!$F$6,COLUMN(AB1)-1,0,1,1)</f>
        <v>7</v>
      </c>
      <c r="CM3" s="59">
        <f ca="1">OFFSET('Critical resources (hide)'!$F$6,COLUMN(AC1)-1,0,1,1)</f>
        <v>8</v>
      </c>
      <c r="CN3" s="59">
        <f ca="1">OFFSET('Critical resources (hide)'!$F$6,COLUMN(AD1)-1,0,1,1)</f>
        <v>9</v>
      </c>
      <c r="CO3" s="59">
        <f ca="1">OFFSET('Critical resources (hide)'!$F$6,COLUMN(AE1)-1,0,1,1)</f>
        <v>10</v>
      </c>
      <c r="CP3" s="59">
        <f ca="1">OFFSET('Critical resources (hide)'!$F$6,COLUMN(AF1)-1,0,1,1)</f>
        <v>11</v>
      </c>
      <c r="CQ3" s="59">
        <f ca="1">OFFSET('Critical resources (hide)'!$F$6,COLUMN(AG1)-1,0,1,1)</f>
        <v>12</v>
      </c>
      <c r="CR3" s="59">
        <f ca="1">OFFSET('Critical resources (hide)'!$F$6,COLUMN(AH1)-1,0,1,1)</f>
        <v>13</v>
      </c>
      <c r="CS3" s="59">
        <f ca="1">OFFSET('Critical resources (hide)'!$F$6,COLUMN(AI1)-1,0,1,1)</f>
        <v>14</v>
      </c>
      <c r="CT3" s="59">
        <f ca="1">OFFSET('Critical resources (hide)'!$F$6,COLUMN(AJ1)-1,0,1,1)</f>
        <v>15</v>
      </c>
      <c r="CU3" s="59">
        <f ca="1">OFFSET('Critical resources (hide)'!$F$6,COLUMN(AK1)-1,0,1,1)</f>
        <v>16</v>
      </c>
      <c r="CV3" s="59">
        <f ca="1">OFFSET('Critical resources (hide)'!$F$6,COLUMN(AL1)-1,0,1,1)</f>
        <v>17</v>
      </c>
      <c r="CW3" s="59">
        <f ca="1">OFFSET('Critical resources (hide)'!$F$6,COLUMN(AM1)-1,0,1,1)</f>
        <v>18</v>
      </c>
      <c r="CX3" s="59">
        <f ca="1">OFFSET('Critical resources (hide)'!$F$6,COLUMN(AN1)-1,0,1,1)</f>
        <v>19</v>
      </c>
      <c r="CY3" s="59">
        <f ca="1">OFFSET('Critical resources (hide)'!$F$6,COLUMN(AO1)-1,0,1,1)</f>
        <v>20</v>
      </c>
      <c r="CZ3" s="59">
        <f ca="1">OFFSET('Critical resources (hide)'!$F$6,COLUMN(AP1)-1,0,1,1)</f>
        <v>21</v>
      </c>
      <c r="DA3" s="59">
        <f ca="1">OFFSET('Critical resources (hide)'!$F$6,COLUMN(AQ1)-1,0,1,1)</f>
        <v>22</v>
      </c>
      <c r="DB3" s="59">
        <f ca="1">OFFSET('Critical resources (hide)'!$F$6,COLUMN(AR1)-1,0,1,1)</f>
        <v>23</v>
      </c>
      <c r="DC3" s="59">
        <f ca="1">OFFSET('Critical resources (hide)'!$F$6,COLUMN(AS1)-1,0,1,1)</f>
        <v>24</v>
      </c>
      <c r="DD3" s="59">
        <f ca="1">OFFSET('Critical resources (hide)'!$F$6,COLUMN(AT1)-1,0,1,1)</f>
        <v>25</v>
      </c>
      <c r="DE3" s="59">
        <f ca="1">OFFSET('Critical resources (hide)'!$F$6,COLUMN(AU1)-1,0,1,1)</f>
        <v>26</v>
      </c>
      <c r="DF3" s="59">
        <f ca="1">OFFSET('Critical resources (hide)'!$F$6,COLUMN(AV1)-1,0,1,1)</f>
        <v>27</v>
      </c>
      <c r="DG3" s="59">
        <f ca="1">OFFSET('Critical resources (hide)'!$F$6,COLUMN(AW1)-1,0,1,1)</f>
        <v>28</v>
      </c>
      <c r="DH3" s="59">
        <f ca="1">OFFSET('Critical resources (hide)'!$F$6,COLUMN(AX1)-1,0,1,1)</f>
        <v>29</v>
      </c>
      <c r="DI3" s="59">
        <f ca="1">OFFSET('Critical resources (hide)'!$F$6,COLUMN(AY1)-1,0,1,1)</f>
        <v>30</v>
      </c>
      <c r="DJ3" s="59">
        <f ca="1">OFFSET('Critical resources (hide)'!$F$6,COLUMN(AZ1)-1,0,1,1)</f>
        <v>31</v>
      </c>
      <c r="DK3" s="375">
        <f ca="1">DJ3+1</f>
        <v>32</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89">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89">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89">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89">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89">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9">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9">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9">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9">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9">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9">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9">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9">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9">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9">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9">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9">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9">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9">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9">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9">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9">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9">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9">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9">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9">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9">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9">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9">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9">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9">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9">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9">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9">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9">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9">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9">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9">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9">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9">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9">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9">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9">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9">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9">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9">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9">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9">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9">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9">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9">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9">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9">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9">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9">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9">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9">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9">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9">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9">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9">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9">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9">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9">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9">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9">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9">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9">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9">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9">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9">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9">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9">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9">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9">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9">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9">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9">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9">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9">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9">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9">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9">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9">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9">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9">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9">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9">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9">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9">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9">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9">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9">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9">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9">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9">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9">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9">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9">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9">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9">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8">
        <v>53</v>
      </c>
      <c r="DL109" s="2" t="s">
        <v>462</v>
      </c>
    </row>
    <row r="110" spans="1:117" x14ac:dyDescent="0.2">
      <c r="C110" t="s">
        <v>466</v>
      </c>
      <c r="H110" s="67"/>
      <c r="BJ110"/>
      <c r="BK110">
        <f ca="1">BK3</f>
        <v>32</v>
      </c>
      <c r="BL110" s="67">
        <f t="shared" ref="BL110:DJ110" ca="1" si="6">BL3</f>
        <v>33</v>
      </c>
      <c r="BM110" s="67">
        <f t="shared" ca="1" si="6"/>
        <v>34</v>
      </c>
      <c r="BN110" s="67">
        <f t="shared" ca="1" si="6"/>
        <v>35</v>
      </c>
      <c r="BO110" s="67">
        <f t="shared" ca="1" si="6"/>
        <v>36</v>
      </c>
      <c r="BP110" s="67">
        <f t="shared" ca="1" si="6"/>
        <v>37</v>
      </c>
      <c r="BQ110" s="67">
        <f t="shared" ca="1" si="6"/>
        <v>38</v>
      </c>
      <c r="BR110" s="67">
        <f t="shared" ca="1" si="6"/>
        <v>39</v>
      </c>
      <c r="BS110" s="67">
        <f t="shared" ca="1" si="6"/>
        <v>40</v>
      </c>
      <c r="BT110" s="67">
        <f t="shared" ca="1" si="6"/>
        <v>41</v>
      </c>
      <c r="BU110" s="67">
        <f t="shared" ca="1" si="6"/>
        <v>42</v>
      </c>
      <c r="BV110" s="67">
        <f t="shared" ca="1" si="6"/>
        <v>43</v>
      </c>
      <c r="BW110" s="67">
        <f t="shared" ca="1" si="6"/>
        <v>44</v>
      </c>
      <c r="BX110" s="67">
        <f t="shared" ca="1" si="6"/>
        <v>45</v>
      </c>
      <c r="BY110" s="67">
        <f t="shared" ca="1" si="6"/>
        <v>46</v>
      </c>
      <c r="BZ110" s="67">
        <f t="shared" ca="1" si="6"/>
        <v>47</v>
      </c>
      <c r="CA110" s="67">
        <f t="shared" ca="1" si="6"/>
        <v>48</v>
      </c>
      <c r="CB110" s="67">
        <f t="shared" ca="1" si="6"/>
        <v>49</v>
      </c>
      <c r="CC110" s="67">
        <f t="shared" ca="1" si="6"/>
        <v>50</v>
      </c>
      <c r="CD110" s="67">
        <f t="shared" ca="1" si="6"/>
        <v>51</v>
      </c>
      <c r="CE110" s="67">
        <f t="shared" ca="1" si="6"/>
        <v>52</v>
      </c>
      <c r="CF110" s="67">
        <f t="shared" ca="1" si="6"/>
        <v>1</v>
      </c>
      <c r="CG110" s="67">
        <f t="shared" ca="1" si="6"/>
        <v>2</v>
      </c>
      <c r="CH110" s="67">
        <f t="shared" ca="1" si="6"/>
        <v>3</v>
      </c>
      <c r="CI110" s="67">
        <f t="shared" ca="1" si="6"/>
        <v>4</v>
      </c>
      <c r="CJ110" s="67">
        <f t="shared" ca="1" si="6"/>
        <v>5</v>
      </c>
      <c r="CK110" s="67">
        <f t="shared" ca="1" si="6"/>
        <v>6</v>
      </c>
      <c r="CL110" s="67">
        <f t="shared" ca="1" si="6"/>
        <v>7</v>
      </c>
      <c r="CM110" s="67">
        <f t="shared" ca="1" si="6"/>
        <v>8</v>
      </c>
      <c r="CN110" s="67">
        <f t="shared" ca="1" si="6"/>
        <v>9</v>
      </c>
      <c r="CO110" s="67">
        <f t="shared" ca="1" si="6"/>
        <v>10</v>
      </c>
      <c r="CP110" s="67">
        <f t="shared" ca="1" si="6"/>
        <v>11</v>
      </c>
      <c r="CQ110" s="67">
        <f t="shared" ca="1" si="6"/>
        <v>12</v>
      </c>
      <c r="CR110" s="67">
        <f t="shared" ca="1" si="6"/>
        <v>13</v>
      </c>
      <c r="CS110" s="67">
        <f t="shared" ca="1" si="6"/>
        <v>14</v>
      </c>
      <c r="CT110" s="67">
        <f t="shared" ca="1" si="6"/>
        <v>15</v>
      </c>
      <c r="CU110" s="67">
        <f t="shared" ca="1" si="6"/>
        <v>16</v>
      </c>
      <c r="CV110" s="67">
        <f t="shared" ca="1" si="6"/>
        <v>17</v>
      </c>
      <c r="CW110" s="67">
        <f t="shared" ca="1" si="6"/>
        <v>18</v>
      </c>
      <c r="CX110" s="67">
        <f t="shared" ca="1" si="6"/>
        <v>19</v>
      </c>
      <c r="CY110" s="67">
        <f t="shared" ca="1" si="6"/>
        <v>20</v>
      </c>
      <c r="CZ110" s="67">
        <f t="shared" ca="1" si="6"/>
        <v>21</v>
      </c>
      <c r="DA110" s="67">
        <f t="shared" ca="1" si="6"/>
        <v>22</v>
      </c>
      <c r="DB110" s="67">
        <f t="shared" ca="1" si="6"/>
        <v>23</v>
      </c>
      <c r="DC110" s="67">
        <f t="shared" ca="1" si="6"/>
        <v>24</v>
      </c>
      <c r="DD110" s="67">
        <f t="shared" ca="1" si="6"/>
        <v>25</v>
      </c>
      <c r="DE110" s="67">
        <f t="shared" ca="1" si="6"/>
        <v>26</v>
      </c>
      <c r="DF110" s="67">
        <f t="shared" ca="1" si="6"/>
        <v>27</v>
      </c>
      <c r="DG110" s="67">
        <f t="shared" ca="1" si="6"/>
        <v>28</v>
      </c>
      <c r="DH110" s="67">
        <f t="shared" ca="1" si="6"/>
        <v>29</v>
      </c>
      <c r="DI110" s="67">
        <f t="shared" ca="1" si="6"/>
        <v>30</v>
      </c>
      <c r="DJ110" s="67">
        <f t="shared" ca="1" si="6"/>
        <v>31</v>
      </c>
      <c r="DK110" s="375">
        <f ca="1">DJ110+1</f>
        <v>32</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9">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9">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9">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9">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9">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9">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9">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9">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9">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9">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9">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9">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9">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9">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9">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9">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9">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9">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9">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9">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9">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9">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9">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9">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9">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9">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9">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9">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9">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9">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9">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9">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9">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9">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9">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9">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9">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9">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9">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9">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9">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9">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9">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9">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9">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9">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9">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9">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9">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9">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9">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9">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9">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9">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9">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9">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9">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9">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9">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9">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9">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9">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9">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9">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9">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9">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9">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9">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9">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9">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9">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9">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9">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9">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9">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9">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9">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9">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9">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9">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9">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9">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9">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9">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9">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9">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9">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9">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9">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9">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9">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9">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9">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9">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9">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9">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9">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9">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9">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9">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9">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397" t="s">
        <v>87</v>
      </c>
      <c r="D2" s="399"/>
      <c r="F2" s="240" t="str">
        <f ca="1">"On aggregate, 1 patient = "&amp;TEXT('Demand background (hide)'!$BN$16,"#.#")&amp;" "&amp;Setup!$I$17</f>
        <v>On aggregate, 1 patient = 1. Minutes</v>
      </c>
    </row>
    <row r="3" spans="1:15" x14ac:dyDescent="0.2">
      <c r="A3" t="s">
        <v>328</v>
      </c>
      <c r="C3" s="454">
        <v>52</v>
      </c>
      <c r="D3" s="455"/>
      <c r="F3" s="347" t="s">
        <v>326</v>
      </c>
    </row>
    <row r="4" spans="1:15" x14ac:dyDescent="0.2">
      <c r="A4" t="s">
        <v>14</v>
      </c>
      <c r="C4" s="397" t="s">
        <v>19</v>
      </c>
      <c r="D4" s="399"/>
    </row>
    <row r="5" spans="1:15" x14ac:dyDescent="0.2">
      <c r="K5" s="72"/>
    </row>
    <row r="6" spans="1:15" ht="14.65" customHeight="1" thickBot="1" x14ac:dyDescent="0.3">
      <c r="A6" s="102" t="s">
        <v>309</v>
      </c>
      <c r="B6" s="103"/>
      <c r="C6" s="103"/>
      <c r="D6" s="9"/>
      <c r="E6" s="468" t="s">
        <v>346</v>
      </c>
      <c r="F6" s="468"/>
      <c r="G6" s="63" t="s">
        <v>87</v>
      </c>
      <c r="H6" s="9" t="s">
        <v>88</v>
      </c>
      <c r="I6" s="9"/>
      <c r="K6" s="72"/>
    </row>
    <row r="7" spans="1:15" ht="15" thickBot="1" x14ac:dyDescent="0.25">
      <c r="A7" s="10"/>
      <c r="B7" s="11"/>
      <c r="C7" s="11"/>
      <c r="D7" s="9"/>
      <c r="E7" s="469" t="s">
        <v>214</v>
      </c>
      <c r="F7" s="463"/>
      <c r="G7" s="451"/>
      <c r="H7" s="438">
        <f ca="1">'Parameters calculator (hide)'!B25</f>
        <v>0</v>
      </c>
      <c r="I7" s="9"/>
    </row>
    <row r="8" spans="1:15" ht="15" thickBot="1" x14ac:dyDescent="0.25">
      <c r="A8" s="11"/>
      <c r="B8" s="11"/>
      <c r="C8" s="11"/>
      <c r="D8" s="12"/>
      <c r="E8" s="13"/>
      <c r="F8" s="14"/>
      <c r="G8" s="452"/>
      <c r="H8" s="439"/>
      <c r="I8" s="9"/>
    </row>
    <row r="9" spans="1:15" ht="15" thickBot="1" x14ac:dyDescent="0.25">
      <c r="A9" s="85" t="s">
        <v>338</v>
      </c>
      <c r="B9" s="458" t="str">
        <f ca="1">TEXT('Parameters calculator (hide)'!B19,"#,#")</f>
        <v/>
      </c>
      <c r="C9" s="11"/>
      <c r="D9" s="12"/>
      <c r="E9" s="9"/>
      <c r="F9" s="9"/>
      <c r="G9" s="9"/>
      <c r="H9" s="9"/>
      <c r="I9" s="9"/>
    </row>
    <row r="10" spans="1:15" ht="15" thickBot="1" x14ac:dyDescent="0.25">
      <c r="A10" s="242" t="str">
        <f>"("&amp;$C$4&amp;")"</f>
        <v>(Patients)</v>
      </c>
      <c r="B10" s="459"/>
      <c r="C10" s="15"/>
      <c r="D10" s="16"/>
      <c r="E10" s="460" t="s">
        <v>348</v>
      </c>
      <c r="F10" s="461"/>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65"/>
      <c r="H12" s="439"/>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6" t="s">
        <v>373</v>
      </c>
      <c r="D15" s="467"/>
      <c r="E15" s="20"/>
      <c r="F15" s="437" t="s">
        <v>399</v>
      </c>
      <c r="G15" s="437"/>
      <c r="H15" s="20"/>
      <c r="I15" s="64" t="s">
        <v>87</v>
      </c>
      <c r="J15" s="20" t="s">
        <v>88</v>
      </c>
      <c r="K15" s="20"/>
      <c r="L15" s="20"/>
    </row>
    <row r="16" spans="1:15" ht="15" thickBot="1" x14ac:dyDescent="0.25">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5" thickBot="1" x14ac:dyDescent="0.25">
      <c r="B17" s="20"/>
      <c r="C17" s="442"/>
      <c r="D17" s="443"/>
      <c r="E17" s="22"/>
      <c r="F17" s="23"/>
      <c r="G17" s="23"/>
      <c r="H17" s="23"/>
      <c r="I17" s="445"/>
      <c r="J17" s="447"/>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48" t="s">
        <v>347</v>
      </c>
      <c r="F20" s="448"/>
      <c r="G20" s="64" t="s">
        <v>87</v>
      </c>
      <c r="H20" s="25" t="s">
        <v>88</v>
      </c>
      <c r="I20" s="25"/>
      <c r="J20" s="25"/>
      <c r="K20" s="26"/>
      <c r="L20" s="20"/>
    </row>
    <row r="21" spans="1:13" ht="15" thickBot="1" x14ac:dyDescent="0.25">
      <c r="B21" s="20"/>
      <c r="C21" s="20"/>
      <c r="D21" s="28"/>
      <c r="E21" s="449" t="s">
        <v>93</v>
      </c>
      <c r="F21" s="450"/>
      <c r="G21" s="451"/>
      <c r="H21" s="438">
        <f ca="1">'Parameters calculator (hide)'!E25</f>
        <v>0</v>
      </c>
      <c r="I21" s="29"/>
      <c r="J21" s="29"/>
      <c r="K21" s="21"/>
      <c r="L21" s="20"/>
    </row>
    <row r="22" spans="1:13" ht="15" thickBot="1" x14ac:dyDescent="0.25">
      <c r="B22" s="90"/>
      <c r="C22" s="26"/>
      <c r="D22" s="23"/>
      <c r="E22" s="23"/>
      <c r="F22" s="24"/>
      <c r="G22" s="452"/>
      <c r="H22" s="439"/>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3" t="s">
        <v>372</v>
      </c>
      <c r="B25" s="31"/>
      <c r="C25" s="32"/>
      <c r="D25" s="31"/>
      <c r="E25" s="31"/>
      <c r="F25" s="31"/>
      <c r="G25" s="31"/>
      <c r="H25" s="31"/>
      <c r="I25" s="32"/>
      <c r="J25" s="31"/>
      <c r="K25" s="31"/>
    </row>
    <row r="26" spans="1:13" ht="15" thickBot="1" x14ac:dyDescent="0.25">
      <c r="A26" s="453"/>
      <c r="B26" s="456">
        <f ca="1">'Parameters calculator (hide)'!B27</f>
        <v>0</v>
      </c>
      <c r="C26" s="33"/>
      <c r="D26" s="31"/>
      <c r="E26" s="31"/>
      <c r="F26" s="31"/>
      <c r="G26" s="92"/>
      <c r="H26" s="31"/>
      <c r="I26" s="32" t="s">
        <v>87</v>
      </c>
      <c r="J26" s="31" t="s">
        <v>88</v>
      </c>
      <c r="K26" s="31"/>
    </row>
    <row r="27" spans="1:13" ht="15" thickBot="1" x14ac:dyDescent="0.25">
      <c r="A27" s="243" t="str">
        <f>"("&amp;$C$4&amp;")"</f>
        <v>(Patients)</v>
      </c>
      <c r="B27" s="457"/>
      <c r="C27" s="31"/>
      <c r="D27" s="31"/>
      <c r="E27" s="31"/>
      <c r="F27" s="83" t="s">
        <v>400</v>
      </c>
      <c r="G27" s="92"/>
      <c r="H27" s="31"/>
      <c r="I27" s="451"/>
      <c r="J27" s="438">
        <f ca="1">'Parameters calculator (hide)'!F25</f>
        <v>0</v>
      </c>
      <c r="K27" s="31"/>
    </row>
    <row r="28" spans="1:13" ht="15" thickBot="1" x14ac:dyDescent="0.25">
      <c r="A28" s="83"/>
      <c r="B28" s="31"/>
      <c r="C28" s="31"/>
      <c r="D28" s="31"/>
      <c r="E28" s="31"/>
      <c r="F28" s="31" t="s">
        <v>95</v>
      </c>
      <c r="G28" s="31"/>
      <c r="H28" s="31"/>
      <c r="I28" s="452"/>
      <c r="J28" s="439"/>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x14ac:dyDescent="0.2">
      <c r="A11" s="86" t="str">
        <f>IF(Setup!C29&lt;&gt;"",Setup!C29,"Modality "&amp;ROW(A3))</f>
        <v>Modality 3</v>
      </c>
      <c r="B11" s="214"/>
      <c r="C11" s="214"/>
      <c r="E11" s="214"/>
      <c r="G11" s="214"/>
    </row>
    <row r="12" spans="1:7" x14ac:dyDescent="0.2">
      <c r="A12" s="86" t="str">
        <f>IF(Setup!C30&lt;&gt;"",Setup!C30,"Modality "&amp;ROW(A8))</f>
        <v>Modality 4</v>
      </c>
      <c r="B12" s="214"/>
      <c r="C12" s="214"/>
      <c r="E12" s="214"/>
      <c r="G12" s="214"/>
    </row>
    <row r="13" spans="1:7" x14ac:dyDescent="0.2">
      <c r="A13" s="86" t="str">
        <f>IF(Setup!C31&lt;&gt;"",Setup!C31,"Modality "&amp;ROW(A9))</f>
        <v>Modality 5</v>
      </c>
      <c r="B13" s="214"/>
      <c r="C13" s="214"/>
      <c r="E13" s="214"/>
      <c r="G13" s="214"/>
    </row>
    <row r="14" spans="1:7" x14ac:dyDescent="0.2">
      <c r="A14" s="86" t="str">
        <f>IF(Setup!C32&lt;&gt;"",Setup!C32,"Modality "&amp;ROW(A10))</f>
        <v>Modality 6</v>
      </c>
      <c r="B14" s="214"/>
      <c r="C14" s="214"/>
      <c r="E14" s="214"/>
      <c r="G14" s="214"/>
    </row>
    <row r="15" spans="1:7" x14ac:dyDescent="0.2">
      <c r="A15" s="86" t="str">
        <f>IF(Setup!C33&lt;&gt;"",Setup!C33,"Modality "&amp;ROW(A11))</f>
        <v>Modality 7</v>
      </c>
      <c r="B15" s="214"/>
      <c r="C15" s="214"/>
      <c r="E15" s="214"/>
      <c r="G15" s="214"/>
    </row>
    <row r="16" spans="1:7" x14ac:dyDescent="0.2">
      <c r="A16" s="86" t="str">
        <f>IF(Setup!C34&lt;&gt;"",Setup!C34,"Modality "&amp;ROW(A12))</f>
        <v>Modality 8</v>
      </c>
      <c r="B16" s="214"/>
      <c r="C16" s="214"/>
      <c r="E16" s="214"/>
      <c r="G16" s="214"/>
    </row>
    <row r="17" spans="1:7" x14ac:dyDescent="0.2">
      <c r="A17" s="86" t="str">
        <f>IF(Setup!C35&lt;&gt;"",Setup!C35,"Modality "&amp;ROW(A13))</f>
        <v>Modality 9</v>
      </c>
      <c r="B17" s="214"/>
      <c r="C17" s="214"/>
      <c r="E17" s="214"/>
      <c r="G17" s="214"/>
    </row>
    <row r="18" spans="1:7"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VOY3L0eBfyecFKlZsHEK+Do3Sob4VrodYAA/h7U/qSswwXqnXw2U0XP15jcWplgYjyssAoychuJFCZAw0FT6BA==" saltValue="KY43CYn6TWvhLwjWbecTz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334</v>
      </c>
    </row>
    <row r="68" spans="1:10" x14ac:dyDescent="0.2">
      <c r="A68" t="str">
        <f>Setup!C27</f>
        <v>Modality 1</v>
      </c>
      <c r="B68" s="5">
        <f>IF(ROW(A1)&lt;=Num_Modalities,Setup!G27,0)</f>
        <v>30</v>
      </c>
      <c r="C68" s="5">
        <f ca="1">Setup!G27*'Demand background (hide)'!BN6</f>
        <v>0</v>
      </c>
      <c r="D68" s="67"/>
      <c r="I68" s="5"/>
    </row>
    <row r="69" spans="1:10" x14ac:dyDescent="0.2">
      <c r="A69" s="67" t="str">
        <f>Setup!C28</f>
        <v>Modality 2</v>
      </c>
      <c r="B69" s="5">
        <f>IF(ROW(A2)&lt;=Num_Modalities,Setup!G28,0)</f>
        <v>30</v>
      </c>
      <c r="C69" s="5">
        <f ca="1">Setup!G28*'Demand background (hide)'!BN7</f>
        <v>1200</v>
      </c>
      <c r="D69" s="67"/>
      <c r="G69" t="s">
        <v>307</v>
      </c>
      <c r="H69" t="e">
        <f ca="1">IF(H67&gt;I66,ROUND(H67-I66,0),0)&amp;" - "&amp;IF(H67&gt;H66,ROUND(H67-H66,0),0)</f>
        <v>#VALUE!</v>
      </c>
    </row>
    <row r="70" spans="1:10" x14ac:dyDescent="0.2">
      <c r="A70" s="67" t="str">
        <f>Setup!C29</f>
        <v>Modality 3</v>
      </c>
      <c r="B70" s="5">
        <f>IF(ROW(A3)&lt;=Num_Modalities,Setup!G29,0)</f>
        <v>20</v>
      </c>
      <c r="C70" s="5">
        <f ca="1">Setup!G29*'Demand background (hide)'!BN8</f>
        <v>20</v>
      </c>
      <c r="D70" s="67"/>
    </row>
    <row r="71" spans="1:10" x14ac:dyDescent="0.2">
      <c r="A71" s="67" t="str">
        <f>Setup!C30</f>
        <v>Modality 4</v>
      </c>
      <c r="B71" s="5">
        <f>IF(ROW(A4)&lt;=Num_Modalities,Setup!G30,0)</f>
        <v>2</v>
      </c>
      <c r="C71" s="5">
        <f ca="1">B71*'Demand background (hide)'!BN9</f>
        <v>2</v>
      </c>
      <c r="D71" s="67"/>
      <c r="H71" s="5" t="e">
        <f ca="1">H67-H66</f>
        <v>#VALUE!</v>
      </c>
      <c r="I71" s="5" t="e">
        <f ca="1">H67-I66</f>
        <v>#VALUE!</v>
      </c>
    </row>
    <row r="72" spans="1:10" x14ac:dyDescent="0.2">
      <c r="A72" s="67" t="str">
        <f>Setup!C31</f>
        <v>Modality 5</v>
      </c>
      <c r="B72" s="5">
        <f>IF(ROW(A5)&lt;=Num_Modalities,Setup!G31,0)</f>
        <v>4</v>
      </c>
      <c r="C72" s="5">
        <f ca="1">B72*'Demand background (hide)'!BN10</f>
        <v>4</v>
      </c>
      <c r="D72" s="67"/>
    </row>
    <row r="73" spans="1:10" x14ac:dyDescent="0.2">
      <c r="A73" s="67" t="str">
        <f>Setup!C32</f>
        <v>Modality 6</v>
      </c>
      <c r="B73" s="5">
        <f>IF(ROW(A6)&lt;=Num_Modalities,Setup!G32,0)</f>
        <v>8</v>
      </c>
      <c r="C73" s="5">
        <f ca="1">B73*'Demand background (hide)'!BN11</f>
        <v>8</v>
      </c>
      <c r="D73" s="67"/>
    </row>
    <row r="74" spans="1:10" x14ac:dyDescent="0.2">
      <c r="A74" s="67" t="str">
        <f>Setup!C33</f>
        <v>Modality 7</v>
      </c>
      <c r="B74" s="5">
        <f>IF(ROW(A7)&lt;=Num_Modalities,Setup!G33,0)</f>
        <v>16</v>
      </c>
      <c r="C74" s="5">
        <f ca="1">B74*'Demand background (hide)'!BN12</f>
        <v>16</v>
      </c>
      <c r="D74" s="67"/>
    </row>
    <row r="75" spans="1:10" x14ac:dyDescent="0.2">
      <c r="A75" s="67" t="str">
        <f>Setup!C34</f>
        <v>Modality 8</v>
      </c>
      <c r="B75" s="5">
        <f>IF(ROW(A8)&lt;=Num_Modalities,Setup!G34,0)</f>
        <v>32</v>
      </c>
      <c r="C75" s="5">
        <f ca="1">B75*'Demand background (hide)'!BN13</f>
        <v>32</v>
      </c>
      <c r="D75" s="67"/>
    </row>
    <row r="76" spans="1:10" x14ac:dyDescent="0.2">
      <c r="A76" s="67" t="str">
        <f>Setup!C35</f>
        <v>Modality 9</v>
      </c>
      <c r="B76" s="5">
        <f>IF(ROW(A9)&lt;=Num_Modalities,Setup!G35,0)</f>
        <v>64</v>
      </c>
      <c r="C76" s="5">
        <f ca="1">B76*'Demand background (hide)'!BN14</f>
        <v>64</v>
      </c>
      <c r="D76" s="67"/>
    </row>
    <row r="77" spans="1:10" x14ac:dyDescent="0.2">
      <c r="A77" s="67" t="str">
        <f>Setup!C36</f>
        <v>Modality 10</v>
      </c>
      <c r="B77" s="5">
        <f>IF(ROW(A10)&lt;=Num_Modalities,Setup!G36,0)</f>
        <v>128</v>
      </c>
      <c r="C77" s="5">
        <f ca="1">B77*'Demand background (hide)'!BN15</f>
        <v>128</v>
      </c>
      <c r="D77" s="67"/>
    </row>
    <row r="78" spans="1:10" x14ac:dyDescent="0.2">
      <c r="A78" s="67"/>
    </row>
    <row r="79" spans="1:10" x14ac:dyDescent="0.2">
      <c r="A79" s="67" t="s">
        <v>57</v>
      </c>
      <c r="B79" s="5">
        <f ca="1">SUM(OFFSET($B$68,0,0,Num_Modalities,1))</f>
        <v>334</v>
      </c>
      <c r="C79" s="5">
        <f ca="1">SUM(OFFSET($C$68,0,0,Num_Modalities,1))</f>
        <v>1474</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1250</v>
      </c>
      <c r="G1" s="67" t="s">
        <v>1252</v>
      </c>
      <c r="H1" t="s">
        <v>1251</v>
      </c>
      <c r="M1" s="67" t="s">
        <v>1252</v>
      </c>
      <c r="N1" t="s">
        <v>1250</v>
      </c>
      <c r="BN1" t="s">
        <v>1251</v>
      </c>
      <c r="EA1" t="s">
        <v>1277</v>
      </c>
    </row>
    <row r="2" spans="1:131" x14ac:dyDescent="0.2">
      <c r="A2" t="s">
        <v>1292</v>
      </c>
      <c r="B2" t="s">
        <v>1278</v>
      </c>
      <c r="C2" t="s">
        <v>1279</v>
      </c>
      <c r="E2">
        <v>30</v>
      </c>
      <c r="F2">
        <v>7</v>
      </c>
      <c r="G2" t="s">
        <v>1238</v>
      </c>
      <c r="H2" t="s">
        <v>1280</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1292</v>
      </c>
    </row>
    <row r="3" spans="1:131" x14ac:dyDescent="0.2">
      <c r="B3" t="s">
        <v>1281</v>
      </c>
      <c r="C3" t="s">
        <v>1279</v>
      </c>
      <c r="E3">
        <v>30</v>
      </c>
      <c r="F3">
        <v>7</v>
      </c>
      <c r="G3" t="s">
        <v>1238</v>
      </c>
      <c r="H3" t="s">
        <v>1282</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
      <c r="B4" t="s">
        <v>1283</v>
      </c>
      <c r="C4" t="s">
        <v>1284</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
      <c r="B5" t="s">
        <v>1285</v>
      </c>
      <c r="C5" t="s">
        <v>1286</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1287</v>
      </c>
      <c r="C6" t="s">
        <v>1288</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
      <c r="G7" t="s">
        <v>1238</v>
      </c>
      <c r="M7" t="s">
        <v>1238</v>
      </c>
      <c r="N7">
        <v>0.2163170163170163</v>
      </c>
      <c r="BM7"/>
    </row>
    <row r="8" spans="1:131" x14ac:dyDescent="0.2">
      <c r="G8" t="s">
        <v>1238</v>
      </c>
      <c r="M8" t="s">
        <v>1238</v>
      </c>
      <c r="BM8"/>
    </row>
    <row r="9" spans="1:131" x14ac:dyDescent="0.2">
      <c r="G9" t="s">
        <v>1238</v>
      </c>
      <c r="M9" t="s">
        <v>1238</v>
      </c>
      <c r="BM9"/>
    </row>
    <row r="10" spans="1:131" x14ac:dyDescent="0.2">
      <c r="G10" t="s">
        <v>1238</v>
      </c>
      <c r="M10" t="s">
        <v>1238</v>
      </c>
      <c r="BM10"/>
    </row>
    <row r="11" spans="1:131" x14ac:dyDescent="0.2">
      <c r="G11" t="s">
        <v>1238</v>
      </c>
      <c r="M11" t="s">
        <v>1238</v>
      </c>
      <c r="BM11"/>
    </row>
    <row r="12" spans="1:131" x14ac:dyDescent="0.2">
      <c r="G12" t="s">
        <v>1238</v>
      </c>
      <c r="M12" t="s">
        <v>1238</v>
      </c>
      <c r="BM12"/>
    </row>
    <row r="13" spans="1:131" x14ac:dyDescent="0.2">
      <c r="G13" t="s">
        <v>1238</v>
      </c>
      <c r="M13" t="s">
        <v>1238</v>
      </c>
      <c r="BM13"/>
    </row>
    <row r="14" spans="1:131" x14ac:dyDescent="0.2">
      <c r="G14" t="s">
        <v>1238</v>
      </c>
      <c r="M14" t="s">
        <v>1238</v>
      </c>
      <c r="BM14"/>
    </row>
    <row r="15" spans="1:131" x14ac:dyDescent="0.2">
      <c r="G15" t="s">
        <v>1238</v>
      </c>
      <c r="M15" t="s">
        <v>1238</v>
      </c>
      <c r="BM15"/>
    </row>
    <row r="16" spans="1:131" x14ac:dyDescent="0.2">
      <c r="G16" t="s">
        <v>1238</v>
      </c>
      <c r="M16" t="s">
        <v>1238</v>
      </c>
      <c r="BM16"/>
    </row>
    <row r="17" spans="7:65" x14ac:dyDescent="0.2">
      <c r="G17" t="s">
        <v>1238</v>
      </c>
      <c r="M17" t="s">
        <v>1238</v>
      </c>
      <c r="BM17"/>
    </row>
    <row r="18" spans="7:65" x14ac:dyDescent="0.2">
      <c r="G18" t="s">
        <v>1238</v>
      </c>
      <c r="M18" t="s">
        <v>1238</v>
      </c>
      <c r="BM18"/>
    </row>
    <row r="19" spans="7:65" x14ac:dyDescent="0.2">
      <c r="G19" t="s">
        <v>1238</v>
      </c>
      <c r="M19" t="s">
        <v>1238</v>
      </c>
      <c r="BM19"/>
    </row>
    <row r="20" spans="7:65" x14ac:dyDescent="0.2">
      <c r="G20" t="s">
        <v>1238</v>
      </c>
      <c r="M20" t="s">
        <v>1238</v>
      </c>
      <c r="BM20"/>
    </row>
    <row r="21" spans="7:65" x14ac:dyDescent="0.2">
      <c r="G21" t="s">
        <v>1238</v>
      </c>
      <c r="M21" t="s">
        <v>1238</v>
      </c>
      <c r="BM21"/>
    </row>
    <row r="22" spans="7:65" x14ac:dyDescent="0.2">
      <c r="G22" t="s">
        <v>1238</v>
      </c>
      <c r="M22" t="s">
        <v>1238</v>
      </c>
      <c r="BM22"/>
    </row>
    <row r="23" spans="7:65" x14ac:dyDescent="0.2">
      <c r="G23" t="s">
        <v>1238</v>
      </c>
      <c r="M23" t="s">
        <v>1238</v>
      </c>
      <c r="BM23"/>
    </row>
    <row r="24" spans="7:65" x14ac:dyDescent="0.2">
      <c r="G24" t="s">
        <v>1238</v>
      </c>
      <c r="M24" t="s">
        <v>1238</v>
      </c>
      <c r="BM24"/>
    </row>
    <row r="25" spans="7:65" x14ac:dyDescent="0.2">
      <c r="G25" t="s">
        <v>1238</v>
      </c>
      <c r="M25" t="s">
        <v>1238</v>
      </c>
      <c r="BM25"/>
    </row>
    <row r="26" spans="7:65" x14ac:dyDescent="0.2">
      <c r="G26" t="s">
        <v>1238</v>
      </c>
      <c r="M26" t="s">
        <v>1238</v>
      </c>
      <c r="BM26"/>
    </row>
    <row r="27" spans="7:65" x14ac:dyDescent="0.2">
      <c r="G27" t="s">
        <v>1238</v>
      </c>
      <c r="M27" t="s">
        <v>1238</v>
      </c>
      <c r="BM27"/>
    </row>
    <row r="28" spans="7:65" x14ac:dyDescent="0.2">
      <c r="G28" t="s">
        <v>1238</v>
      </c>
      <c r="M28" t="s">
        <v>1238</v>
      </c>
      <c r="BM28"/>
    </row>
    <row r="29" spans="7:65" x14ac:dyDescent="0.2">
      <c r="G29" t="s">
        <v>1238</v>
      </c>
      <c r="M29" t="s">
        <v>1238</v>
      </c>
      <c r="BM29"/>
    </row>
    <row r="30" spans="7:65" x14ac:dyDescent="0.2">
      <c r="G30" t="s">
        <v>1238</v>
      </c>
      <c r="M30" t="s">
        <v>1238</v>
      </c>
      <c r="BM30"/>
    </row>
    <row r="31" spans="7:65" x14ac:dyDescent="0.2">
      <c r="G31" t="s">
        <v>1238</v>
      </c>
      <c r="M31" t="s">
        <v>1238</v>
      </c>
      <c r="BM31"/>
    </row>
    <row r="32" spans="7:65" x14ac:dyDescent="0.2">
      <c r="G32" t="s">
        <v>1238</v>
      </c>
      <c r="M32" t="s">
        <v>1238</v>
      </c>
      <c r="BM32"/>
    </row>
    <row r="33" spans="7:65" x14ac:dyDescent="0.2">
      <c r="G33" t="s">
        <v>1238</v>
      </c>
      <c r="M33" t="s">
        <v>1238</v>
      </c>
      <c r="BM33"/>
    </row>
    <row r="34" spans="7:65" x14ac:dyDescent="0.2">
      <c r="G34" t="s">
        <v>1238</v>
      </c>
      <c r="M34" t="s">
        <v>1238</v>
      </c>
      <c r="BM34"/>
    </row>
    <row r="35" spans="7:65" x14ac:dyDescent="0.2">
      <c r="G35" t="s">
        <v>1238</v>
      </c>
      <c r="M35" t="s">
        <v>1238</v>
      </c>
      <c r="BM35"/>
    </row>
    <row r="36" spans="7:65" x14ac:dyDescent="0.2">
      <c r="G36" t="s">
        <v>1238</v>
      </c>
      <c r="M36" t="s">
        <v>1238</v>
      </c>
      <c r="BM36"/>
    </row>
    <row r="37" spans="7:65" x14ac:dyDescent="0.2">
      <c r="G37" t="s">
        <v>1238</v>
      </c>
      <c r="M37" t="s">
        <v>1238</v>
      </c>
      <c r="BM37"/>
    </row>
    <row r="38" spans="7:65" x14ac:dyDescent="0.2">
      <c r="G38" t="s">
        <v>1238</v>
      </c>
      <c r="M38" t="s">
        <v>1238</v>
      </c>
      <c r="BM38"/>
    </row>
    <row r="39" spans="7:65" x14ac:dyDescent="0.2">
      <c r="G39" t="s">
        <v>1238</v>
      </c>
      <c r="M39" t="s">
        <v>1238</v>
      </c>
      <c r="BM39"/>
    </row>
    <row r="40" spans="7:65" x14ac:dyDescent="0.2">
      <c r="G40" t="s">
        <v>1238</v>
      </c>
      <c r="M40" t="s">
        <v>1238</v>
      </c>
      <c r="BM40"/>
    </row>
    <row r="41" spans="7:65" x14ac:dyDescent="0.2">
      <c r="G41" t="s">
        <v>1238</v>
      </c>
      <c r="M41" t="s">
        <v>1238</v>
      </c>
      <c r="BM41"/>
    </row>
    <row r="42" spans="7:65" x14ac:dyDescent="0.2">
      <c r="G42" t="s">
        <v>1238</v>
      </c>
      <c r="M42" t="s">
        <v>1238</v>
      </c>
      <c r="BM42"/>
    </row>
    <row r="43" spans="7:65" x14ac:dyDescent="0.2">
      <c r="G43" t="s">
        <v>1238</v>
      </c>
      <c r="M43" t="s">
        <v>1238</v>
      </c>
      <c r="BM43"/>
    </row>
    <row r="44" spans="7:65" x14ac:dyDescent="0.2">
      <c r="G44" t="s">
        <v>1238</v>
      </c>
      <c r="M44" t="s">
        <v>1238</v>
      </c>
      <c r="BM44"/>
    </row>
    <row r="45" spans="7:65" x14ac:dyDescent="0.2">
      <c r="G45" t="s">
        <v>1238</v>
      </c>
      <c r="M45" t="s">
        <v>1238</v>
      </c>
      <c r="BM45"/>
    </row>
    <row r="46" spans="7:65" x14ac:dyDescent="0.2">
      <c r="G46" t="s">
        <v>1238</v>
      </c>
      <c r="M46" t="s">
        <v>1238</v>
      </c>
      <c r="BM46"/>
    </row>
    <row r="47" spans="7:65" x14ac:dyDescent="0.2">
      <c r="G47" t="s">
        <v>1238</v>
      </c>
      <c r="M47" t="s">
        <v>1238</v>
      </c>
      <c r="BM47"/>
    </row>
    <row r="48" spans="7:65" x14ac:dyDescent="0.2">
      <c r="G48" t="s">
        <v>1238</v>
      </c>
      <c r="M48" t="s">
        <v>1238</v>
      </c>
      <c r="BM48"/>
    </row>
    <row r="49" spans="7:65" x14ac:dyDescent="0.2">
      <c r="G49" t="s">
        <v>1238</v>
      </c>
      <c r="M49" t="s">
        <v>1238</v>
      </c>
      <c r="BM49"/>
    </row>
    <row r="50" spans="7:65" x14ac:dyDescent="0.2">
      <c r="G50" t="s">
        <v>1238</v>
      </c>
      <c r="M50" t="s">
        <v>1238</v>
      </c>
      <c r="BM50"/>
    </row>
    <row r="51" spans="7:65" x14ac:dyDescent="0.2">
      <c r="G51" t="s">
        <v>1238</v>
      </c>
      <c r="M51" t="s">
        <v>1238</v>
      </c>
      <c r="BM51"/>
    </row>
    <row r="52" spans="7:65" x14ac:dyDescent="0.2">
      <c r="G52" t="s">
        <v>1238</v>
      </c>
      <c r="M52" t="s">
        <v>1238</v>
      </c>
      <c r="BM52"/>
    </row>
    <row r="53" spans="7:65" x14ac:dyDescent="0.2">
      <c r="G53" t="s">
        <v>1238</v>
      </c>
      <c r="M53" t="s">
        <v>1238</v>
      </c>
      <c r="BM53"/>
    </row>
    <row r="54" spans="7:65" x14ac:dyDescent="0.2">
      <c r="G54" t="s">
        <v>1238</v>
      </c>
      <c r="M54" t="s">
        <v>1238</v>
      </c>
      <c r="BM54"/>
    </row>
    <row r="55" spans="7:65" x14ac:dyDescent="0.2">
      <c r="G55" t="s">
        <v>1238</v>
      </c>
      <c r="M55" t="s">
        <v>1238</v>
      </c>
      <c r="BM55"/>
    </row>
    <row r="56" spans="7:65" x14ac:dyDescent="0.2">
      <c r="G56" t="s">
        <v>1238</v>
      </c>
      <c r="M56" t="s">
        <v>1238</v>
      </c>
      <c r="BM56"/>
    </row>
    <row r="57" spans="7:65" x14ac:dyDescent="0.2">
      <c r="G57" t="s">
        <v>1238</v>
      </c>
      <c r="M57" t="s">
        <v>1238</v>
      </c>
      <c r="BM57"/>
    </row>
    <row r="58" spans="7:65" x14ac:dyDescent="0.2">
      <c r="G58" t="s">
        <v>1238</v>
      </c>
      <c r="M58" t="s">
        <v>1238</v>
      </c>
      <c r="BM58"/>
    </row>
    <row r="59" spans="7:65" x14ac:dyDescent="0.2">
      <c r="G59" t="s">
        <v>1238</v>
      </c>
      <c r="M59" t="s">
        <v>1238</v>
      </c>
      <c r="BM59"/>
    </row>
    <row r="60" spans="7:65" x14ac:dyDescent="0.2">
      <c r="G60" t="s">
        <v>1238</v>
      </c>
      <c r="M60" t="s">
        <v>1238</v>
      </c>
      <c r="BM60"/>
    </row>
    <row r="61" spans="7:65" x14ac:dyDescent="0.2">
      <c r="G61" t="s">
        <v>1238</v>
      </c>
      <c r="M61" t="s">
        <v>1238</v>
      </c>
      <c r="BM61"/>
    </row>
    <row r="62" spans="7:65" x14ac:dyDescent="0.2">
      <c r="G62" t="s">
        <v>1238</v>
      </c>
      <c r="M62" t="s">
        <v>1238</v>
      </c>
      <c r="BM62"/>
    </row>
    <row r="63" spans="7:65" x14ac:dyDescent="0.2">
      <c r="G63" t="s">
        <v>1238</v>
      </c>
      <c r="M63" t="s">
        <v>1238</v>
      </c>
      <c r="BM63"/>
    </row>
    <row r="64" spans="7:65" x14ac:dyDescent="0.2">
      <c r="G64" t="s">
        <v>1238</v>
      </c>
      <c r="M64" t="s">
        <v>1238</v>
      </c>
      <c r="BM64"/>
    </row>
    <row r="65" spans="7:65" x14ac:dyDescent="0.2">
      <c r="G65" t="s">
        <v>1238</v>
      </c>
      <c r="M65" t="s">
        <v>1238</v>
      </c>
      <c r="BM65"/>
    </row>
    <row r="66" spans="7:65" x14ac:dyDescent="0.2">
      <c r="G66" t="s">
        <v>1238</v>
      </c>
      <c r="M66" t="s">
        <v>1238</v>
      </c>
      <c r="BM66"/>
    </row>
    <row r="67" spans="7:65" x14ac:dyDescent="0.2">
      <c r="G67" t="s">
        <v>1238</v>
      </c>
      <c r="M67" t="s">
        <v>1238</v>
      </c>
      <c r="BM67"/>
    </row>
    <row r="68" spans="7:65" x14ac:dyDescent="0.2">
      <c r="G68" t="s">
        <v>1238</v>
      </c>
      <c r="M68" t="s">
        <v>1238</v>
      </c>
      <c r="BM68"/>
    </row>
    <row r="69" spans="7:65" x14ac:dyDescent="0.2">
      <c r="G69" t="s">
        <v>1238</v>
      </c>
      <c r="M69" t="s">
        <v>1238</v>
      </c>
      <c r="BM69"/>
    </row>
    <row r="70" spans="7:65" x14ac:dyDescent="0.2">
      <c r="G70" t="s">
        <v>1238</v>
      </c>
      <c r="M70" t="s">
        <v>1238</v>
      </c>
      <c r="BM70"/>
    </row>
    <row r="71" spans="7:65" x14ac:dyDescent="0.2">
      <c r="G71" t="s">
        <v>1238</v>
      </c>
      <c r="M71" t="s">
        <v>1238</v>
      </c>
      <c r="BM71"/>
    </row>
    <row r="72" spans="7:65" x14ac:dyDescent="0.2">
      <c r="G72" t="s">
        <v>1238</v>
      </c>
      <c r="M72" t="s">
        <v>1238</v>
      </c>
      <c r="BM72"/>
    </row>
    <row r="73" spans="7:65" x14ac:dyDescent="0.2">
      <c r="G73" t="s">
        <v>1238</v>
      </c>
      <c r="M73" t="s">
        <v>1238</v>
      </c>
      <c r="BM73"/>
    </row>
    <row r="74" spans="7:65" x14ac:dyDescent="0.2">
      <c r="G74" t="s">
        <v>1238</v>
      </c>
      <c r="M74" t="s">
        <v>1238</v>
      </c>
      <c r="BM74"/>
    </row>
    <row r="75" spans="7:65" x14ac:dyDescent="0.2">
      <c r="G75" t="s">
        <v>1238</v>
      </c>
      <c r="M75" t="s">
        <v>1238</v>
      </c>
      <c r="BM75"/>
    </row>
    <row r="76" spans="7:65" x14ac:dyDescent="0.2">
      <c r="G76" t="s">
        <v>1238</v>
      </c>
      <c r="M76" t="s">
        <v>1238</v>
      </c>
      <c r="BM76"/>
    </row>
    <row r="77" spans="7:65" x14ac:dyDescent="0.2">
      <c r="G77" t="s">
        <v>1238</v>
      </c>
      <c r="M77" t="s">
        <v>1238</v>
      </c>
      <c r="BM77"/>
    </row>
    <row r="78" spans="7:65" x14ac:dyDescent="0.2">
      <c r="G78" t="s">
        <v>1238</v>
      </c>
      <c r="M78" t="s">
        <v>1238</v>
      </c>
      <c r="BM78"/>
    </row>
    <row r="79" spans="7:65" x14ac:dyDescent="0.2">
      <c r="G79" t="s">
        <v>1238</v>
      </c>
      <c r="M79" t="s">
        <v>1238</v>
      </c>
      <c r="BM79"/>
    </row>
    <row r="80" spans="7:65" x14ac:dyDescent="0.2">
      <c r="G80" t="s">
        <v>1238</v>
      </c>
      <c r="M80" t="s">
        <v>1238</v>
      </c>
      <c r="BM80"/>
    </row>
    <row r="81" spans="7:65" x14ac:dyDescent="0.2">
      <c r="G81" t="s">
        <v>1238</v>
      </c>
      <c r="M81" t="s">
        <v>1238</v>
      </c>
      <c r="BM81"/>
    </row>
    <row r="82" spans="7:65" x14ac:dyDescent="0.2">
      <c r="G82" t="s">
        <v>1238</v>
      </c>
      <c r="M82" t="s">
        <v>1238</v>
      </c>
      <c r="BM82"/>
    </row>
    <row r="83" spans="7:65" x14ac:dyDescent="0.2">
      <c r="G83" t="s">
        <v>1238</v>
      </c>
      <c r="M83" t="s">
        <v>1238</v>
      </c>
      <c r="BM83"/>
    </row>
    <row r="84" spans="7:65" x14ac:dyDescent="0.2">
      <c r="G84" t="s">
        <v>1238</v>
      </c>
      <c r="M84" t="s">
        <v>1238</v>
      </c>
      <c r="BM84"/>
    </row>
    <row r="85" spans="7:65" x14ac:dyDescent="0.2">
      <c r="G85" t="s">
        <v>1238</v>
      </c>
      <c r="M85" t="s">
        <v>1238</v>
      </c>
      <c r="BM85"/>
    </row>
    <row r="86" spans="7:65" x14ac:dyDescent="0.2">
      <c r="G86" t="s">
        <v>1238</v>
      </c>
      <c r="M86" t="s">
        <v>1238</v>
      </c>
      <c r="BM86"/>
    </row>
    <row r="87" spans="7:65" x14ac:dyDescent="0.2">
      <c r="G87" t="s">
        <v>1238</v>
      </c>
      <c r="M87" t="s">
        <v>1238</v>
      </c>
      <c r="BM87"/>
    </row>
    <row r="88" spans="7:65" x14ac:dyDescent="0.2">
      <c r="G88" t="s">
        <v>1238</v>
      </c>
      <c r="M88" t="s">
        <v>1238</v>
      </c>
      <c r="BM88"/>
    </row>
    <row r="89" spans="7:65" x14ac:dyDescent="0.2">
      <c r="G89" t="s">
        <v>1238</v>
      </c>
      <c r="M89" t="s">
        <v>1238</v>
      </c>
      <c r="BM89"/>
    </row>
    <row r="90" spans="7:65" x14ac:dyDescent="0.2">
      <c r="G90" t="s">
        <v>1238</v>
      </c>
      <c r="M90" t="s">
        <v>1238</v>
      </c>
      <c r="BM90"/>
    </row>
    <row r="91" spans="7:65" x14ac:dyDescent="0.2">
      <c r="G91" t="s">
        <v>1238</v>
      </c>
      <c r="M91" t="s">
        <v>1238</v>
      </c>
      <c r="BM91"/>
    </row>
    <row r="92" spans="7:65" x14ac:dyDescent="0.2">
      <c r="G92" t="s">
        <v>1238</v>
      </c>
      <c r="M92" t="s">
        <v>1238</v>
      </c>
      <c r="BM92"/>
    </row>
    <row r="93" spans="7:65" x14ac:dyDescent="0.2">
      <c r="G93" t="s">
        <v>1238</v>
      </c>
      <c r="M93" t="s">
        <v>1238</v>
      </c>
      <c r="BM93"/>
    </row>
    <row r="94" spans="7:65" x14ac:dyDescent="0.2">
      <c r="G94" t="s">
        <v>1238</v>
      </c>
      <c r="M94" t="s">
        <v>1238</v>
      </c>
      <c r="BM94"/>
    </row>
    <row r="95" spans="7:65" x14ac:dyDescent="0.2">
      <c r="G95" t="s">
        <v>1238</v>
      </c>
      <c r="M95" t="s">
        <v>1238</v>
      </c>
      <c r="BM95"/>
    </row>
    <row r="96" spans="7:65" x14ac:dyDescent="0.2">
      <c r="G96" t="s">
        <v>1238</v>
      </c>
      <c r="M96" t="s">
        <v>1238</v>
      </c>
      <c r="BM96"/>
    </row>
    <row r="97" spans="7:65" x14ac:dyDescent="0.2">
      <c r="G97" t="s">
        <v>1238</v>
      </c>
      <c r="M97" t="s">
        <v>1238</v>
      </c>
      <c r="BM97"/>
    </row>
    <row r="98" spans="7:65" x14ac:dyDescent="0.2">
      <c r="G98" t="s">
        <v>1238</v>
      </c>
      <c r="M98" t="s">
        <v>1238</v>
      </c>
      <c r="BM98"/>
    </row>
    <row r="99" spans="7:65" x14ac:dyDescent="0.2">
      <c r="G99" t="s">
        <v>1238</v>
      </c>
      <c r="M99" t="s">
        <v>1238</v>
      </c>
      <c r="BM99"/>
    </row>
    <row r="100" spans="7:65" x14ac:dyDescent="0.2">
      <c r="G100" t="s">
        <v>1238</v>
      </c>
      <c r="M100" t="s">
        <v>1238</v>
      </c>
      <c r="BM100"/>
    </row>
    <row r="101" spans="7:65" x14ac:dyDescent="0.2">
      <c r="G101" t="s">
        <v>1238</v>
      </c>
      <c r="M101" t="s">
        <v>1238</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t="str">
        <f ca="1">IFERROR('Demand background (hide)'!BK20,"")</f>
        <v/>
      </c>
      <c r="H7" s="230"/>
      <c r="J7" s="67"/>
    </row>
    <row r="8" spans="1:13" x14ac:dyDescent="0.2">
      <c r="A8" s="234" t="str">
        <f>Setup!B24</f>
        <v>Routine</v>
      </c>
      <c r="B8" s="154">
        <v>2</v>
      </c>
      <c r="C8" s="154">
        <v>6</v>
      </c>
      <c r="D8" s="277"/>
      <c r="E8" s="160" t="s">
        <v>402</v>
      </c>
      <c r="G8" s="227" t="str">
        <f ca="1">IFERROR('Demand background (hide)'!BL20,"")</f>
        <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0" sqref="H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1293</v>
      </c>
      <c r="G2" s="374" t="s">
        <v>1294</v>
      </c>
    </row>
    <row r="3" spans="2:21" ht="15" x14ac:dyDescent="0.25">
      <c r="E3" s="381" t="s">
        <v>1263</v>
      </c>
      <c r="G3" s="374" t="s">
        <v>1263</v>
      </c>
      <c r="H3" s="374" t="s">
        <v>1264</v>
      </c>
      <c r="I3" s="374"/>
      <c r="J3" s="374" t="s">
        <v>1265</v>
      </c>
      <c r="K3" s="374"/>
      <c r="L3" s="374" t="s">
        <v>1269</v>
      </c>
      <c r="M3" s="374"/>
      <c r="N3" s="374" t="s">
        <v>1268</v>
      </c>
      <c r="O3" s="374"/>
      <c r="P3" s="374" t="s">
        <v>1270</v>
      </c>
      <c r="R3" s="381"/>
    </row>
    <row r="4" spans="2:21" ht="15" x14ac:dyDescent="0.2">
      <c r="B4" s="476" t="s">
        <v>884</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2">
        <v>44242</v>
      </c>
    </row>
    <row r="14" spans="2:21" ht="15" x14ac:dyDescent="0.25">
      <c r="B14" s="369" t="s">
        <v>1253</v>
      </c>
    </row>
    <row r="15" spans="2:21" s="67" customFormat="1" ht="40.9" customHeight="1" x14ac:dyDescent="0.2">
      <c r="B15" s="373">
        <v>0</v>
      </c>
      <c r="C15" s="373" t="s">
        <v>1290</v>
      </c>
    </row>
    <row r="16" spans="2:21" s="67" customFormat="1" ht="51" customHeight="1" x14ac:dyDescent="0.2">
      <c r="B16" s="372" t="s">
        <v>1262</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
    <row r="27" spans="2:16" s="67" customFormat="1" ht="15" x14ac:dyDescent="0.25">
      <c r="B27" s="473" t="s">
        <v>302</v>
      </c>
      <c r="C27" s="473"/>
      <c r="D27" s="280" t="s">
        <v>497</v>
      </c>
      <c r="E27" s="280" t="s">
        <v>128</v>
      </c>
    </row>
    <row r="28" spans="2:16" s="67" customFormat="1" x14ac:dyDescent="0.2">
      <c r="B28" s="479" t="s">
        <v>1297</v>
      </c>
      <c r="C28" s="480"/>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9" t="s">
        <v>1298</v>
      </c>
      <c r="C29" s="480"/>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81" t="s">
        <v>503</v>
      </c>
      <c r="C30" s="482"/>
      <c r="D30" s="386" t="str">
        <f ca="1">IFERROR('Summary Calculations (hide)'!X70,"")</f>
        <v/>
      </c>
      <c r="E30" s="387" t="str">
        <f ca="1">IFERROR('Summary Calculations (hide)'!X71,"")</f>
        <v/>
      </c>
    </row>
    <row r="31" spans="2:16" s="67" customFormat="1" ht="15" x14ac:dyDescent="0.25">
      <c r="B31" s="144" t="s">
        <v>303</v>
      </c>
      <c r="C31" s="142"/>
    </row>
    <row r="32" spans="2:16" s="67" customFormat="1" x14ac:dyDescent="0.2">
      <c r="B32" s="479" t="s">
        <v>495</v>
      </c>
      <c r="C32" s="480"/>
      <c r="D32" s="275">
        <f ca="1">IFERROR('Summary Calculations (hide)'!R70,"")</f>
        <v>0</v>
      </c>
      <c r="E32" s="275">
        <f ca="1">IFERROR('Summary Calculations (hide)'!R71,"")</f>
        <v>0</v>
      </c>
      <c r="H32" s="5"/>
    </row>
    <row r="33" spans="2:21" s="67" customFormat="1" x14ac:dyDescent="0.2">
      <c r="B33" s="479" t="s">
        <v>496</v>
      </c>
      <c r="C33" s="480"/>
      <c r="D33" s="275">
        <f ca="1">IFERROR('Summary Calculations (hide)'!S70,"")</f>
        <v>0</v>
      </c>
      <c r="E33" s="275">
        <f ca="1">IFERROR('Summary Calculations (hide)'!S71,"")</f>
        <v>0</v>
      </c>
    </row>
    <row r="34" spans="2:21" s="67" customFormat="1" ht="15" x14ac:dyDescent="0.25">
      <c r="B34" s="144" t="s">
        <v>928</v>
      </c>
    </row>
    <row r="35" spans="2:21" s="67" customFormat="1" x14ac:dyDescent="0.2">
      <c r="B35" s="479" t="s">
        <v>927</v>
      </c>
      <c r="C35" s="480"/>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5" t="str">
        <f>"Current waiting list vs Estimated sustainable waiting list ("&amp;C8&amp;")"</f>
        <v>Current waiting list vs Estimated sustainable waiting list (Patients)</v>
      </c>
      <c r="C38" s="475"/>
      <c r="D38" s="475"/>
      <c r="E38" s="475"/>
      <c r="F38" s="475"/>
      <c r="G38" s="475"/>
      <c r="H38" s="475"/>
    </row>
    <row r="40" spans="2:21" ht="15" x14ac:dyDescent="0.25">
      <c r="B40" s="473" t="s">
        <v>489</v>
      </c>
      <c r="C40" s="474"/>
      <c r="D40" s="397" t="s">
        <v>249</v>
      </c>
      <c r="E40" s="399"/>
    </row>
    <row r="41" spans="2:21" x14ac:dyDescent="0.2">
      <c r="B41" s="345" t="str">
        <f>IF(AND(LEFT(Demand!C8,1)="H",'Demand adjustments for Covid'!F9="No"),"","WL predictions are disabled when forecast demand or Covid adjustments are enabled.")</f>
        <v/>
      </c>
    </row>
    <row r="42" spans="2:21" x14ac:dyDescent="0.2">
      <c r="B42" s="471" t="s">
        <v>1139</v>
      </c>
      <c r="C42" s="472"/>
      <c r="D42" s="330">
        <v>0</v>
      </c>
    </row>
    <row r="43" spans="2:21" x14ac:dyDescent="0.2">
      <c r="B43" s="471" t="s">
        <v>1140</v>
      </c>
      <c r="C43" s="472"/>
      <c r="D43" s="330">
        <v>0</v>
      </c>
    </row>
    <row r="49" spans="2:4" x14ac:dyDescent="0.2">
      <c r="B49" s="137" t="s">
        <v>305</v>
      </c>
      <c r="C49" s="478">
        <f ca="1">'Parameters calculator (hide)'!H67</f>
        <v>334</v>
      </c>
      <c r="D49" s="478"/>
    </row>
    <row r="50" spans="2:4" x14ac:dyDescent="0.2">
      <c r="B50" s="138" t="s">
        <v>306</v>
      </c>
      <c r="C50" s="470" t="str">
        <f ca="1">IFERROR(TEXT('Parameters calculator (hide)'!H66,"#,#")&amp;" - "&amp;TEXT('Parameters calculator (hide)'!I66,"#,#"),"")</f>
        <v/>
      </c>
      <c r="D50" s="470"/>
    </row>
    <row r="53" spans="2:4" x14ac:dyDescent="0.2">
      <c r="B53" s="20" t="s">
        <v>307</v>
      </c>
      <c r="C53" s="470" t="str">
        <f ca="1">IFERROR('Parameters calculator (hide)'!H69,"")</f>
        <v/>
      </c>
      <c r="D53" s="470"/>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PbWaagr7Gok28/n1EcUuFTUzmT0aXKg//d3nt916uF9Tb11lypCsk/dzjkNHP8uoHd5j8+xLlSS/9pvKuajnw==" saltValue="Gy83k65UAl7eld+Zr6DBWA=="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0" workbookViewId="0">
      <selection activeCell="J82" sqref="J82"/>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IF(Summary!$B$13="",'Critical resources (hide)'!B6,Summary!$B$13)</f>
        <v>44242</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44242</v>
      </c>
      <c r="B15">
        <f>YEAR(A15)</f>
        <v>2021</v>
      </c>
      <c r="C15" s="67" t="str">
        <f>TEXT(A15,"MMM")</f>
        <v>Feb</v>
      </c>
      <c r="D15">
        <f t="shared" ref="D15:D46" si="0">WEEKNUM(A15,21)</f>
        <v>7</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IFERROR(HLOOKUP(A15,'Capacity calculation (hide)'!$DJ$110:$BBK$111,4,0),Capacity!$U$15)</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A15+7</f>
        <v>44249</v>
      </c>
      <c r="B16" s="67" t="str">
        <f t="shared" ref="B16:B47" si="1">IF(YEAR(A16)&lt;&gt;YEAR(A15),YEAR(A16),"")</f>
        <v/>
      </c>
      <c r="C16" s="67" t="str">
        <f t="shared" ref="C16:C47" si="2">IF(TEXT(A16,"MMM")&lt;&gt;TEXT(A15,"MMM"),TEXT(A16,"MMM"),"")</f>
        <v/>
      </c>
      <c r="D16" s="67">
        <f t="shared" si="0"/>
        <v>8</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IFERROR(HLOOKUP(A16,'Capacity calculation (hide)'!$DJ$110:$BBK$111,4,0),Capacity!$U$15)</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si="9">A16+7</f>
        <v>44256</v>
      </c>
      <c r="B17" s="67" t="str">
        <f t="shared" si="1"/>
        <v/>
      </c>
      <c r="C17" s="67" t="str">
        <f t="shared" si="2"/>
        <v>Mar</v>
      </c>
      <c r="D17" s="67">
        <f t="shared" si="0"/>
        <v>9</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IFERROR(HLOOKUP(A17,'Capacity calculation (hide)'!$DJ$110:$BBK$111,4,0),Capacity!$U$15)</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si="9"/>
        <v>44263</v>
      </c>
      <c r="B18" s="67" t="str">
        <f t="shared" si="1"/>
        <v/>
      </c>
      <c r="C18" s="67" t="str">
        <f t="shared" si="2"/>
        <v/>
      </c>
      <c r="D18" s="67">
        <f t="shared" si="0"/>
        <v>10</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IFERROR(HLOOKUP(A18,'Capacity calculation (hide)'!$DJ$110:$BBK$111,4,0),Capacity!$U$15)</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si="9"/>
        <v>44270</v>
      </c>
      <c r="B19" s="67" t="str">
        <f t="shared" si="1"/>
        <v/>
      </c>
      <c r="C19" s="67" t="str">
        <f t="shared" si="2"/>
        <v/>
      </c>
      <c r="D19" s="67">
        <f t="shared" si="0"/>
        <v>11</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IFERROR(HLOOKUP(A19,'Capacity calculation (hide)'!$DJ$110:$BBK$111,4,0),Capacity!$U$15)</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si="9"/>
        <v>44277</v>
      </c>
      <c r="B20" s="67" t="str">
        <f t="shared" si="1"/>
        <v/>
      </c>
      <c r="C20" s="67" t="str">
        <f t="shared" si="2"/>
        <v/>
      </c>
      <c r="D20" s="67">
        <f t="shared" si="0"/>
        <v>12</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IFERROR(HLOOKUP(A20,'Capacity calculation (hide)'!$DJ$110:$BBK$111,4,0),Capacity!$U$15)</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si="9"/>
        <v>44284</v>
      </c>
      <c r="B21" s="67" t="str">
        <f t="shared" si="1"/>
        <v/>
      </c>
      <c r="C21" s="67" t="str">
        <f t="shared" si="2"/>
        <v/>
      </c>
      <c r="D21" s="67">
        <f t="shared" si="0"/>
        <v>13</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IFERROR(HLOOKUP(A21,'Capacity calculation (hide)'!$DJ$110:$BBK$111,4,0),Capacity!$U$15)</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si="9"/>
        <v>44291</v>
      </c>
      <c r="B22" s="67" t="str">
        <f t="shared" si="1"/>
        <v/>
      </c>
      <c r="C22" s="67" t="str">
        <f t="shared" si="2"/>
        <v>Apr</v>
      </c>
      <c r="D22" s="67">
        <f t="shared" si="0"/>
        <v>14</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IFERROR(HLOOKUP(A22,'Capacity calculation (hide)'!$DJ$110:$BBK$111,4,0),Capacity!$U$15)</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si="9"/>
        <v>44298</v>
      </c>
      <c r="B23" s="67" t="str">
        <f t="shared" si="1"/>
        <v/>
      </c>
      <c r="C23" s="67" t="str">
        <f t="shared" si="2"/>
        <v/>
      </c>
      <c r="D23" s="67">
        <f t="shared" si="0"/>
        <v>15</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IFERROR(HLOOKUP(A23,'Capacity calculation (hide)'!$DJ$110:$BBK$111,4,0),Capacity!$U$15)</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si="9"/>
        <v>44305</v>
      </c>
      <c r="B24" s="67" t="str">
        <f t="shared" si="1"/>
        <v/>
      </c>
      <c r="C24" s="67" t="str">
        <f t="shared" si="2"/>
        <v/>
      </c>
      <c r="D24" s="67">
        <f t="shared" si="0"/>
        <v>16</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IFERROR(HLOOKUP(A24,'Capacity calculation (hide)'!$DJ$110:$BBK$111,4,0),Capacity!$U$15)</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si="9"/>
        <v>44312</v>
      </c>
      <c r="B25" s="67" t="str">
        <f t="shared" si="1"/>
        <v/>
      </c>
      <c r="C25" s="67" t="str">
        <f t="shared" si="2"/>
        <v/>
      </c>
      <c r="D25" s="67">
        <f t="shared" si="0"/>
        <v>17</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IFERROR(HLOOKUP(A25,'Capacity calculation (hide)'!$DJ$110:$BBK$111,4,0),Capacity!$U$15)</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si="9"/>
        <v>44319</v>
      </c>
      <c r="B26" s="67" t="str">
        <f t="shared" si="1"/>
        <v/>
      </c>
      <c r="C26" s="67" t="str">
        <f t="shared" si="2"/>
        <v>May</v>
      </c>
      <c r="D26" s="67">
        <f t="shared" si="0"/>
        <v>18</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IFERROR(HLOOKUP(A26,'Capacity calculation (hide)'!$DJ$110:$BBK$111,4,0),Capacity!$U$15)</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si="9"/>
        <v>44326</v>
      </c>
      <c r="B27" s="67" t="str">
        <f t="shared" si="1"/>
        <v/>
      </c>
      <c r="C27" s="67" t="str">
        <f t="shared" si="2"/>
        <v/>
      </c>
      <c r="D27" s="67">
        <f t="shared" si="0"/>
        <v>19</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IFERROR(HLOOKUP(A27,'Capacity calculation (hide)'!$DJ$110:$BBK$111,4,0),Capacity!$U$15)</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si="9"/>
        <v>44333</v>
      </c>
      <c r="B28" s="67" t="str">
        <f t="shared" si="1"/>
        <v/>
      </c>
      <c r="C28" s="67" t="str">
        <f t="shared" si="2"/>
        <v/>
      </c>
      <c r="D28" s="67">
        <f t="shared" si="0"/>
        <v>20</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IFERROR(HLOOKUP(A28,'Capacity calculation (hide)'!$DJ$110:$BBK$111,4,0),Capacity!$U$15)</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si="9"/>
        <v>44340</v>
      </c>
      <c r="B29" s="67" t="str">
        <f t="shared" si="1"/>
        <v/>
      </c>
      <c r="C29" s="67" t="str">
        <f t="shared" si="2"/>
        <v/>
      </c>
      <c r="D29" s="67">
        <f t="shared" si="0"/>
        <v>21</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IFERROR(HLOOKUP(A29,'Capacity calculation (hide)'!$DJ$110:$BBK$111,4,0),Capacity!$U$15)</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si="9"/>
        <v>44347</v>
      </c>
      <c r="B30" s="67" t="str">
        <f t="shared" si="1"/>
        <v/>
      </c>
      <c r="C30" s="67" t="str">
        <f t="shared" si="2"/>
        <v/>
      </c>
      <c r="D30" s="67">
        <f t="shared" si="0"/>
        <v>22</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IFERROR(HLOOKUP(A30,'Capacity calculation (hide)'!$DJ$110:$BBK$111,4,0),Capacity!$U$15)</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si="9"/>
        <v>44354</v>
      </c>
      <c r="B31" s="67" t="str">
        <f t="shared" si="1"/>
        <v/>
      </c>
      <c r="C31" s="67" t="str">
        <f t="shared" si="2"/>
        <v>Jun</v>
      </c>
      <c r="D31" s="67">
        <f t="shared" si="0"/>
        <v>23</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IFERROR(HLOOKUP(A31,'Capacity calculation (hide)'!$DJ$110:$BBK$111,4,0),Capacity!$U$15)</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si="9"/>
        <v>44361</v>
      </c>
      <c r="B32" s="67" t="str">
        <f t="shared" si="1"/>
        <v/>
      </c>
      <c r="C32" s="67" t="str">
        <f t="shared" si="2"/>
        <v/>
      </c>
      <c r="D32" s="67">
        <f t="shared" si="0"/>
        <v>24</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IFERROR(HLOOKUP(A32,'Capacity calculation (hide)'!$DJ$110:$BBK$111,4,0),Capacity!$U$15)</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si="9"/>
        <v>44368</v>
      </c>
      <c r="B33" s="67" t="str">
        <f t="shared" si="1"/>
        <v/>
      </c>
      <c r="C33" s="67" t="str">
        <f t="shared" si="2"/>
        <v/>
      </c>
      <c r="D33" s="67">
        <f t="shared" si="0"/>
        <v>25</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IFERROR(HLOOKUP(A33,'Capacity calculation (hide)'!$DJ$110:$BBK$111,4,0),Capacity!$U$15)</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si="9"/>
        <v>44375</v>
      </c>
      <c r="B34" s="67" t="str">
        <f t="shared" si="1"/>
        <v/>
      </c>
      <c r="C34" s="67" t="str">
        <f t="shared" si="2"/>
        <v/>
      </c>
      <c r="D34" s="67">
        <f t="shared" si="0"/>
        <v>26</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IFERROR(HLOOKUP(A34,'Capacity calculation (hide)'!$DJ$110:$BBK$111,4,0),Capacity!$U$15)</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si="9"/>
        <v>44382</v>
      </c>
      <c r="B35" s="67" t="str">
        <f t="shared" si="1"/>
        <v/>
      </c>
      <c r="C35" s="67" t="str">
        <f t="shared" si="2"/>
        <v>Jul</v>
      </c>
      <c r="D35" s="67">
        <f t="shared" si="0"/>
        <v>27</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IFERROR(HLOOKUP(A35,'Capacity calculation (hide)'!$DJ$110:$BBK$111,4,0),Capacity!$U$15)</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si="9"/>
        <v>44389</v>
      </c>
      <c r="B36" s="67" t="str">
        <f t="shared" si="1"/>
        <v/>
      </c>
      <c r="C36" s="67" t="str">
        <f t="shared" si="2"/>
        <v/>
      </c>
      <c r="D36" s="67">
        <f t="shared" si="0"/>
        <v>28</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IFERROR(HLOOKUP(A36,'Capacity calculation (hide)'!$DJ$110:$BBK$111,4,0),Capacity!$U$15)</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si="9"/>
        <v>44396</v>
      </c>
      <c r="B37" s="67" t="str">
        <f t="shared" si="1"/>
        <v/>
      </c>
      <c r="C37" s="67" t="str">
        <f t="shared" si="2"/>
        <v/>
      </c>
      <c r="D37" s="67">
        <f t="shared" si="0"/>
        <v>29</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IFERROR(HLOOKUP(A37,'Capacity calculation (hide)'!$DJ$110:$BBK$111,4,0),Capacity!$U$15)</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si="9"/>
        <v>44403</v>
      </c>
      <c r="B38" s="67" t="str">
        <f t="shared" si="1"/>
        <v/>
      </c>
      <c r="C38" s="67" t="str">
        <f t="shared" si="2"/>
        <v/>
      </c>
      <c r="D38" s="67">
        <f t="shared" si="0"/>
        <v>30</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IFERROR(HLOOKUP(A38,'Capacity calculation (hide)'!$DJ$110:$BBK$111,4,0),Capacity!$U$15)</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si="9"/>
        <v>44410</v>
      </c>
      <c r="B39" s="67" t="str">
        <f t="shared" si="1"/>
        <v/>
      </c>
      <c r="C39" s="67" t="str">
        <f t="shared" si="2"/>
        <v>Aug</v>
      </c>
      <c r="D39" s="67">
        <f t="shared" si="0"/>
        <v>31</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IFERROR(HLOOKUP(A39,'Capacity calculation (hide)'!$DJ$110:$BBK$111,4,0),Capacity!$U$15)</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si="9"/>
        <v>44417</v>
      </c>
      <c r="B40" s="67" t="str">
        <f t="shared" si="1"/>
        <v/>
      </c>
      <c r="C40" s="67" t="str">
        <f t="shared" si="2"/>
        <v/>
      </c>
      <c r="D40" s="67">
        <f t="shared" si="0"/>
        <v>32</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IFERROR(HLOOKUP(A40,'Capacity calculation (hide)'!$DJ$110:$BBK$111,4,0),Capacity!$U$15)</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si="9"/>
        <v>44424</v>
      </c>
      <c r="B41" s="67" t="str">
        <f t="shared" si="1"/>
        <v/>
      </c>
      <c r="C41" s="67" t="str">
        <f t="shared" si="2"/>
        <v/>
      </c>
      <c r="D41" s="67">
        <f t="shared" si="0"/>
        <v>33</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IFERROR(HLOOKUP(A41,'Capacity calculation (hide)'!$DJ$110:$BBK$111,4,0),Capacity!$U$15)</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si="9"/>
        <v>44431</v>
      </c>
      <c r="B42" s="67" t="str">
        <f t="shared" si="1"/>
        <v/>
      </c>
      <c r="C42" s="67" t="str">
        <f t="shared" si="2"/>
        <v/>
      </c>
      <c r="D42" s="67">
        <f t="shared" si="0"/>
        <v>34</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IFERROR(HLOOKUP(A42,'Capacity calculation (hide)'!$DJ$110:$BBK$111,4,0),Capacity!$U$15)</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si="9"/>
        <v>44438</v>
      </c>
      <c r="B43" s="67" t="str">
        <f t="shared" si="1"/>
        <v/>
      </c>
      <c r="C43" s="67" t="str">
        <f t="shared" si="2"/>
        <v/>
      </c>
      <c r="D43" s="67">
        <f t="shared" si="0"/>
        <v>35</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IFERROR(HLOOKUP(A43,'Capacity calculation (hide)'!$DJ$110:$BBK$111,4,0),Capacity!$U$15)</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si="9"/>
        <v>44445</v>
      </c>
      <c r="B44" s="67" t="str">
        <f t="shared" si="1"/>
        <v/>
      </c>
      <c r="C44" s="67" t="str">
        <f t="shared" si="2"/>
        <v>Sep</v>
      </c>
      <c r="D44" s="67">
        <f t="shared" si="0"/>
        <v>36</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IFERROR(HLOOKUP(A44,'Capacity calculation (hide)'!$DJ$110:$BBK$111,4,0),Capacity!$U$15)</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si="9"/>
        <v>44452</v>
      </c>
      <c r="B45" s="67" t="str">
        <f t="shared" si="1"/>
        <v/>
      </c>
      <c r="C45" s="67" t="str">
        <f t="shared" si="2"/>
        <v/>
      </c>
      <c r="D45" s="67">
        <f t="shared" si="0"/>
        <v>37</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IFERROR(HLOOKUP(A45,'Capacity calculation (hide)'!$DJ$110:$BBK$111,4,0),Capacity!$U$15)</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si="9"/>
        <v>44459</v>
      </c>
      <c r="B46" s="67" t="str">
        <f t="shared" si="1"/>
        <v/>
      </c>
      <c r="C46" s="67" t="str">
        <f t="shared" si="2"/>
        <v/>
      </c>
      <c r="D46" s="67">
        <f t="shared" si="0"/>
        <v>38</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IFERROR(HLOOKUP(A46,'Capacity calculation (hide)'!$DJ$110:$BBK$111,4,0),Capacity!$U$15)</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si="9"/>
        <v>44466</v>
      </c>
      <c r="B47" s="67" t="str">
        <f t="shared" si="1"/>
        <v/>
      </c>
      <c r="C47" s="67" t="str">
        <f t="shared" si="2"/>
        <v/>
      </c>
      <c r="D47" s="67">
        <f t="shared" ref="D47:D66" si="10">WEEKNUM(A47,21)</f>
        <v>39</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IFERROR(HLOOKUP(A47,'Capacity calculation (hide)'!$DJ$110:$BBK$111,4,0),Capacity!$U$15)</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si="9"/>
        <v>44473</v>
      </c>
      <c r="B48" s="67" t="str">
        <f t="shared" ref="B48:B67" si="11">IF(YEAR(A48)&lt;&gt;YEAR(A47),YEAR(A48),"")</f>
        <v/>
      </c>
      <c r="C48" s="67" t="str">
        <f t="shared" ref="C48:C67" si="12">IF(TEXT(A48,"MMM")&lt;&gt;TEXT(A47,"MMM"),TEXT(A48,"MMM"),"")</f>
        <v>Oct</v>
      </c>
      <c r="D48" s="67">
        <f t="shared" si="10"/>
        <v>40</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IFERROR(HLOOKUP(A48,'Capacity calculation (hide)'!$DJ$110:$BBK$111,4,0),Capacity!$U$15)</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si="9"/>
        <v>44480</v>
      </c>
      <c r="B49" s="67" t="str">
        <f t="shared" si="11"/>
        <v/>
      </c>
      <c r="C49" s="67" t="str">
        <f t="shared" si="12"/>
        <v/>
      </c>
      <c r="D49" s="67">
        <f t="shared" si="10"/>
        <v>41</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IFERROR(HLOOKUP(A49,'Capacity calculation (hide)'!$DJ$110:$BBK$111,4,0),Capacity!$U$15)</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si="9"/>
        <v>44487</v>
      </c>
      <c r="B50" s="67" t="str">
        <f t="shared" si="11"/>
        <v/>
      </c>
      <c r="C50" s="67" t="str">
        <f t="shared" si="12"/>
        <v/>
      </c>
      <c r="D50" s="67">
        <f t="shared" si="10"/>
        <v>42</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IFERROR(HLOOKUP(A50,'Capacity calculation (hide)'!$DJ$110:$BBK$111,4,0),Capacity!$U$15)</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si="9"/>
        <v>44494</v>
      </c>
      <c r="B51" s="67" t="str">
        <f t="shared" si="11"/>
        <v/>
      </c>
      <c r="C51" s="67" t="str">
        <f t="shared" si="12"/>
        <v/>
      </c>
      <c r="D51" s="67">
        <f t="shared" si="10"/>
        <v>43</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IFERROR(HLOOKUP(A51,'Capacity calculation (hide)'!$DJ$110:$BBK$111,4,0),Capacity!$U$15)</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si="9"/>
        <v>44501</v>
      </c>
      <c r="B52" s="67" t="str">
        <f t="shared" si="11"/>
        <v/>
      </c>
      <c r="C52" s="67" t="str">
        <f t="shared" si="12"/>
        <v>Nov</v>
      </c>
      <c r="D52" s="67">
        <f t="shared" si="10"/>
        <v>44</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IFERROR(HLOOKUP(A52,'Capacity calculation (hide)'!$DJ$110:$BBK$111,4,0),Capacity!$U$15)</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si="9"/>
        <v>44508</v>
      </c>
      <c r="B53" s="67" t="str">
        <f t="shared" si="11"/>
        <v/>
      </c>
      <c r="C53" s="67" t="str">
        <f t="shared" si="12"/>
        <v/>
      </c>
      <c r="D53" s="67">
        <f t="shared" si="10"/>
        <v>45</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IFERROR(HLOOKUP(A53,'Capacity calculation (hide)'!$DJ$110:$BBK$111,4,0),Capacity!$U$15)</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si="9"/>
        <v>44515</v>
      </c>
      <c r="B54" s="67" t="str">
        <f t="shared" si="11"/>
        <v/>
      </c>
      <c r="C54" s="67" t="str">
        <f t="shared" si="12"/>
        <v/>
      </c>
      <c r="D54" s="67">
        <f t="shared" si="10"/>
        <v>46</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IFERROR(HLOOKUP(A54,'Capacity calculation (hide)'!$DJ$110:$BBK$111,4,0),Capacity!$U$15)</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si="9"/>
        <v>44522</v>
      </c>
      <c r="B55" s="67" t="str">
        <f t="shared" si="11"/>
        <v/>
      </c>
      <c r="C55" s="67" t="str">
        <f t="shared" si="12"/>
        <v/>
      </c>
      <c r="D55" s="67">
        <f t="shared" si="10"/>
        <v>47</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IFERROR(HLOOKUP(A55,'Capacity calculation (hide)'!$DJ$110:$BBK$111,4,0),Capacity!$U$15)</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si="9"/>
        <v>44529</v>
      </c>
      <c r="B56" s="67" t="str">
        <f t="shared" si="11"/>
        <v/>
      </c>
      <c r="C56" s="67" t="str">
        <f t="shared" si="12"/>
        <v/>
      </c>
      <c r="D56" s="67">
        <f t="shared" si="10"/>
        <v>48</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IFERROR(HLOOKUP(A56,'Capacity calculation (hide)'!$DJ$110:$BBK$111,4,0),Capacity!$U$15)</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si="9"/>
        <v>44536</v>
      </c>
      <c r="B57" s="67" t="str">
        <f t="shared" si="11"/>
        <v/>
      </c>
      <c r="C57" s="67" t="str">
        <f t="shared" si="12"/>
        <v>Dec</v>
      </c>
      <c r="D57" s="67">
        <f t="shared" si="10"/>
        <v>49</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IFERROR(HLOOKUP(A57,'Capacity calculation (hide)'!$DJ$110:$BBK$111,4,0),Capacity!$U$15)</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si="9"/>
        <v>44543</v>
      </c>
      <c r="B58" s="67" t="str">
        <f t="shared" si="11"/>
        <v/>
      </c>
      <c r="C58" s="67" t="str">
        <f t="shared" si="12"/>
        <v/>
      </c>
      <c r="D58" s="67">
        <f t="shared" si="10"/>
        <v>50</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IFERROR(HLOOKUP(A58,'Capacity calculation (hide)'!$DJ$110:$BBK$111,4,0),Capacity!$U$15)</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si="9"/>
        <v>44550</v>
      </c>
      <c r="B59" s="67" t="str">
        <f t="shared" si="11"/>
        <v/>
      </c>
      <c r="C59" s="67" t="str">
        <f t="shared" si="12"/>
        <v/>
      </c>
      <c r="D59" s="67">
        <f t="shared" si="10"/>
        <v>51</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IFERROR(HLOOKUP(A59,'Capacity calculation (hide)'!$DJ$110:$BBK$111,4,0),Capacity!$U$15)</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si="9"/>
        <v>44557</v>
      </c>
      <c r="B60" s="67" t="str">
        <f t="shared" si="11"/>
        <v/>
      </c>
      <c r="C60" s="67" t="str">
        <f t="shared" si="12"/>
        <v/>
      </c>
      <c r="D60" s="67">
        <f t="shared" si="10"/>
        <v>52</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IFERROR(HLOOKUP(A60,'Capacity calculation (hide)'!$DJ$110:$BBK$111,4,0),Capacity!$U$15)</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si="9"/>
        <v>44564</v>
      </c>
      <c r="B61" s="67">
        <f t="shared" si="11"/>
        <v>2022</v>
      </c>
      <c r="C61" s="67" t="str">
        <f t="shared" si="12"/>
        <v>Jan</v>
      </c>
      <c r="D61" s="67">
        <f t="shared" si="10"/>
        <v>1</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IFERROR(HLOOKUP(A61,'Capacity calculation (hide)'!$DJ$110:$BBK$111,4,0),Capacity!$U$15)</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si="9"/>
        <v>44571</v>
      </c>
      <c r="B62" s="67" t="str">
        <f t="shared" si="11"/>
        <v/>
      </c>
      <c r="C62" s="67" t="str">
        <f t="shared" si="12"/>
        <v/>
      </c>
      <c r="D62" s="67">
        <f t="shared" si="10"/>
        <v>2</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IFERROR(HLOOKUP(A62,'Capacity calculation (hide)'!$DJ$110:$BBK$111,4,0),Capacity!$U$15)</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si="9"/>
        <v>44578</v>
      </c>
      <c r="B63" s="67" t="str">
        <f t="shared" si="11"/>
        <v/>
      </c>
      <c r="C63" s="67" t="str">
        <f t="shared" si="12"/>
        <v/>
      </c>
      <c r="D63" s="67">
        <f t="shared" si="10"/>
        <v>3</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IFERROR(HLOOKUP(A63,'Capacity calculation (hide)'!$DJ$110:$BBK$111,4,0),Capacity!$U$15)</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si="9"/>
        <v>44585</v>
      </c>
      <c r="B64" s="67" t="str">
        <f t="shared" si="11"/>
        <v/>
      </c>
      <c r="C64" s="67" t="str">
        <f t="shared" si="12"/>
        <v/>
      </c>
      <c r="D64" s="67">
        <f t="shared" si="10"/>
        <v>4</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IFERROR(HLOOKUP(A64,'Capacity calculation (hide)'!$DJ$110:$BBK$111,4,0),Capacity!$U$15)</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si="9"/>
        <v>44592</v>
      </c>
      <c r="B65" s="67" t="str">
        <f t="shared" si="11"/>
        <v/>
      </c>
      <c r="C65" s="67" t="str">
        <f t="shared" si="12"/>
        <v/>
      </c>
      <c r="D65" s="67">
        <f t="shared" si="10"/>
        <v>5</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IFERROR(HLOOKUP(A65,'Capacity calculation (hide)'!$DJ$110:$BBK$111,4,0),Capacity!$U$15)</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si="9"/>
        <v>44599</v>
      </c>
      <c r="B66" s="67" t="str">
        <f t="shared" si="11"/>
        <v/>
      </c>
      <c r="C66" s="67" t="str">
        <f t="shared" si="12"/>
        <v>Feb</v>
      </c>
      <c r="D66" s="67">
        <f t="shared" si="10"/>
        <v>6</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IFERROR(HLOOKUP(A66,'Capacity calculation (hide)'!$DJ$110:$BBK$111,4,0),Capacity!$U$15)</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si="9"/>
        <v>44606</v>
      </c>
      <c r="B67" s="67" t="str">
        <f t="shared" si="11"/>
        <v/>
      </c>
      <c r="C67" s="67" t="str">
        <f t="shared" si="12"/>
        <v/>
      </c>
      <c r="D67" s="59">
        <f>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IFERROR(HLOOKUP(A67,'Capacity calculation (hide)'!$DJ$110:$BBK$111,4,0),Capacity!$U$15)</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'Summary Calculations (hide)'!A15</f>
        <v>44242</v>
      </c>
      <c r="I13">
        <f>'Summary Calculations (hide)'!B15</f>
        <v>2021</v>
      </c>
      <c r="J13" t="str">
        <f>'Summary Calculations (hide)'!C15</f>
        <v>Feb</v>
      </c>
      <c r="K13">
        <f>'Summary Calculations (hide)'!D15</f>
        <v>7</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'Summary Calculations (hide)'!A16</f>
        <v>44249</v>
      </c>
      <c r="I14" t="str">
        <f>'Summary Calculations (hide)'!B16</f>
        <v/>
      </c>
      <c r="J14" t="str">
        <f>'Summary Calculations (hide)'!C16</f>
        <v/>
      </c>
      <c r="K14">
        <f>'Summary Calculations (hide)'!D16</f>
        <v>8</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'Summary Calculations (hide)'!A17</f>
        <v>44256</v>
      </c>
      <c r="I15" t="str">
        <f>'Summary Calculations (hide)'!B17</f>
        <v/>
      </c>
      <c r="J15" t="str">
        <f>'Summary Calculations (hide)'!C17</f>
        <v>Mar</v>
      </c>
      <c r="K15">
        <f>'Summary Calculations (hide)'!D17</f>
        <v>9</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'Summary Calculations (hide)'!A18</f>
        <v>44263</v>
      </c>
      <c r="I16" t="str">
        <f>'Summary Calculations (hide)'!B18</f>
        <v/>
      </c>
      <c r="J16" t="str">
        <f>'Summary Calculations (hide)'!C18</f>
        <v/>
      </c>
      <c r="K16">
        <f>'Summary Calculations (hide)'!D18</f>
        <v>10</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'Summary Calculations (hide)'!A19</f>
        <v>44270</v>
      </c>
      <c r="I17" t="str">
        <f>'Summary Calculations (hide)'!B19</f>
        <v/>
      </c>
      <c r="J17" t="str">
        <f>'Summary Calculations (hide)'!C19</f>
        <v/>
      </c>
      <c r="K17">
        <f>'Summary Calculations (hide)'!D19</f>
        <v>11</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'Summary Calculations (hide)'!A20</f>
        <v>44277</v>
      </c>
      <c r="I18" t="str">
        <f>'Summary Calculations (hide)'!B20</f>
        <v/>
      </c>
      <c r="J18" t="str">
        <f>'Summary Calculations (hide)'!C20</f>
        <v/>
      </c>
      <c r="K18">
        <f>'Summary Calculations (hide)'!D20</f>
        <v>12</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'Summary Calculations (hide)'!A21</f>
        <v>44284</v>
      </c>
      <c r="I19" t="str">
        <f>'Summary Calculations (hide)'!B21</f>
        <v/>
      </c>
      <c r="J19" t="str">
        <f>'Summary Calculations (hide)'!C21</f>
        <v/>
      </c>
      <c r="K19">
        <f>'Summary Calculations (hide)'!D21</f>
        <v>13</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'Summary Calculations (hide)'!A22</f>
        <v>44291</v>
      </c>
      <c r="I20" t="str">
        <f>'Summary Calculations (hide)'!B22</f>
        <v/>
      </c>
      <c r="J20" t="str">
        <f>'Summary Calculations (hide)'!C22</f>
        <v>Apr</v>
      </c>
      <c r="K20">
        <f>'Summary Calculations (hide)'!D22</f>
        <v>14</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'Summary Calculations (hide)'!A23</f>
        <v>44298</v>
      </c>
      <c r="I21" t="str">
        <f>'Summary Calculations (hide)'!B23</f>
        <v/>
      </c>
      <c r="J21" t="str">
        <f>'Summary Calculations (hide)'!C23</f>
        <v/>
      </c>
      <c r="K21">
        <f>'Summary Calculations (hide)'!D23</f>
        <v>15</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'Summary Calculations (hide)'!A24</f>
        <v>44305</v>
      </c>
      <c r="I22" t="str">
        <f>'Summary Calculations (hide)'!B24</f>
        <v/>
      </c>
      <c r="J22" t="str">
        <f>'Summary Calculations (hide)'!C24</f>
        <v/>
      </c>
      <c r="K22">
        <f>'Summary Calculations (hide)'!D24</f>
        <v>16</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'Summary Calculations (hide)'!A25</f>
        <v>44312</v>
      </c>
      <c r="I23" t="str">
        <f>'Summary Calculations (hide)'!B25</f>
        <v/>
      </c>
      <c r="J23" t="str">
        <f>'Summary Calculations (hide)'!C25</f>
        <v/>
      </c>
      <c r="K23">
        <f>'Summary Calculations (hide)'!D25</f>
        <v>17</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'Summary Calculations (hide)'!A26</f>
        <v>44319</v>
      </c>
      <c r="I24" t="str">
        <f>'Summary Calculations (hide)'!B26</f>
        <v/>
      </c>
      <c r="J24" t="str">
        <f>'Summary Calculations (hide)'!C26</f>
        <v>May</v>
      </c>
      <c r="K24">
        <f>'Summary Calculations (hide)'!D26</f>
        <v>18</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'Summary Calculations (hide)'!A27</f>
        <v>44326</v>
      </c>
      <c r="I25" t="str">
        <f>'Summary Calculations (hide)'!B27</f>
        <v/>
      </c>
      <c r="J25" t="str">
        <f>'Summary Calculations (hide)'!C27</f>
        <v/>
      </c>
      <c r="K25">
        <f>'Summary Calculations (hide)'!D27</f>
        <v>19</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'Summary Calculations (hide)'!A28</f>
        <v>44333</v>
      </c>
      <c r="I26" t="str">
        <f>'Summary Calculations (hide)'!B28</f>
        <v/>
      </c>
      <c r="J26" t="str">
        <f>'Summary Calculations (hide)'!C28</f>
        <v/>
      </c>
      <c r="K26">
        <f>'Summary Calculations (hide)'!D28</f>
        <v>20</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'Summary Calculations (hide)'!A29</f>
        <v>44340</v>
      </c>
      <c r="I27" t="str">
        <f>'Summary Calculations (hide)'!B29</f>
        <v/>
      </c>
      <c r="J27" t="str">
        <f>'Summary Calculations (hide)'!C29</f>
        <v/>
      </c>
      <c r="K27">
        <f>'Summary Calculations (hide)'!D29</f>
        <v>21</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'Summary Calculations (hide)'!A30</f>
        <v>44347</v>
      </c>
      <c r="I28" t="str">
        <f>'Summary Calculations (hide)'!B30</f>
        <v/>
      </c>
      <c r="J28" t="str">
        <f>'Summary Calculations (hide)'!C30</f>
        <v/>
      </c>
      <c r="K28">
        <f>'Summary Calculations (hide)'!D30</f>
        <v>22</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'Summary Calculations (hide)'!A31</f>
        <v>44354</v>
      </c>
      <c r="I29" t="str">
        <f>'Summary Calculations (hide)'!B31</f>
        <v/>
      </c>
      <c r="J29" t="str">
        <f>'Summary Calculations (hide)'!C31</f>
        <v>Jun</v>
      </c>
      <c r="K29">
        <f>'Summary Calculations (hide)'!D31</f>
        <v>23</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'Summary Calculations (hide)'!A32</f>
        <v>44361</v>
      </c>
      <c r="I30" t="str">
        <f>'Summary Calculations (hide)'!B32</f>
        <v/>
      </c>
      <c r="J30" t="str">
        <f>'Summary Calculations (hide)'!C32</f>
        <v/>
      </c>
      <c r="K30">
        <f>'Summary Calculations (hide)'!D32</f>
        <v>24</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'Summary Calculations (hide)'!A33</f>
        <v>44368</v>
      </c>
      <c r="I31" t="str">
        <f>'Summary Calculations (hide)'!B33</f>
        <v/>
      </c>
      <c r="J31" t="str">
        <f>'Summary Calculations (hide)'!C33</f>
        <v/>
      </c>
      <c r="K31">
        <f>'Summary Calculations (hide)'!D33</f>
        <v>25</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'Summary Calculations (hide)'!A34</f>
        <v>44375</v>
      </c>
      <c r="I32" t="str">
        <f>'Summary Calculations (hide)'!B34</f>
        <v/>
      </c>
      <c r="J32" t="str">
        <f>'Summary Calculations (hide)'!C34</f>
        <v/>
      </c>
      <c r="K32">
        <f>'Summary Calculations (hide)'!D34</f>
        <v>26</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'Summary Calculations (hide)'!A35</f>
        <v>44382</v>
      </c>
      <c r="I33" t="str">
        <f>'Summary Calculations (hide)'!B35</f>
        <v/>
      </c>
      <c r="J33" t="str">
        <f>'Summary Calculations (hide)'!C35</f>
        <v>Jul</v>
      </c>
      <c r="K33">
        <f>'Summary Calculations (hide)'!D35</f>
        <v>27</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1474</v>
      </c>
      <c r="H34" s="297">
        <f>'Summary Calculations (hide)'!A36</f>
        <v>44389</v>
      </c>
      <c r="I34" t="str">
        <f>'Summary Calculations (hide)'!B36</f>
        <v/>
      </c>
      <c r="J34" t="str">
        <f>'Summary Calculations (hide)'!C36</f>
        <v/>
      </c>
      <c r="K34">
        <f>'Summary Calculations (hide)'!D36</f>
        <v>28</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'Summary Calculations (hide)'!A37</f>
        <v>44396</v>
      </c>
      <c r="I35" t="str">
        <f>'Summary Calculations (hide)'!B37</f>
        <v/>
      </c>
      <c r="J35" t="str">
        <f>'Summary Calculations (hide)'!C37</f>
        <v/>
      </c>
      <c r="K35">
        <f>'Summary Calculations (hide)'!D37</f>
        <v>29</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'Summary Calculations (hide)'!A38</f>
        <v>44403</v>
      </c>
      <c r="I36" t="str">
        <f>'Summary Calculations (hide)'!B38</f>
        <v/>
      </c>
      <c r="J36" t="str">
        <f>'Summary Calculations (hide)'!C38</f>
        <v/>
      </c>
      <c r="K36">
        <f>'Summary Calculations (hide)'!D38</f>
        <v>30</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'Summary Calculations (hide)'!A39</f>
        <v>44410</v>
      </c>
      <c r="I37" t="str">
        <f>'Summary Calculations (hide)'!B39</f>
        <v/>
      </c>
      <c r="J37" t="str">
        <f>'Summary Calculations (hide)'!C39</f>
        <v>Aug</v>
      </c>
      <c r="K37">
        <f>'Summary Calculations (hide)'!D39</f>
        <v>31</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'Summary Calculations (hide)'!A40</f>
        <v>44417</v>
      </c>
      <c r="I38" t="str">
        <f>'Summary Calculations (hide)'!B40</f>
        <v/>
      </c>
      <c r="J38" t="str">
        <f>'Summary Calculations (hide)'!C40</f>
        <v/>
      </c>
      <c r="K38">
        <f>'Summary Calculations (hide)'!D40</f>
        <v>32</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'Summary Calculations (hide)'!A41</f>
        <v>44424</v>
      </c>
      <c r="I39" t="str">
        <f>'Summary Calculations (hide)'!B41</f>
        <v/>
      </c>
      <c r="J39" t="str">
        <f>'Summary Calculations (hide)'!C41</f>
        <v/>
      </c>
      <c r="K39">
        <f>'Summary Calculations (hide)'!D41</f>
        <v>33</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'Summary Calculations (hide)'!A42</f>
        <v>44431</v>
      </c>
      <c r="I40" t="str">
        <f>'Summary Calculations (hide)'!B42</f>
        <v/>
      </c>
      <c r="J40" t="str">
        <f>'Summary Calculations (hide)'!C42</f>
        <v/>
      </c>
      <c r="K40">
        <f>'Summary Calculations (hide)'!D42</f>
        <v>34</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'Summary Calculations (hide)'!A43</f>
        <v>44438</v>
      </c>
      <c r="I41" t="str">
        <f>'Summary Calculations (hide)'!B43</f>
        <v/>
      </c>
      <c r="J41" t="str">
        <f>'Summary Calculations (hide)'!C43</f>
        <v/>
      </c>
      <c r="K41">
        <f>'Summary Calculations (hide)'!D43</f>
        <v>35</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'Summary Calculations (hide)'!A44</f>
        <v>44445</v>
      </c>
      <c r="I42" t="str">
        <f>'Summary Calculations (hide)'!B44</f>
        <v/>
      </c>
      <c r="J42" t="str">
        <f>'Summary Calculations (hide)'!C44</f>
        <v>Sep</v>
      </c>
      <c r="K42">
        <f>'Summary Calculations (hide)'!D44</f>
        <v>36</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'Summary Calculations (hide)'!A45</f>
        <v>44452</v>
      </c>
      <c r="I43" t="str">
        <f>'Summary Calculations (hide)'!B45</f>
        <v/>
      </c>
      <c r="J43" t="str">
        <f>'Summary Calculations (hide)'!C45</f>
        <v/>
      </c>
      <c r="K43">
        <f>'Summary Calculations (hide)'!D45</f>
        <v>37</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'Summary Calculations (hide)'!A46</f>
        <v>44459</v>
      </c>
      <c r="I44" t="str">
        <f>'Summary Calculations (hide)'!B46</f>
        <v/>
      </c>
      <c r="J44" t="str">
        <f>'Summary Calculations (hide)'!C46</f>
        <v/>
      </c>
      <c r="K44">
        <f>'Summary Calculations (hide)'!D46</f>
        <v>38</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'Summary Calculations (hide)'!A47</f>
        <v>44466</v>
      </c>
      <c r="I45" t="str">
        <f>'Summary Calculations (hide)'!B47</f>
        <v/>
      </c>
      <c r="J45" t="str">
        <f>'Summary Calculations (hide)'!C47</f>
        <v/>
      </c>
      <c r="K45">
        <f>'Summary Calculations (hide)'!D47</f>
        <v>39</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'Summary Calculations (hide)'!A48</f>
        <v>44473</v>
      </c>
      <c r="I46" t="str">
        <f>'Summary Calculations (hide)'!B48</f>
        <v/>
      </c>
      <c r="J46" t="str">
        <f>'Summary Calculations (hide)'!C48</f>
        <v>Oct</v>
      </c>
      <c r="K46">
        <f>'Summary Calculations (hide)'!D48</f>
        <v>40</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'Summary Calculations (hide)'!A49</f>
        <v>44480</v>
      </c>
      <c r="I47" t="str">
        <f>'Summary Calculations (hide)'!B49</f>
        <v/>
      </c>
      <c r="J47" t="str">
        <f>'Summary Calculations (hide)'!C49</f>
        <v/>
      </c>
      <c r="K47">
        <f>'Summary Calculations (hide)'!D49</f>
        <v>41</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'Summary Calculations (hide)'!A50</f>
        <v>44487</v>
      </c>
      <c r="I48" t="str">
        <f>'Summary Calculations (hide)'!B50</f>
        <v/>
      </c>
      <c r="J48" t="str">
        <f>'Summary Calculations (hide)'!C50</f>
        <v/>
      </c>
      <c r="K48">
        <f>'Summary Calculations (hide)'!D50</f>
        <v>42</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'Summary Calculations (hide)'!A51</f>
        <v>44494</v>
      </c>
      <c r="I49" t="str">
        <f>'Summary Calculations (hide)'!B51</f>
        <v/>
      </c>
      <c r="J49" t="str">
        <f>'Summary Calculations (hide)'!C51</f>
        <v/>
      </c>
      <c r="K49">
        <f>'Summary Calculations (hide)'!D51</f>
        <v>43</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'Summary Calculations (hide)'!A52</f>
        <v>44501</v>
      </c>
      <c r="I50" t="str">
        <f>'Summary Calculations (hide)'!B52</f>
        <v/>
      </c>
      <c r="J50" t="str">
        <f>'Summary Calculations (hide)'!C52</f>
        <v>Nov</v>
      </c>
      <c r="K50">
        <f>'Summary Calculations (hide)'!D52</f>
        <v>44</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'Summary Calculations (hide)'!A53</f>
        <v>44508</v>
      </c>
      <c r="I51" t="str">
        <f>'Summary Calculations (hide)'!B53</f>
        <v/>
      </c>
      <c r="J51" t="str">
        <f>'Summary Calculations (hide)'!C53</f>
        <v/>
      </c>
      <c r="K51">
        <f>'Summary Calculations (hide)'!D53</f>
        <v>45</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'Summary Calculations (hide)'!A54</f>
        <v>44515</v>
      </c>
      <c r="I52" t="str">
        <f>'Summary Calculations (hide)'!B54</f>
        <v/>
      </c>
      <c r="J52" t="str">
        <f>'Summary Calculations (hide)'!C54</f>
        <v/>
      </c>
      <c r="K52">
        <f>'Summary Calculations (hide)'!D54</f>
        <v>46</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'Summary Calculations (hide)'!A55</f>
        <v>44522</v>
      </c>
      <c r="I53" t="str">
        <f>'Summary Calculations (hide)'!B55</f>
        <v/>
      </c>
      <c r="J53" t="str">
        <f>'Summary Calculations (hide)'!C55</f>
        <v/>
      </c>
      <c r="K53">
        <f>'Summary Calculations (hide)'!D55</f>
        <v>47</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'Summary Calculations (hide)'!A56</f>
        <v>44529</v>
      </c>
      <c r="I54" t="str">
        <f>'Summary Calculations (hide)'!B56</f>
        <v/>
      </c>
      <c r="J54" t="str">
        <f>'Summary Calculations (hide)'!C56</f>
        <v/>
      </c>
      <c r="K54">
        <f>'Summary Calculations (hide)'!D56</f>
        <v>48</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'Summary Calculations (hide)'!A57</f>
        <v>44536</v>
      </c>
      <c r="I55" t="str">
        <f>'Summary Calculations (hide)'!B57</f>
        <v/>
      </c>
      <c r="J55" t="str">
        <f>'Summary Calculations (hide)'!C57</f>
        <v>Dec</v>
      </c>
      <c r="K55">
        <f>'Summary Calculations (hide)'!D57</f>
        <v>49</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'Summary Calculations (hide)'!A58</f>
        <v>44543</v>
      </c>
      <c r="I56" t="str">
        <f>'Summary Calculations (hide)'!B58</f>
        <v/>
      </c>
      <c r="J56" t="str">
        <f>'Summary Calculations (hide)'!C58</f>
        <v/>
      </c>
      <c r="K56">
        <f>'Summary Calculations (hide)'!D58</f>
        <v>50</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'Summary Calculations (hide)'!A59</f>
        <v>44550</v>
      </c>
      <c r="I57" t="str">
        <f>'Summary Calculations (hide)'!B59</f>
        <v/>
      </c>
      <c r="J57" t="str">
        <f>'Summary Calculations (hide)'!C59</f>
        <v/>
      </c>
      <c r="K57">
        <f>'Summary Calculations (hide)'!D59</f>
        <v>51</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'Summary Calculations (hide)'!A60</f>
        <v>44557</v>
      </c>
      <c r="I58" t="str">
        <f>'Summary Calculations (hide)'!B60</f>
        <v/>
      </c>
      <c r="J58" t="str">
        <f>'Summary Calculations (hide)'!C60</f>
        <v/>
      </c>
      <c r="K58">
        <f>'Summary Calculations (hide)'!D60</f>
        <v>52</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'Summary Calculations (hide)'!A61</f>
        <v>44564</v>
      </c>
      <c r="I59">
        <f>'Summary Calculations (hide)'!B61</f>
        <v>2022</v>
      </c>
      <c r="J59" t="str">
        <f>'Summary Calculations (hide)'!C61</f>
        <v>Jan</v>
      </c>
      <c r="K59">
        <f>'Summary Calculations (hide)'!D61</f>
        <v>1</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'Summary Calculations (hide)'!A62</f>
        <v>44571</v>
      </c>
      <c r="I60" t="str">
        <f>'Summary Calculations (hide)'!B62</f>
        <v/>
      </c>
      <c r="J60" t="str">
        <f>'Summary Calculations (hide)'!C62</f>
        <v/>
      </c>
      <c r="K60">
        <f>'Summary Calculations (hide)'!D62</f>
        <v>2</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'Summary Calculations (hide)'!A63</f>
        <v>44578</v>
      </c>
      <c r="I61" t="str">
        <f>'Summary Calculations (hide)'!B63</f>
        <v/>
      </c>
      <c r="J61" t="str">
        <f>'Summary Calculations (hide)'!C63</f>
        <v/>
      </c>
      <c r="K61">
        <f>'Summary Calculations (hide)'!D63</f>
        <v>3</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'Summary Calculations (hide)'!A64</f>
        <v>44585</v>
      </c>
      <c r="I62" t="str">
        <f>'Summary Calculations (hide)'!B64</f>
        <v/>
      </c>
      <c r="J62" t="str">
        <f>'Summary Calculations (hide)'!C64</f>
        <v/>
      </c>
      <c r="K62">
        <f>'Summary Calculations (hide)'!D64</f>
        <v>4</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'Summary Calculations (hide)'!A65</f>
        <v>44592</v>
      </c>
      <c r="I63" t="str">
        <f>'Summary Calculations (hide)'!B65</f>
        <v/>
      </c>
      <c r="J63" t="str">
        <f>'Summary Calculations (hide)'!C65</f>
        <v/>
      </c>
      <c r="K63">
        <f>'Summary Calculations (hide)'!D65</f>
        <v>5</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'Summary Calculations (hide)'!A66</f>
        <v>44599</v>
      </c>
      <c r="I64" t="str">
        <f>'Summary Calculations (hide)'!B66</f>
        <v/>
      </c>
      <c r="J64" t="str">
        <f>'Summary Calculations (hide)'!C66</f>
        <v>Feb</v>
      </c>
      <c r="K64">
        <f>'Summary Calculations (hide)'!D66</f>
        <v>6</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0">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1"/>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1"/>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1"/>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1"/>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kcHDa0GCxS3IytWWH56DrXFvxFEPvMArRaYeES0blezfN5QNzPzDtBMLYSkjwqtn08a9sGXcXlYaJGGGMRJCpw==" saltValue="7V2yINasyIq4d9Qkcc4tX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1266</v>
      </c>
      <c r="B1" s="67">
        <v>2</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7">
        <v>44039</v>
      </c>
      <c r="D4" t="s">
        <v>20</v>
      </c>
      <c r="E4">
        <v>0.2</v>
      </c>
      <c r="F4">
        <v>0.05</v>
      </c>
      <c r="G4">
        <v>0.12</v>
      </c>
      <c r="H4">
        <v>0.05</v>
      </c>
      <c r="I4">
        <v>0.25</v>
      </c>
      <c r="J4" t="s">
        <v>22</v>
      </c>
    </row>
    <row r="5" spans="1:10" x14ac:dyDescent="0.2">
      <c r="A5" s="67" t="s">
        <v>1290</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44788</v>
      </c>
      <c r="B4">
        <f ca="1">WEEKNUM(A4,21)</f>
        <v>33</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44795</v>
      </c>
      <c r="B5" s="67">
        <f t="shared" ref="B5:B55" ca="1" si="0">WEEKNUM(A5,21)</f>
        <v>34</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44802</v>
      </c>
      <c r="B6" s="67">
        <f t="shared" ca="1" si="0"/>
        <v>35</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44809</v>
      </c>
      <c r="B7" s="67">
        <f t="shared" ca="1" si="0"/>
        <v>36</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44816</v>
      </c>
      <c r="B8" s="67">
        <f t="shared" ca="1" si="0"/>
        <v>37</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44823</v>
      </c>
      <c r="B9" s="67">
        <f t="shared" ca="1" si="0"/>
        <v>38</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44830</v>
      </c>
      <c r="B10" s="67">
        <f t="shared" ca="1" si="0"/>
        <v>39</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44837</v>
      </c>
      <c r="B11" s="67">
        <f t="shared" ca="1" si="0"/>
        <v>40</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44844</v>
      </c>
      <c r="B12" s="67">
        <f t="shared" ca="1" si="0"/>
        <v>41</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44851</v>
      </c>
      <c r="B13" s="67">
        <f t="shared" ca="1" si="0"/>
        <v>42</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44858</v>
      </c>
      <c r="B14" s="67">
        <f t="shared" ca="1" si="0"/>
        <v>43</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44865</v>
      </c>
      <c r="B15" s="67">
        <f t="shared" ca="1" si="0"/>
        <v>44</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44872</v>
      </c>
      <c r="B16" s="67">
        <f t="shared" ca="1" si="0"/>
        <v>45</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44879</v>
      </c>
      <c r="B17" s="67">
        <f t="shared" ca="1" si="0"/>
        <v>46</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44886</v>
      </c>
      <c r="B18" s="67">
        <f t="shared" ca="1" si="0"/>
        <v>47</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44893</v>
      </c>
      <c r="B19" s="67">
        <f t="shared" ca="1" si="0"/>
        <v>48</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44900</v>
      </c>
      <c r="B20" s="67">
        <f t="shared" ca="1" si="0"/>
        <v>49</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44907</v>
      </c>
      <c r="B21" s="67">
        <f t="shared" ca="1" si="0"/>
        <v>50</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44914</v>
      </c>
      <c r="B22" s="67">
        <f t="shared" ca="1" si="0"/>
        <v>51</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44921</v>
      </c>
      <c r="B23" s="67">
        <f t="shared" ca="1" si="0"/>
        <v>52</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44928</v>
      </c>
      <c r="B24" s="67">
        <f t="shared" ca="1" si="0"/>
        <v>1</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44935</v>
      </c>
      <c r="B25" s="67">
        <f t="shared" ca="1" si="0"/>
        <v>2</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44942</v>
      </c>
      <c r="B26" s="67">
        <f t="shared" ca="1" si="0"/>
        <v>3</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44949</v>
      </c>
      <c r="B27" s="67">
        <f t="shared" ca="1" si="0"/>
        <v>4</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44956</v>
      </c>
      <c r="B28" s="67">
        <f t="shared" ca="1" si="0"/>
        <v>5</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44963</v>
      </c>
      <c r="B29" s="67">
        <f t="shared" ca="1" si="0"/>
        <v>6</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44970</v>
      </c>
      <c r="B30" s="67">
        <f t="shared" ca="1" si="0"/>
        <v>7</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44977</v>
      </c>
      <c r="B31" s="67">
        <f t="shared" ca="1" si="0"/>
        <v>8</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44984</v>
      </c>
      <c r="B32" s="67">
        <f t="shared" ca="1" si="0"/>
        <v>9</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44991</v>
      </c>
      <c r="B33" s="67">
        <f t="shared" ca="1" si="0"/>
        <v>10</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44998</v>
      </c>
      <c r="B34" s="67">
        <f t="shared" ca="1" si="0"/>
        <v>11</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45005</v>
      </c>
      <c r="B35" s="67">
        <f t="shared" ca="1" si="0"/>
        <v>12</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45012</v>
      </c>
      <c r="B36" s="67">
        <f t="shared" ca="1" si="0"/>
        <v>13</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45019</v>
      </c>
      <c r="B37" s="67">
        <f t="shared" ca="1" si="0"/>
        <v>14</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45026</v>
      </c>
      <c r="B38" s="67">
        <f t="shared" ca="1" si="0"/>
        <v>15</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45033</v>
      </c>
      <c r="B39" s="67">
        <f t="shared" ca="1" si="0"/>
        <v>16</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45040</v>
      </c>
      <c r="B40" s="67">
        <f t="shared" ca="1" si="0"/>
        <v>17</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45047</v>
      </c>
      <c r="B41" s="67">
        <f t="shared" ca="1" si="0"/>
        <v>18</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45054</v>
      </c>
      <c r="B42" s="67">
        <f t="shared" ca="1" si="0"/>
        <v>19</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45061</v>
      </c>
      <c r="B43" s="67">
        <f t="shared" ca="1" si="0"/>
        <v>20</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45068</v>
      </c>
      <c r="B44" s="67">
        <f t="shared" ca="1" si="0"/>
        <v>21</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45075</v>
      </c>
      <c r="B45" s="67">
        <f t="shared" ca="1" si="0"/>
        <v>22</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45082</v>
      </c>
      <c r="B46" s="67">
        <f t="shared" ca="1" si="0"/>
        <v>23</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45089</v>
      </c>
      <c r="B47" s="67">
        <f t="shared" ca="1" si="0"/>
        <v>24</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45096</v>
      </c>
      <c r="B48" s="67">
        <f t="shared" ca="1" si="0"/>
        <v>25</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45103</v>
      </c>
      <c r="B49" s="67">
        <f t="shared" ca="1" si="0"/>
        <v>26</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45110</v>
      </c>
      <c r="B50" s="67">
        <f t="shared" ca="1" si="0"/>
        <v>27</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45117</v>
      </c>
      <c r="B51" s="67">
        <f t="shared" ca="1" si="0"/>
        <v>28</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45124</v>
      </c>
      <c r="B52" s="67">
        <f t="shared" ca="1" si="0"/>
        <v>29</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45131</v>
      </c>
      <c r="B53" s="67">
        <f t="shared" ca="1" si="0"/>
        <v>30</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45138</v>
      </c>
      <c r="B54" s="67">
        <f t="shared" ca="1" si="0"/>
        <v>31</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45145</v>
      </c>
      <c r="B55" s="67">
        <f t="shared" ca="1" si="0"/>
        <v>32</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0</v>
      </c>
    </row>
    <row r="13" spans="1:3" x14ac:dyDescent="0.2">
      <c r="A13" s="166" t="s">
        <v>545</v>
      </c>
      <c r="B13" s="166" t="s">
        <v>546</v>
      </c>
      <c r="C13" s="5" t="e">
        <f ca="1">'Parameters calculator (hide)'!F63</f>
        <v>#VALUE!</v>
      </c>
    </row>
    <row r="14" spans="1:3" x14ac:dyDescent="0.2">
      <c r="A14" s="166" t="s">
        <v>547</v>
      </c>
      <c r="B14" s="166" t="s">
        <v>548</v>
      </c>
      <c r="C14" s="5">
        <f ca="1">'Parameters calculator (hide)'!B79</f>
        <v>334</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customXml/itemProps2.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15B947-227E-42E3-B195-145132777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2022-08-08T11:52:05Z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