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4.xml" ContentType="application/vnd.openxmlformats-officedocument.drawing+xml"/>
  <Override PartName="/xl/comments5.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nhs.sharepoint.com/sites/RY5_LCHSUnsecureSharedDocumentLibrary/Shared Documents/Children and Specialist Services/Safer Staffing/Blank/"/>
    </mc:Choice>
  </mc:AlternateContent>
  <xr:revisionPtr revIDLastSave="1011" documentId="8_{09BCF3EE-4B32-409D-A8B2-2A3B026395B5}" xr6:coauthVersionLast="47" xr6:coauthVersionMax="47" xr10:uidLastSave="{9DB33B29-CDFF-47F6-B45E-96EC620FC0E0}"/>
  <bookViews>
    <workbookView xWindow="-110" yWindow="-110" windowWidth="19420" windowHeight="10420" activeTab="2" xr2:uid="{39FFF73B-38E6-46D3-9FB9-0A89EEA7540C}"/>
  </bookViews>
  <sheets>
    <sheet name="HOME" sheetId="36" r:id="rId1"/>
    <sheet name="Workforce" sheetId="31" r:id="rId2"/>
    <sheet name="Results" sheetId="32" r:id="rId3"/>
    <sheet name="Pathways" sheetId="22" r:id="rId4"/>
    <sheet name="P1" sheetId="35" r:id="rId5"/>
    <sheet name="P2" sheetId="23" r:id="rId6"/>
    <sheet name="P3" sheetId="24" r:id="rId7"/>
    <sheet name="P4" sheetId="26" r:id="rId8"/>
    <sheet name="P5" sheetId="28" r:id="rId9"/>
    <sheet name="P6" sheetId="42" r:id="rId10"/>
    <sheet name="P7" sheetId="43" r:id="rId11"/>
    <sheet name="P8" sheetId="44" r:id="rId12"/>
    <sheet name="P9" sheetId="45" r:id="rId13"/>
    <sheet name="P10" sheetId="46" r:id="rId14"/>
    <sheet name="Calc P1" sheetId="34" r:id="rId15"/>
    <sheet name="Calc P2" sheetId="47" r:id="rId16"/>
    <sheet name="Calc P3" sheetId="48" r:id="rId17"/>
    <sheet name="Calc P4" sheetId="49" r:id="rId18"/>
    <sheet name="Calc P5" sheetId="50" r:id="rId19"/>
    <sheet name="Calc P6" sheetId="51" r:id="rId20"/>
    <sheet name="Calc P7" sheetId="52" r:id="rId21"/>
    <sheet name="Calc P8" sheetId="53" r:id="rId22"/>
    <sheet name="Calc P9" sheetId="54" r:id="rId23"/>
    <sheet name="Calc P10" sheetId="55" r:id="rId24"/>
    <sheet name="Calc. Daily demand" sheetId="6" r:id="rId25"/>
    <sheet name="Calc. Working day demand" sheetId="57" r:id="rId26"/>
    <sheet name="Calc.Workforce" sheetId="7" r:id="rId27"/>
    <sheet name="Calc Job plan" sheetId="56" r:id="rId2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22" l="1"/>
  <c r="J14" i="22"/>
  <c r="J13" i="22"/>
  <c r="J12" i="22"/>
  <c r="J11" i="22"/>
  <c r="J10" i="22"/>
  <c r="J9" i="22"/>
  <c r="J8" i="22"/>
  <c r="J7" i="22"/>
  <c r="J6" i="22"/>
  <c r="M20" i="31" l="1"/>
  <c r="K14" i="31" s="1"/>
  <c r="G14" i="31" s="1"/>
  <c r="K9" i="31" l="1"/>
  <c r="K10" i="31"/>
  <c r="K11" i="31"/>
  <c r="G11" i="31" s="1"/>
  <c r="G23" i="7" s="1"/>
  <c r="K7" i="31"/>
  <c r="K12" i="31"/>
  <c r="G12" i="31" s="1"/>
  <c r="H23" i="7" s="1"/>
  <c r="K8" i="31"/>
  <c r="K13" i="31"/>
  <c r="G13" i="31" s="1"/>
  <c r="H13" i="36"/>
  <c r="I13" i="36" s="1"/>
  <c r="J13" i="36" s="1"/>
  <c r="I10" i="36"/>
  <c r="H10" i="36" s="1"/>
  <c r="K10" i="36" s="1"/>
  <c r="K4" i="36"/>
  <c r="J33" i="55"/>
  <c r="I33" i="55"/>
  <c r="H33" i="55"/>
  <c r="G33" i="55"/>
  <c r="F33" i="55"/>
  <c r="E33" i="55"/>
  <c r="D33" i="55"/>
  <c r="C33" i="55"/>
  <c r="J30" i="55"/>
  <c r="I30" i="55"/>
  <c r="H30" i="55"/>
  <c r="G30" i="55"/>
  <c r="F30" i="55"/>
  <c r="E30" i="55"/>
  <c r="D30" i="55"/>
  <c r="C30" i="55"/>
  <c r="J27" i="55"/>
  <c r="I27" i="55"/>
  <c r="H27" i="55"/>
  <c r="G27" i="55"/>
  <c r="F27" i="55"/>
  <c r="E27" i="55"/>
  <c r="D27" i="55"/>
  <c r="C27" i="55"/>
  <c r="J24" i="55"/>
  <c r="I24" i="55"/>
  <c r="H24" i="55"/>
  <c r="G24" i="55"/>
  <c r="F24" i="55"/>
  <c r="E24" i="55"/>
  <c r="D24" i="55"/>
  <c r="C24" i="55"/>
  <c r="J21" i="55"/>
  <c r="I21" i="55"/>
  <c r="H21" i="55"/>
  <c r="G21" i="55"/>
  <c r="F21" i="55"/>
  <c r="E21" i="55"/>
  <c r="D21" i="55"/>
  <c r="C21" i="55"/>
  <c r="J18" i="55"/>
  <c r="I18" i="55"/>
  <c r="H18" i="55"/>
  <c r="G18" i="55"/>
  <c r="F18" i="55"/>
  <c r="E18" i="55"/>
  <c r="D18" i="55"/>
  <c r="C18" i="55"/>
  <c r="J15" i="55"/>
  <c r="I15" i="55"/>
  <c r="H15" i="55"/>
  <c r="G15" i="55"/>
  <c r="F15" i="55"/>
  <c r="E15" i="55"/>
  <c r="D15" i="55"/>
  <c r="C15" i="55"/>
  <c r="J12" i="55"/>
  <c r="I12" i="55"/>
  <c r="H12" i="55"/>
  <c r="G12" i="55"/>
  <c r="F12" i="55"/>
  <c r="E12" i="55"/>
  <c r="D12" i="55"/>
  <c r="C12" i="55"/>
  <c r="J33" i="54"/>
  <c r="I33" i="54"/>
  <c r="H33" i="54"/>
  <c r="G33" i="54"/>
  <c r="F33" i="54"/>
  <c r="E33" i="54"/>
  <c r="D33" i="54"/>
  <c r="C33" i="54"/>
  <c r="J30" i="54"/>
  <c r="I30" i="54"/>
  <c r="H30" i="54"/>
  <c r="G30" i="54"/>
  <c r="F30" i="54"/>
  <c r="E30" i="54"/>
  <c r="D30" i="54"/>
  <c r="C30" i="54"/>
  <c r="J27" i="54"/>
  <c r="I27" i="54"/>
  <c r="H27" i="54"/>
  <c r="G27" i="54"/>
  <c r="F27" i="54"/>
  <c r="E27" i="54"/>
  <c r="D27" i="54"/>
  <c r="C27" i="54"/>
  <c r="J24" i="54"/>
  <c r="I24" i="54"/>
  <c r="H24" i="54"/>
  <c r="G24" i="54"/>
  <c r="F24" i="54"/>
  <c r="E24" i="54"/>
  <c r="D24" i="54"/>
  <c r="C24" i="54"/>
  <c r="J21" i="54"/>
  <c r="I21" i="54"/>
  <c r="H21" i="54"/>
  <c r="G21" i="54"/>
  <c r="F21" i="54"/>
  <c r="E21" i="54"/>
  <c r="D21" i="54"/>
  <c r="C21" i="54"/>
  <c r="J18" i="54"/>
  <c r="I18" i="54"/>
  <c r="H18" i="54"/>
  <c r="G18" i="54"/>
  <c r="F18" i="54"/>
  <c r="E18" i="54"/>
  <c r="D18" i="54"/>
  <c r="C18" i="54"/>
  <c r="J15" i="54"/>
  <c r="I15" i="54"/>
  <c r="H15" i="54"/>
  <c r="G15" i="54"/>
  <c r="F15" i="54"/>
  <c r="E15" i="54"/>
  <c r="D15" i="54"/>
  <c r="C15" i="54"/>
  <c r="J12" i="54"/>
  <c r="I12" i="54"/>
  <c r="H12" i="54"/>
  <c r="G12" i="54"/>
  <c r="F12" i="54"/>
  <c r="E12" i="54"/>
  <c r="D12" i="54"/>
  <c r="C12" i="54"/>
  <c r="J33" i="53"/>
  <c r="I33" i="53"/>
  <c r="H33" i="53"/>
  <c r="G33" i="53"/>
  <c r="F33" i="53"/>
  <c r="E33" i="53"/>
  <c r="D33" i="53"/>
  <c r="C33" i="53"/>
  <c r="J30" i="53"/>
  <c r="I30" i="53"/>
  <c r="H30" i="53"/>
  <c r="G30" i="53"/>
  <c r="F30" i="53"/>
  <c r="E30" i="53"/>
  <c r="D30" i="53"/>
  <c r="C30" i="53"/>
  <c r="J27" i="53"/>
  <c r="I27" i="53"/>
  <c r="H27" i="53"/>
  <c r="G27" i="53"/>
  <c r="F27" i="53"/>
  <c r="E27" i="53"/>
  <c r="D27" i="53"/>
  <c r="C27" i="53"/>
  <c r="J24" i="53"/>
  <c r="I24" i="53"/>
  <c r="H24" i="53"/>
  <c r="G24" i="53"/>
  <c r="F24" i="53"/>
  <c r="E24" i="53"/>
  <c r="D24" i="53"/>
  <c r="C24" i="53"/>
  <c r="J21" i="53"/>
  <c r="I21" i="53"/>
  <c r="H21" i="53"/>
  <c r="G21" i="53"/>
  <c r="F21" i="53"/>
  <c r="E21" i="53"/>
  <c r="D21" i="53"/>
  <c r="C21" i="53"/>
  <c r="J18" i="53"/>
  <c r="I18" i="53"/>
  <c r="H18" i="53"/>
  <c r="G18" i="53"/>
  <c r="F18" i="53"/>
  <c r="E18" i="53"/>
  <c r="D18" i="53"/>
  <c r="C18" i="53"/>
  <c r="C12" i="53"/>
  <c r="J15" i="53"/>
  <c r="I15" i="53"/>
  <c r="H15" i="53"/>
  <c r="G15" i="53"/>
  <c r="F15" i="53"/>
  <c r="E15" i="53"/>
  <c r="D15" i="53"/>
  <c r="C15" i="53"/>
  <c r="J12" i="53"/>
  <c r="I12" i="53"/>
  <c r="H12" i="53"/>
  <c r="G12" i="53"/>
  <c r="F12" i="53"/>
  <c r="E12" i="53"/>
  <c r="D12" i="53"/>
  <c r="J33" i="52"/>
  <c r="I33" i="52"/>
  <c r="H33" i="52"/>
  <c r="G33" i="52"/>
  <c r="F33" i="52"/>
  <c r="E33" i="52"/>
  <c r="D33" i="52"/>
  <c r="C33" i="52"/>
  <c r="J30" i="52"/>
  <c r="I30" i="52"/>
  <c r="H30" i="52"/>
  <c r="G30" i="52"/>
  <c r="F30" i="52"/>
  <c r="E30" i="52"/>
  <c r="D30" i="52"/>
  <c r="C30" i="52"/>
  <c r="J27" i="52"/>
  <c r="I27" i="52"/>
  <c r="H27" i="52"/>
  <c r="G27" i="52"/>
  <c r="F27" i="52"/>
  <c r="E27" i="52"/>
  <c r="D27" i="52"/>
  <c r="C27" i="52"/>
  <c r="J24" i="52"/>
  <c r="I24" i="52"/>
  <c r="H24" i="52"/>
  <c r="G24" i="52"/>
  <c r="F24" i="52"/>
  <c r="E24" i="52"/>
  <c r="D24" i="52"/>
  <c r="C24" i="52"/>
  <c r="J21" i="52"/>
  <c r="I21" i="52"/>
  <c r="H21" i="52"/>
  <c r="G21" i="52"/>
  <c r="F21" i="52"/>
  <c r="E21" i="52"/>
  <c r="D21" i="52"/>
  <c r="C21" i="52"/>
  <c r="J18" i="52"/>
  <c r="I18" i="52"/>
  <c r="H18" i="52"/>
  <c r="G18" i="52"/>
  <c r="F18" i="52"/>
  <c r="E18" i="52"/>
  <c r="D18" i="52"/>
  <c r="C18" i="52"/>
  <c r="J15" i="52"/>
  <c r="I15" i="52"/>
  <c r="H15" i="52"/>
  <c r="G15" i="52"/>
  <c r="F15" i="52"/>
  <c r="E15" i="52"/>
  <c r="D15" i="52"/>
  <c r="C15" i="52"/>
  <c r="J12" i="52"/>
  <c r="I12" i="52"/>
  <c r="H12" i="52"/>
  <c r="G12" i="52"/>
  <c r="F12" i="52"/>
  <c r="E12" i="52"/>
  <c r="D12" i="52"/>
  <c r="C12" i="52"/>
  <c r="J33" i="51"/>
  <c r="I33" i="51"/>
  <c r="H33" i="51"/>
  <c r="G33" i="51"/>
  <c r="F33" i="51"/>
  <c r="E33" i="51"/>
  <c r="D33" i="51"/>
  <c r="C33" i="51"/>
  <c r="J30" i="51"/>
  <c r="I30" i="51"/>
  <c r="H30" i="51"/>
  <c r="G30" i="51"/>
  <c r="F30" i="51"/>
  <c r="E30" i="51"/>
  <c r="D30" i="51"/>
  <c r="C30" i="51"/>
  <c r="J27" i="51"/>
  <c r="I27" i="51"/>
  <c r="H27" i="51"/>
  <c r="G27" i="51"/>
  <c r="F27" i="51"/>
  <c r="E27" i="51"/>
  <c r="D27" i="51"/>
  <c r="C27" i="51"/>
  <c r="J24" i="51"/>
  <c r="I24" i="51"/>
  <c r="H24" i="51"/>
  <c r="G24" i="51"/>
  <c r="F24" i="51"/>
  <c r="E24" i="51"/>
  <c r="D24" i="51"/>
  <c r="C24" i="51"/>
  <c r="J21" i="51"/>
  <c r="I21" i="51"/>
  <c r="H21" i="51"/>
  <c r="G21" i="51"/>
  <c r="F21" i="51"/>
  <c r="E21" i="51"/>
  <c r="D21" i="51"/>
  <c r="C21" i="51"/>
  <c r="J18" i="51"/>
  <c r="I18" i="51"/>
  <c r="H18" i="51"/>
  <c r="G18" i="51"/>
  <c r="F18" i="51"/>
  <c r="E18" i="51"/>
  <c r="D18" i="51"/>
  <c r="C18" i="51"/>
  <c r="J15" i="51"/>
  <c r="I15" i="51"/>
  <c r="H15" i="51"/>
  <c r="G15" i="51"/>
  <c r="F15" i="51"/>
  <c r="E15" i="51"/>
  <c r="D15" i="51"/>
  <c r="C15" i="51"/>
  <c r="J12" i="51"/>
  <c r="I12" i="51"/>
  <c r="H12" i="51"/>
  <c r="G12" i="51"/>
  <c r="F12" i="51"/>
  <c r="F13" i="51" s="1"/>
  <c r="E12" i="51"/>
  <c r="D12" i="51"/>
  <c r="C12" i="51"/>
  <c r="J33" i="50"/>
  <c r="I33" i="50"/>
  <c r="H33" i="50"/>
  <c r="G33" i="50"/>
  <c r="F33" i="50"/>
  <c r="E33" i="50"/>
  <c r="D33" i="50"/>
  <c r="C33" i="50"/>
  <c r="J30" i="50"/>
  <c r="I30" i="50"/>
  <c r="H30" i="50"/>
  <c r="G30" i="50"/>
  <c r="F30" i="50"/>
  <c r="E30" i="50"/>
  <c r="D30" i="50"/>
  <c r="C30" i="50"/>
  <c r="J27" i="50"/>
  <c r="I27" i="50"/>
  <c r="H27" i="50"/>
  <c r="G27" i="50"/>
  <c r="F27" i="50"/>
  <c r="E27" i="50"/>
  <c r="D27" i="50"/>
  <c r="C27" i="50"/>
  <c r="J24" i="50"/>
  <c r="I24" i="50"/>
  <c r="H24" i="50"/>
  <c r="G24" i="50"/>
  <c r="F24" i="50"/>
  <c r="E24" i="50"/>
  <c r="D24" i="50"/>
  <c r="C24" i="50"/>
  <c r="J21" i="50"/>
  <c r="I21" i="50"/>
  <c r="H21" i="50"/>
  <c r="G21" i="50"/>
  <c r="F21" i="50"/>
  <c r="E21" i="50"/>
  <c r="D21" i="50"/>
  <c r="C21" i="50"/>
  <c r="J18" i="50"/>
  <c r="I18" i="50"/>
  <c r="H18" i="50"/>
  <c r="G18" i="50"/>
  <c r="F18" i="50"/>
  <c r="E18" i="50"/>
  <c r="D18" i="50"/>
  <c r="C18" i="50"/>
  <c r="J15" i="50"/>
  <c r="I15" i="50"/>
  <c r="H15" i="50"/>
  <c r="G15" i="50"/>
  <c r="F15" i="50"/>
  <c r="E15" i="50"/>
  <c r="D15" i="50"/>
  <c r="C15" i="50"/>
  <c r="J12" i="50"/>
  <c r="I12" i="50"/>
  <c r="H12" i="50"/>
  <c r="G12" i="50"/>
  <c r="F12" i="50"/>
  <c r="E12" i="50"/>
  <c r="D12" i="50"/>
  <c r="C12" i="50"/>
  <c r="J33" i="49"/>
  <c r="I33" i="49"/>
  <c r="H33" i="49"/>
  <c r="G33" i="49"/>
  <c r="F33" i="49"/>
  <c r="E33" i="49"/>
  <c r="D33" i="49"/>
  <c r="C33" i="49"/>
  <c r="J30" i="49"/>
  <c r="I30" i="49"/>
  <c r="H30" i="49"/>
  <c r="G30" i="49"/>
  <c r="F30" i="49"/>
  <c r="E30" i="49"/>
  <c r="D30" i="49"/>
  <c r="C30" i="49"/>
  <c r="J27" i="49"/>
  <c r="I27" i="49"/>
  <c r="H27" i="49"/>
  <c r="G27" i="49"/>
  <c r="F27" i="49"/>
  <c r="E27" i="49"/>
  <c r="D27" i="49"/>
  <c r="C27" i="49"/>
  <c r="J24" i="49"/>
  <c r="I24" i="49"/>
  <c r="H24" i="49"/>
  <c r="G24" i="49"/>
  <c r="F24" i="49"/>
  <c r="E24" i="49"/>
  <c r="D24" i="49"/>
  <c r="C24" i="49"/>
  <c r="J21" i="49"/>
  <c r="I21" i="49"/>
  <c r="H21" i="49"/>
  <c r="G21" i="49"/>
  <c r="F21" i="49"/>
  <c r="E21" i="49"/>
  <c r="D21" i="49"/>
  <c r="C21" i="49"/>
  <c r="J18" i="49"/>
  <c r="I18" i="49"/>
  <c r="H18" i="49"/>
  <c r="G18" i="49"/>
  <c r="F18" i="49"/>
  <c r="E18" i="49"/>
  <c r="D18" i="49"/>
  <c r="C18" i="49"/>
  <c r="J15" i="49"/>
  <c r="I15" i="49"/>
  <c r="H15" i="49"/>
  <c r="G15" i="49"/>
  <c r="F15" i="49"/>
  <c r="E15" i="49"/>
  <c r="D15" i="49"/>
  <c r="C15" i="49"/>
  <c r="J12" i="49"/>
  <c r="I12" i="49"/>
  <c r="H12" i="49"/>
  <c r="G12" i="49"/>
  <c r="F12" i="49"/>
  <c r="E12" i="49"/>
  <c r="D12" i="49"/>
  <c r="C12" i="49"/>
  <c r="J33" i="48"/>
  <c r="I33" i="48"/>
  <c r="H33" i="48"/>
  <c r="G33" i="48"/>
  <c r="F33" i="48"/>
  <c r="E33" i="48"/>
  <c r="D33" i="48"/>
  <c r="C33" i="48"/>
  <c r="J30" i="48"/>
  <c r="I30" i="48"/>
  <c r="H30" i="48"/>
  <c r="G30" i="48"/>
  <c r="F30" i="48"/>
  <c r="E30" i="48"/>
  <c r="D30" i="48"/>
  <c r="C30" i="48"/>
  <c r="J27" i="48"/>
  <c r="I27" i="48"/>
  <c r="H27" i="48"/>
  <c r="G27" i="48"/>
  <c r="F27" i="48"/>
  <c r="E27" i="48"/>
  <c r="D27" i="48"/>
  <c r="C27" i="48"/>
  <c r="J24" i="48"/>
  <c r="I24" i="48"/>
  <c r="H24" i="48"/>
  <c r="G24" i="48"/>
  <c r="F24" i="48"/>
  <c r="E24" i="48"/>
  <c r="D24" i="48"/>
  <c r="C24" i="48"/>
  <c r="J21" i="48"/>
  <c r="I21" i="48"/>
  <c r="H21" i="48"/>
  <c r="G21" i="48"/>
  <c r="F21" i="48"/>
  <c r="E21" i="48"/>
  <c r="D21" i="48"/>
  <c r="C21" i="48"/>
  <c r="J18" i="48"/>
  <c r="I18" i="48"/>
  <c r="H18" i="48"/>
  <c r="G18" i="48"/>
  <c r="F18" i="48"/>
  <c r="E18" i="48"/>
  <c r="D18" i="48"/>
  <c r="C18" i="48"/>
  <c r="J15" i="48"/>
  <c r="I15" i="48"/>
  <c r="H15" i="48"/>
  <c r="G15" i="48"/>
  <c r="F15" i="48"/>
  <c r="E15" i="48"/>
  <c r="D15" i="48"/>
  <c r="C15" i="48"/>
  <c r="J12" i="48"/>
  <c r="I12" i="48"/>
  <c r="H12" i="48"/>
  <c r="G12" i="48"/>
  <c r="F12" i="48"/>
  <c r="E12" i="48"/>
  <c r="D12" i="48"/>
  <c r="C12" i="48"/>
  <c r="J33" i="47"/>
  <c r="I33" i="47"/>
  <c r="H33" i="47"/>
  <c r="G33" i="47"/>
  <c r="F33" i="47"/>
  <c r="E33" i="47"/>
  <c r="D33" i="47"/>
  <c r="C33" i="47"/>
  <c r="J30" i="47"/>
  <c r="I30" i="47"/>
  <c r="H30" i="47"/>
  <c r="G30" i="47"/>
  <c r="F30" i="47"/>
  <c r="E30" i="47"/>
  <c r="D30" i="47"/>
  <c r="C30" i="47"/>
  <c r="J27" i="47"/>
  <c r="I27" i="47"/>
  <c r="H27" i="47"/>
  <c r="G27" i="47"/>
  <c r="F27" i="47"/>
  <c r="E27" i="47"/>
  <c r="D27" i="47"/>
  <c r="C27" i="47"/>
  <c r="J24" i="47"/>
  <c r="I24" i="47"/>
  <c r="H24" i="47"/>
  <c r="G24" i="47"/>
  <c r="F24" i="47"/>
  <c r="E24" i="47"/>
  <c r="D24" i="47"/>
  <c r="C24" i="47"/>
  <c r="J21" i="47"/>
  <c r="I21" i="47"/>
  <c r="H21" i="47"/>
  <c r="G21" i="47"/>
  <c r="F21" i="47"/>
  <c r="E21" i="47"/>
  <c r="D21" i="47"/>
  <c r="C21" i="47"/>
  <c r="J18" i="47"/>
  <c r="I18" i="47"/>
  <c r="H18" i="47"/>
  <c r="G18" i="47"/>
  <c r="F18" i="47"/>
  <c r="E18" i="47"/>
  <c r="D18" i="47"/>
  <c r="C18" i="47"/>
  <c r="J15" i="47"/>
  <c r="I15" i="47"/>
  <c r="H15" i="47"/>
  <c r="G15" i="47"/>
  <c r="F15" i="47"/>
  <c r="E15" i="47"/>
  <c r="D15" i="47"/>
  <c r="C15" i="47"/>
  <c r="J12" i="47"/>
  <c r="I12" i="47"/>
  <c r="H12" i="47"/>
  <c r="G12" i="47"/>
  <c r="F12" i="47"/>
  <c r="E12" i="47"/>
  <c r="D12" i="47"/>
  <c r="C12" i="47"/>
  <c r="J33" i="34"/>
  <c r="I33" i="34"/>
  <c r="H33" i="34"/>
  <c r="G33" i="34"/>
  <c r="F33" i="34"/>
  <c r="E33" i="34"/>
  <c r="D33" i="34"/>
  <c r="C33" i="34"/>
  <c r="J30" i="34"/>
  <c r="I30" i="34"/>
  <c r="H30" i="34"/>
  <c r="G30" i="34"/>
  <c r="F30" i="34"/>
  <c r="E30" i="34"/>
  <c r="D30" i="34"/>
  <c r="C30" i="34"/>
  <c r="J27" i="34"/>
  <c r="I27" i="34"/>
  <c r="H27" i="34"/>
  <c r="G27" i="34"/>
  <c r="F27" i="34"/>
  <c r="E27" i="34"/>
  <c r="D27" i="34"/>
  <c r="C27" i="34"/>
  <c r="J24" i="34"/>
  <c r="I24" i="34"/>
  <c r="H24" i="34"/>
  <c r="G24" i="34"/>
  <c r="F24" i="34"/>
  <c r="E24" i="34"/>
  <c r="D24" i="34"/>
  <c r="C24" i="34"/>
  <c r="J21" i="34"/>
  <c r="I21" i="34"/>
  <c r="H21" i="34"/>
  <c r="G21" i="34"/>
  <c r="F21" i="34"/>
  <c r="E21" i="34"/>
  <c r="D21" i="34"/>
  <c r="C21" i="34"/>
  <c r="J18" i="34"/>
  <c r="I18" i="34"/>
  <c r="H18" i="34"/>
  <c r="G18" i="34"/>
  <c r="F18" i="34"/>
  <c r="E18" i="34"/>
  <c r="D18" i="34"/>
  <c r="C18" i="34"/>
  <c r="J15" i="34"/>
  <c r="I15" i="34"/>
  <c r="H15" i="34"/>
  <c r="G15" i="34"/>
  <c r="F15" i="34"/>
  <c r="E15" i="34"/>
  <c r="D15" i="34"/>
  <c r="C15" i="34"/>
  <c r="J12" i="34"/>
  <c r="I12" i="34"/>
  <c r="H12" i="34"/>
  <c r="G12" i="34"/>
  <c r="F12" i="34"/>
  <c r="E12" i="34"/>
  <c r="D12" i="34"/>
  <c r="C12" i="34"/>
  <c r="E9" i="36"/>
  <c r="E8" i="36"/>
  <c r="E7" i="36"/>
  <c r="E10" i="36" s="1"/>
  <c r="J23" i="7"/>
  <c r="I23" i="7"/>
  <c r="L15" i="32"/>
  <c r="K42" i="57"/>
  <c r="C40" i="57"/>
  <c r="D40" i="57" s="1"/>
  <c r="B38" i="57"/>
  <c r="C36" i="57"/>
  <c r="D36" i="57" s="1"/>
  <c r="B34" i="57"/>
  <c r="C32" i="57"/>
  <c r="D32" i="57" s="1"/>
  <c r="B30" i="57"/>
  <c r="C28" i="57"/>
  <c r="D28" i="57" s="1"/>
  <c r="E28" i="57" s="1"/>
  <c r="F28" i="57" s="1"/>
  <c r="G28" i="57" s="1"/>
  <c r="H28" i="57" s="1"/>
  <c r="B26" i="57"/>
  <c r="C24" i="57"/>
  <c r="D24" i="57" s="1"/>
  <c r="B22" i="57"/>
  <c r="C20" i="57"/>
  <c r="D20" i="57" s="1"/>
  <c r="B18" i="57"/>
  <c r="C16" i="57"/>
  <c r="D16" i="57" s="1"/>
  <c r="B14" i="57"/>
  <c r="C12" i="57"/>
  <c r="D12" i="57" s="1"/>
  <c r="E12" i="57" s="1"/>
  <c r="F12" i="57" s="1"/>
  <c r="G12" i="57" s="1"/>
  <c r="H12" i="57" s="1"/>
  <c r="B10" i="57"/>
  <c r="C8" i="57"/>
  <c r="D8" i="57" s="1"/>
  <c r="E8" i="57" s="1"/>
  <c r="B6" i="57"/>
  <c r="C4" i="57"/>
  <c r="D4" i="57" s="1"/>
  <c r="J2" i="57"/>
  <c r="J6" i="57" s="1"/>
  <c r="J10" i="57" s="1"/>
  <c r="J14" i="57" s="1"/>
  <c r="J18" i="57" s="1"/>
  <c r="J22" i="57" s="1"/>
  <c r="J26" i="57" s="1"/>
  <c r="J30" i="57" s="1"/>
  <c r="J34" i="57" s="1"/>
  <c r="J38" i="57" s="1"/>
  <c r="J42" i="57" s="1"/>
  <c r="I2" i="57"/>
  <c r="I6" i="57" s="1"/>
  <c r="I10" i="57" s="1"/>
  <c r="I14" i="57" s="1"/>
  <c r="I18" i="57" s="1"/>
  <c r="I22" i="57" s="1"/>
  <c r="I26" i="57" s="1"/>
  <c r="I30" i="57" s="1"/>
  <c r="I34" i="57" s="1"/>
  <c r="I38" i="57" s="1"/>
  <c r="I42" i="57" s="1"/>
  <c r="H2" i="57"/>
  <c r="H6" i="57" s="1"/>
  <c r="H10" i="57" s="1"/>
  <c r="H14" i="57" s="1"/>
  <c r="H18" i="57" s="1"/>
  <c r="H22" i="57" s="1"/>
  <c r="H26" i="57" s="1"/>
  <c r="H30" i="57" s="1"/>
  <c r="H34" i="57" s="1"/>
  <c r="H38" i="57" s="1"/>
  <c r="H42" i="57" s="1"/>
  <c r="G2" i="57"/>
  <c r="G6" i="57" s="1"/>
  <c r="G10" i="57" s="1"/>
  <c r="G14" i="57" s="1"/>
  <c r="G18" i="57" s="1"/>
  <c r="G22" i="57" s="1"/>
  <c r="G26" i="57" s="1"/>
  <c r="G30" i="57" s="1"/>
  <c r="G34" i="57" s="1"/>
  <c r="G38" i="57" s="1"/>
  <c r="G42" i="57" s="1"/>
  <c r="F2" i="57"/>
  <c r="F6" i="57" s="1"/>
  <c r="F10" i="57" s="1"/>
  <c r="F14" i="57" s="1"/>
  <c r="F18" i="57" s="1"/>
  <c r="F22" i="57" s="1"/>
  <c r="F26" i="57" s="1"/>
  <c r="F30" i="57" s="1"/>
  <c r="F34" i="57" s="1"/>
  <c r="F38" i="57" s="1"/>
  <c r="F42" i="57" s="1"/>
  <c r="E2" i="57"/>
  <c r="E6" i="57" s="1"/>
  <c r="E10" i="57" s="1"/>
  <c r="E14" i="57" s="1"/>
  <c r="E18" i="57" s="1"/>
  <c r="E22" i="57" s="1"/>
  <c r="E26" i="57" s="1"/>
  <c r="E30" i="57" s="1"/>
  <c r="E34" i="57" s="1"/>
  <c r="E38" i="57" s="1"/>
  <c r="E42" i="57" s="1"/>
  <c r="D2" i="57"/>
  <c r="D6" i="57" s="1"/>
  <c r="D10" i="57" s="1"/>
  <c r="D14" i="57" s="1"/>
  <c r="D18" i="57" s="1"/>
  <c r="D22" i="57" s="1"/>
  <c r="D26" i="57" s="1"/>
  <c r="D30" i="57" s="1"/>
  <c r="D34" i="57" s="1"/>
  <c r="D38" i="57" s="1"/>
  <c r="D42" i="57" s="1"/>
  <c r="C2" i="57"/>
  <c r="C6" i="57" s="1"/>
  <c r="C10" i="57" s="1"/>
  <c r="C14" i="57" s="1"/>
  <c r="C18" i="57" s="1"/>
  <c r="C22" i="57" s="1"/>
  <c r="C26" i="57" s="1"/>
  <c r="C30" i="57" s="1"/>
  <c r="C34" i="57" s="1"/>
  <c r="C38" i="57" s="1"/>
  <c r="C42" i="57" s="1"/>
  <c r="B2" i="57"/>
  <c r="K4" i="32"/>
  <c r="K15" i="32" s="1"/>
  <c r="J4" i="32"/>
  <c r="J15" i="32" s="1"/>
  <c r="I4" i="32"/>
  <c r="I15" i="32" s="1"/>
  <c r="H4" i="32"/>
  <c r="H15" i="32" s="1"/>
  <c r="G4" i="32"/>
  <c r="G15" i="32" s="1"/>
  <c r="F4" i="32"/>
  <c r="F15" i="32" s="1"/>
  <c r="E4" i="32"/>
  <c r="E15" i="32" s="1"/>
  <c r="D4" i="32"/>
  <c r="D15" i="32" s="1"/>
  <c r="I5" i="56" a="1"/>
  <c r="I5" i="56" s="1"/>
  <c r="I13" i="56" s="1"/>
  <c r="E9" i="56" a="1"/>
  <c r="E9" i="56" s="1"/>
  <c r="F9" i="56" a="1"/>
  <c r="F9" i="56" s="1"/>
  <c r="G12" i="56"/>
  <c r="G11" i="56"/>
  <c r="G10" i="56"/>
  <c r="G9" i="56"/>
  <c r="G8" i="56"/>
  <c r="G7" i="56"/>
  <c r="G6" i="56"/>
  <c r="G5" i="56"/>
  <c r="E5" i="56" a="1"/>
  <c r="E5" i="56" s="1"/>
  <c r="F5" i="56" a="1"/>
  <c r="F5" i="56" s="1"/>
  <c r="C5" i="48"/>
  <c r="C5" i="47"/>
  <c r="D5" i="47" s="1"/>
  <c r="E5" i="47" s="1"/>
  <c r="F5" i="47" s="1"/>
  <c r="G5" i="47" s="1"/>
  <c r="H5" i="47" s="1"/>
  <c r="I5" i="47" s="1"/>
  <c r="J5" i="47" s="1"/>
  <c r="C5" i="34"/>
  <c r="D5" i="34" s="1"/>
  <c r="E5" i="34" s="1"/>
  <c r="F5" i="34" s="1"/>
  <c r="G5" i="34" s="1"/>
  <c r="H5" i="34" s="1"/>
  <c r="I5" i="34" s="1"/>
  <c r="J5" i="34" s="1"/>
  <c r="C5" i="55"/>
  <c r="C5" i="54"/>
  <c r="C5" i="53"/>
  <c r="C5" i="52"/>
  <c r="C5" i="51"/>
  <c r="C5" i="50"/>
  <c r="C5" i="49"/>
  <c r="G9" i="31" l="1"/>
  <c r="E23" i="7" s="1"/>
  <c r="G7" i="31"/>
  <c r="C23" i="7" s="1"/>
  <c r="G8" i="31"/>
  <c r="D23" i="7" s="1"/>
  <c r="G10" i="31"/>
  <c r="F23" i="7" s="1"/>
  <c r="H11" i="56"/>
  <c r="J11" i="56" s="1"/>
  <c r="H9" i="56"/>
  <c r="J9" i="56" s="1"/>
  <c r="H10" i="56"/>
  <c r="J10" i="56" s="1"/>
  <c r="K10" i="56" s="1"/>
  <c r="I8" i="32" s="1"/>
  <c r="H5" i="56"/>
  <c r="J5" i="56" s="1"/>
  <c r="H12" i="56"/>
  <c r="J12" i="56" s="1"/>
  <c r="H6" i="56"/>
  <c r="J6" i="56" s="1"/>
  <c r="H7" i="56"/>
  <c r="J7" i="56" s="1"/>
  <c r="H8" i="56"/>
  <c r="J8" i="56" s="1"/>
  <c r="E11" i="36"/>
  <c r="E12" i="36" s="1"/>
  <c r="E20" i="57"/>
  <c r="F20" i="57" s="1"/>
  <c r="G20" i="57" s="1"/>
  <c r="H20" i="57" s="1"/>
  <c r="I20" i="57" s="1"/>
  <c r="J20" i="57" s="1"/>
  <c r="K20" i="57" s="1"/>
  <c r="E4" i="57"/>
  <c r="F4" i="57" s="1"/>
  <c r="G4" i="57" s="1"/>
  <c r="H4" i="57" s="1"/>
  <c r="I4" i="57" s="1"/>
  <c r="J4" i="57" s="1"/>
  <c r="E16" i="57"/>
  <c r="I12" i="57"/>
  <c r="J12" i="57" s="1"/>
  <c r="K12" i="57" s="1"/>
  <c r="F8" i="57"/>
  <c r="E36" i="57"/>
  <c r="F36" i="57" s="1"/>
  <c r="G36" i="57" s="1"/>
  <c r="H36" i="57" s="1"/>
  <c r="I36" i="57" s="1"/>
  <c r="J36" i="57" s="1"/>
  <c r="K36" i="57" s="1"/>
  <c r="I28" i="57"/>
  <c r="J28" i="57" s="1"/>
  <c r="K28" i="57" s="1"/>
  <c r="E32" i="57"/>
  <c r="E40" i="57"/>
  <c r="F40" i="57" s="1"/>
  <c r="E24" i="57"/>
  <c r="B26" i="48"/>
  <c r="B23" i="48"/>
  <c r="B20" i="48"/>
  <c r="B66" i="24"/>
  <c r="B59" i="24"/>
  <c r="B52" i="24"/>
  <c r="B45" i="24"/>
  <c r="B38" i="24"/>
  <c r="C40" i="6"/>
  <c r="C36" i="6"/>
  <c r="C32" i="6"/>
  <c r="C28" i="6"/>
  <c r="C24" i="6"/>
  <c r="C20" i="6"/>
  <c r="C16" i="6"/>
  <c r="C12" i="6"/>
  <c r="C8" i="6"/>
  <c r="C4" i="6"/>
  <c r="J7" i="36"/>
  <c r="H7" i="36"/>
  <c r="K7" i="36" s="1"/>
  <c r="I4" i="36"/>
  <c r="J4" i="36" s="1"/>
  <c r="K23" i="7" l="1"/>
  <c r="K4" i="57"/>
  <c r="F16" i="57"/>
  <c r="F32" i="57"/>
  <c r="G8" i="57"/>
  <c r="F24" i="57"/>
  <c r="G40" i="57"/>
  <c r="K6" i="56"/>
  <c r="E8" i="32" s="1"/>
  <c r="K7" i="56"/>
  <c r="F8" i="32" s="1"/>
  <c r="K5" i="56"/>
  <c r="D8" i="32" s="1"/>
  <c r="K8" i="56"/>
  <c r="G8" i="32" s="1"/>
  <c r="K11" i="56"/>
  <c r="J8" i="32" s="1"/>
  <c r="K9" i="56"/>
  <c r="H8" i="32" s="1"/>
  <c r="K12" i="56"/>
  <c r="K8" i="32" s="1"/>
  <c r="J13" i="56"/>
  <c r="J12" i="7"/>
  <c r="I12" i="7"/>
  <c r="J11" i="7"/>
  <c r="I11" i="7"/>
  <c r="J10" i="7"/>
  <c r="I10" i="7"/>
  <c r="J7" i="7"/>
  <c r="I7" i="7"/>
  <c r="J6" i="7"/>
  <c r="J20" i="7" s="1"/>
  <c r="J24" i="7" s="1"/>
  <c r="J25" i="7" s="1"/>
  <c r="I6" i="7"/>
  <c r="I20" i="7" s="1"/>
  <c r="I24" i="7" s="1"/>
  <c r="I25" i="7" s="1"/>
  <c r="H6" i="7"/>
  <c r="H20" i="7" s="1"/>
  <c r="H24" i="7" s="1"/>
  <c r="H25" i="7" s="1"/>
  <c r="G6" i="7"/>
  <c r="G20" i="7" s="1"/>
  <c r="G24" i="7" s="1"/>
  <c r="G25" i="7" s="1"/>
  <c r="D6" i="7"/>
  <c r="D20" i="7" s="1"/>
  <c r="D24" i="7" s="1"/>
  <c r="D25" i="7" s="1"/>
  <c r="C6" i="7"/>
  <c r="C20" i="7" s="1"/>
  <c r="C24" i="7" s="1"/>
  <c r="C25" i="7" s="1"/>
  <c r="J2" i="7"/>
  <c r="I2" i="7"/>
  <c r="H2" i="7"/>
  <c r="G2" i="7"/>
  <c r="F2" i="7"/>
  <c r="E2" i="7"/>
  <c r="D2" i="7"/>
  <c r="C2" i="7"/>
  <c r="K42" i="6"/>
  <c r="D40" i="6"/>
  <c r="E40" i="6" s="1"/>
  <c r="F40" i="6" s="1"/>
  <c r="G40" i="6" s="1"/>
  <c r="H40" i="6" s="1"/>
  <c r="I40" i="6" s="1"/>
  <c r="J40" i="6" s="1"/>
  <c r="K40" i="6" s="1"/>
  <c r="D36" i="6"/>
  <c r="E36" i="6" s="1"/>
  <c r="F36" i="6" s="1"/>
  <c r="G36" i="6" s="1"/>
  <c r="H36" i="6" s="1"/>
  <c r="I36" i="6" s="1"/>
  <c r="J36" i="6" s="1"/>
  <c r="K36" i="6" s="1"/>
  <c r="D32" i="6"/>
  <c r="E32" i="6" s="1"/>
  <c r="F32" i="6" s="1"/>
  <c r="G32" i="6" s="1"/>
  <c r="H32" i="6" s="1"/>
  <c r="I32" i="6" s="1"/>
  <c r="J32" i="6" s="1"/>
  <c r="K32" i="6" s="1"/>
  <c r="D20" i="6"/>
  <c r="E20" i="6" s="1"/>
  <c r="F20" i="6" s="1"/>
  <c r="G20" i="6" s="1"/>
  <c r="H20" i="6" s="1"/>
  <c r="I20" i="6" s="1"/>
  <c r="J20" i="6" s="1"/>
  <c r="K20" i="6" s="1"/>
  <c r="D16" i="6"/>
  <c r="D12" i="6"/>
  <c r="E12" i="6" s="1"/>
  <c r="F12" i="6" s="1"/>
  <c r="G12" i="6" s="1"/>
  <c r="H12" i="6" s="1"/>
  <c r="I12" i="6" s="1"/>
  <c r="J12" i="6" s="1"/>
  <c r="K12" i="6" s="1"/>
  <c r="D8" i="6"/>
  <c r="E8" i="6" s="1"/>
  <c r="F8" i="6" s="1"/>
  <c r="G8" i="6" s="1"/>
  <c r="H8" i="6" s="1"/>
  <c r="I8" i="6" s="1"/>
  <c r="J8" i="6" s="1"/>
  <c r="K8" i="6" s="1"/>
  <c r="B38" i="6"/>
  <c r="B34" i="6"/>
  <c r="B30" i="6"/>
  <c r="B26" i="6"/>
  <c r="B22" i="6"/>
  <c r="J34" i="55"/>
  <c r="I34" i="55"/>
  <c r="H34" i="55"/>
  <c r="G34" i="55"/>
  <c r="F34" i="55"/>
  <c r="E34" i="55"/>
  <c r="D34" i="55"/>
  <c r="J31" i="55"/>
  <c r="I31" i="55"/>
  <c r="H31" i="55"/>
  <c r="G31" i="55"/>
  <c r="F31" i="55"/>
  <c r="E31" i="55"/>
  <c r="D31" i="55"/>
  <c r="J28" i="55"/>
  <c r="I28" i="55"/>
  <c r="H28" i="55"/>
  <c r="G28" i="55"/>
  <c r="F28" i="55"/>
  <c r="E28" i="55"/>
  <c r="D28" i="55"/>
  <c r="J25" i="55"/>
  <c r="I25" i="55"/>
  <c r="H25" i="55"/>
  <c r="G25" i="55"/>
  <c r="F25" i="55"/>
  <c r="E25" i="55"/>
  <c r="D25" i="55"/>
  <c r="J22" i="55"/>
  <c r="I22" i="55"/>
  <c r="H22" i="55"/>
  <c r="G22" i="55"/>
  <c r="F22" i="55"/>
  <c r="E22" i="55"/>
  <c r="D22" i="55"/>
  <c r="J19" i="55"/>
  <c r="I19" i="55"/>
  <c r="H19" i="55"/>
  <c r="G19" i="55"/>
  <c r="F19" i="55"/>
  <c r="E19" i="55"/>
  <c r="D19" i="55"/>
  <c r="F16" i="55"/>
  <c r="J16" i="55"/>
  <c r="I16" i="55"/>
  <c r="H16" i="55"/>
  <c r="G16" i="55"/>
  <c r="E16" i="55"/>
  <c r="D16" i="55"/>
  <c r="J13" i="55"/>
  <c r="I13" i="55"/>
  <c r="H13" i="55"/>
  <c r="G13" i="55"/>
  <c r="F13" i="55"/>
  <c r="E13" i="55"/>
  <c r="D13" i="55"/>
  <c r="C34" i="55"/>
  <c r="C31" i="55"/>
  <c r="C28" i="55"/>
  <c r="C25" i="55"/>
  <c r="C22" i="55"/>
  <c r="C19" i="55"/>
  <c r="C16" i="55"/>
  <c r="C13" i="55"/>
  <c r="B32" i="55"/>
  <c r="B29" i="55"/>
  <c r="B26" i="55"/>
  <c r="B23" i="55"/>
  <c r="B20" i="55"/>
  <c r="B17" i="55"/>
  <c r="B14" i="55"/>
  <c r="B11" i="55"/>
  <c r="B3" i="55"/>
  <c r="B9" i="55" s="1"/>
  <c r="D5" i="55"/>
  <c r="E5" i="55" s="1"/>
  <c r="F5" i="55" s="1"/>
  <c r="G5" i="55" s="1"/>
  <c r="H5" i="55" s="1"/>
  <c r="I5" i="55" s="1"/>
  <c r="J5" i="55" s="1"/>
  <c r="J3" i="55"/>
  <c r="J11" i="55" s="1"/>
  <c r="J14" i="55" s="1"/>
  <c r="J17" i="55" s="1"/>
  <c r="J20" i="55" s="1"/>
  <c r="J23" i="55" s="1"/>
  <c r="J26" i="55" s="1"/>
  <c r="J29" i="55" s="1"/>
  <c r="J32" i="55" s="1"/>
  <c r="I3" i="55"/>
  <c r="I11" i="55" s="1"/>
  <c r="I14" i="55" s="1"/>
  <c r="I17" i="55" s="1"/>
  <c r="I20" i="55" s="1"/>
  <c r="I23" i="55" s="1"/>
  <c r="I26" i="55" s="1"/>
  <c r="I29" i="55" s="1"/>
  <c r="I32" i="55" s="1"/>
  <c r="H3" i="55"/>
  <c r="H11" i="55" s="1"/>
  <c r="H14" i="55" s="1"/>
  <c r="H17" i="55" s="1"/>
  <c r="H20" i="55" s="1"/>
  <c r="H23" i="55" s="1"/>
  <c r="H26" i="55" s="1"/>
  <c r="H29" i="55" s="1"/>
  <c r="H32" i="55" s="1"/>
  <c r="G3" i="55"/>
  <c r="G11" i="55" s="1"/>
  <c r="G14" i="55" s="1"/>
  <c r="G17" i="55" s="1"/>
  <c r="G20" i="55" s="1"/>
  <c r="G23" i="55" s="1"/>
  <c r="G26" i="55" s="1"/>
  <c r="G29" i="55" s="1"/>
  <c r="G32" i="55" s="1"/>
  <c r="F3" i="55"/>
  <c r="F11" i="55" s="1"/>
  <c r="F14" i="55" s="1"/>
  <c r="F17" i="55" s="1"/>
  <c r="F20" i="55" s="1"/>
  <c r="F23" i="55" s="1"/>
  <c r="F26" i="55" s="1"/>
  <c r="F29" i="55" s="1"/>
  <c r="F32" i="55" s="1"/>
  <c r="E3" i="55"/>
  <c r="E11" i="55" s="1"/>
  <c r="E14" i="55" s="1"/>
  <c r="E17" i="55" s="1"/>
  <c r="E20" i="55" s="1"/>
  <c r="E23" i="55" s="1"/>
  <c r="E26" i="55" s="1"/>
  <c r="E29" i="55" s="1"/>
  <c r="E32" i="55" s="1"/>
  <c r="D3" i="55"/>
  <c r="D11" i="55" s="1"/>
  <c r="D14" i="55" s="1"/>
  <c r="D17" i="55" s="1"/>
  <c r="D20" i="55" s="1"/>
  <c r="D23" i="55" s="1"/>
  <c r="D26" i="55" s="1"/>
  <c r="D29" i="55" s="1"/>
  <c r="D32" i="55" s="1"/>
  <c r="C3" i="55"/>
  <c r="C11" i="55" s="1"/>
  <c r="C14" i="55" s="1"/>
  <c r="C17" i="55" s="1"/>
  <c r="C20" i="55" s="1"/>
  <c r="C23" i="55" s="1"/>
  <c r="C26" i="55" s="1"/>
  <c r="C29" i="55" s="1"/>
  <c r="C32" i="55" s="1"/>
  <c r="J34" i="54"/>
  <c r="I34" i="54"/>
  <c r="H34" i="54"/>
  <c r="G34" i="54"/>
  <c r="F34" i="54"/>
  <c r="E34" i="54"/>
  <c r="D34" i="54"/>
  <c r="J31" i="54"/>
  <c r="I31" i="54"/>
  <c r="H31" i="54"/>
  <c r="G31" i="54"/>
  <c r="F31" i="54"/>
  <c r="E31" i="54"/>
  <c r="D31" i="54"/>
  <c r="J28" i="54"/>
  <c r="I28" i="54"/>
  <c r="H28" i="54"/>
  <c r="G28" i="54"/>
  <c r="F28" i="54"/>
  <c r="E28" i="54"/>
  <c r="D28" i="54"/>
  <c r="F25" i="54"/>
  <c r="J25" i="54"/>
  <c r="I25" i="54"/>
  <c r="H25" i="54"/>
  <c r="G25" i="54"/>
  <c r="E25" i="54"/>
  <c r="D25" i="54"/>
  <c r="J22" i="54"/>
  <c r="I22" i="54"/>
  <c r="H22" i="54"/>
  <c r="G22" i="54"/>
  <c r="F22" i="54"/>
  <c r="E22" i="54"/>
  <c r="D22" i="54"/>
  <c r="J19" i="54"/>
  <c r="I19" i="54"/>
  <c r="H19" i="54"/>
  <c r="G19" i="54"/>
  <c r="F19" i="54"/>
  <c r="E19" i="54"/>
  <c r="D19" i="54"/>
  <c r="J16" i="54"/>
  <c r="I16" i="54"/>
  <c r="H16" i="54"/>
  <c r="G16" i="54"/>
  <c r="F16" i="54"/>
  <c r="E16" i="54"/>
  <c r="D16" i="54"/>
  <c r="J13" i="54"/>
  <c r="I13" i="54"/>
  <c r="H13" i="54"/>
  <c r="G13" i="54"/>
  <c r="F13" i="54"/>
  <c r="E13" i="54"/>
  <c r="D13" i="54"/>
  <c r="C34" i="54"/>
  <c r="C31" i="54"/>
  <c r="C28" i="54"/>
  <c r="C25" i="54"/>
  <c r="C22" i="54"/>
  <c r="C19" i="54"/>
  <c r="C16" i="54"/>
  <c r="C13" i="54"/>
  <c r="B32" i="54"/>
  <c r="B29" i="54"/>
  <c r="B26" i="54"/>
  <c r="B23" i="54"/>
  <c r="B20" i="54"/>
  <c r="B17" i="54"/>
  <c r="B14" i="54"/>
  <c r="B11" i="54"/>
  <c r="B3" i="54"/>
  <c r="B9" i="54" s="1"/>
  <c r="D5" i="54"/>
  <c r="E5" i="54" s="1"/>
  <c r="F5" i="54" s="1"/>
  <c r="G5" i="54" s="1"/>
  <c r="H5" i="54" s="1"/>
  <c r="I5" i="54" s="1"/>
  <c r="J5" i="54" s="1"/>
  <c r="J3" i="54"/>
  <c r="J11" i="54" s="1"/>
  <c r="J14" i="54" s="1"/>
  <c r="J17" i="54" s="1"/>
  <c r="J20" i="54" s="1"/>
  <c r="J23" i="54" s="1"/>
  <c r="J26" i="54" s="1"/>
  <c r="J29" i="54" s="1"/>
  <c r="J32" i="54" s="1"/>
  <c r="I3" i="54"/>
  <c r="I11" i="54" s="1"/>
  <c r="I14" i="54" s="1"/>
  <c r="I17" i="54" s="1"/>
  <c r="I20" i="54" s="1"/>
  <c r="I23" i="54" s="1"/>
  <c r="I26" i="54" s="1"/>
  <c r="I29" i="54" s="1"/>
  <c r="I32" i="54" s="1"/>
  <c r="H3" i="54"/>
  <c r="H11" i="54" s="1"/>
  <c r="H14" i="54" s="1"/>
  <c r="H17" i="54" s="1"/>
  <c r="H20" i="54" s="1"/>
  <c r="H23" i="54" s="1"/>
  <c r="H26" i="54" s="1"/>
  <c r="H29" i="54" s="1"/>
  <c r="H32" i="54" s="1"/>
  <c r="G3" i="54"/>
  <c r="G11" i="54" s="1"/>
  <c r="G14" i="54" s="1"/>
  <c r="G17" i="54" s="1"/>
  <c r="G20" i="54" s="1"/>
  <c r="G23" i="54" s="1"/>
  <c r="G26" i="54" s="1"/>
  <c r="G29" i="54" s="1"/>
  <c r="G32" i="54" s="1"/>
  <c r="F3" i="54"/>
  <c r="F11" i="54" s="1"/>
  <c r="F14" i="54" s="1"/>
  <c r="F17" i="54" s="1"/>
  <c r="F20" i="54" s="1"/>
  <c r="F23" i="54" s="1"/>
  <c r="F26" i="54" s="1"/>
  <c r="F29" i="54" s="1"/>
  <c r="F32" i="54" s="1"/>
  <c r="E3" i="54"/>
  <c r="E11" i="54" s="1"/>
  <c r="E14" i="54" s="1"/>
  <c r="E17" i="54" s="1"/>
  <c r="E20" i="54" s="1"/>
  <c r="E23" i="54" s="1"/>
  <c r="E26" i="54" s="1"/>
  <c r="E29" i="54" s="1"/>
  <c r="E32" i="54" s="1"/>
  <c r="D3" i="54"/>
  <c r="D11" i="54" s="1"/>
  <c r="D14" i="54" s="1"/>
  <c r="D17" i="54" s="1"/>
  <c r="D20" i="54" s="1"/>
  <c r="D23" i="54" s="1"/>
  <c r="D26" i="54" s="1"/>
  <c r="D29" i="54" s="1"/>
  <c r="D32" i="54" s="1"/>
  <c r="C3" i="54"/>
  <c r="C11" i="54" s="1"/>
  <c r="C14" i="54" s="1"/>
  <c r="C17" i="54" s="1"/>
  <c r="C20" i="54" s="1"/>
  <c r="C23" i="54" s="1"/>
  <c r="C26" i="54" s="1"/>
  <c r="C29" i="54" s="1"/>
  <c r="C32" i="54" s="1"/>
  <c r="J34" i="53"/>
  <c r="I34" i="53"/>
  <c r="H34" i="53"/>
  <c r="G34" i="53"/>
  <c r="F34" i="53"/>
  <c r="E34" i="53"/>
  <c r="D34" i="53"/>
  <c r="J31" i="53"/>
  <c r="I31" i="53"/>
  <c r="H31" i="53"/>
  <c r="G31" i="53"/>
  <c r="F31" i="53"/>
  <c r="E31" i="53"/>
  <c r="D31" i="53"/>
  <c r="E28" i="53"/>
  <c r="J28" i="53"/>
  <c r="I28" i="53"/>
  <c r="H28" i="53"/>
  <c r="G28" i="53"/>
  <c r="F28" i="53"/>
  <c r="D28" i="53"/>
  <c r="J25" i="53"/>
  <c r="I25" i="53"/>
  <c r="H25" i="53"/>
  <c r="G25" i="53"/>
  <c r="F25" i="53"/>
  <c r="E25" i="53"/>
  <c r="D25" i="53"/>
  <c r="J22" i="53"/>
  <c r="I22" i="53"/>
  <c r="H22" i="53"/>
  <c r="G22" i="53"/>
  <c r="F22" i="53"/>
  <c r="E22" i="53"/>
  <c r="D22" i="53"/>
  <c r="J19" i="53"/>
  <c r="I19" i="53"/>
  <c r="H19" i="53"/>
  <c r="G19" i="53"/>
  <c r="F19" i="53"/>
  <c r="E19" i="53"/>
  <c r="D19" i="53"/>
  <c r="J16" i="53"/>
  <c r="I16" i="53"/>
  <c r="H16" i="53"/>
  <c r="G16" i="53"/>
  <c r="F16" i="53"/>
  <c r="E16" i="53"/>
  <c r="D16" i="53"/>
  <c r="J13" i="53"/>
  <c r="I13" i="53"/>
  <c r="H13" i="53"/>
  <c r="G13" i="53"/>
  <c r="F13" i="53"/>
  <c r="E13" i="53"/>
  <c r="D13" i="53"/>
  <c r="C31" i="53"/>
  <c r="C34" i="53"/>
  <c r="C28" i="53"/>
  <c r="C25" i="53"/>
  <c r="C22" i="53"/>
  <c r="C19" i="53"/>
  <c r="C16" i="53"/>
  <c r="C13" i="53"/>
  <c r="B32" i="53"/>
  <c r="B29" i="53"/>
  <c r="B26" i="53"/>
  <c r="B23" i="53"/>
  <c r="B20" i="53"/>
  <c r="B17" i="53"/>
  <c r="B14" i="53"/>
  <c r="B11" i="53"/>
  <c r="B3" i="53"/>
  <c r="B9" i="53" s="1"/>
  <c r="D5" i="53"/>
  <c r="E5" i="53" s="1"/>
  <c r="F5" i="53" s="1"/>
  <c r="G5" i="53" s="1"/>
  <c r="H5" i="53" s="1"/>
  <c r="I5" i="53" s="1"/>
  <c r="J5" i="53" s="1"/>
  <c r="J3" i="53"/>
  <c r="J11" i="53" s="1"/>
  <c r="J14" i="53" s="1"/>
  <c r="J17" i="53" s="1"/>
  <c r="J20" i="53" s="1"/>
  <c r="J23" i="53" s="1"/>
  <c r="J26" i="53" s="1"/>
  <c r="J29" i="53" s="1"/>
  <c r="J32" i="53" s="1"/>
  <c r="I3" i="53"/>
  <c r="I11" i="53" s="1"/>
  <c r="I14" i="53" s="1"/>
  <c r="I17" i="53" s="1"/>
  <c r="I20" i="53" s="1"/>
  <c r="I23" i="53" s="1"/>
  <c r="I26" i="53" s="1"/>
  <c r="I29" i="53" s="1"/>
  <c r="I32" i="53" s="1"/>
  <c r="H3" i="53"/>
  <c r="H11" i="53" s="1"/>
  <c r="H14" i="53" s="1"/>
  <c r="H17" i="53" s="1"/>
  <c r="H20" i="53" s="1"/>
  <c r="H23" i="53" s="1"/>
  <c r="H26" i="53" s="1"/>
  <c r="H29" i="53" s="1"/>
  <c r="H32" i="53" s="1"/>
  <c r="G3" i="53"/>
  <c r="G11" i="53" s="1"/>
  <c r="G14" i="53" s="1"/>
  <c r="G17" i="53" s="1"/>
  <c r="G20" i="53" s="1"/>
  <c r="G23" i="53" s="1"/>
  <c r="G26" i="53" s="1"/>
  <c r="G29" i="53" s="1"/>
  <c r="G32" i="53" s="1"/>
  <c r="F3" i="53"/>
  <c r="F11" i="53" s="1"/>
  <c r="F14" i="53" s="1"/>
  <c r="F17" i="53" s="1"/>
  <c r="F20" i="53" s="1"/>
  <c r="F23" i="53" s="1"/>
  <c r="F26" i="53" s="1"/>
  <c r="F29" i="53" s="1"/>
  <c r="F32" i="53" s="1"/>
  <c r="E3" i="53"/>
  <c r="E11" i="53" s="1"/>
  <c r="E14" i="53" s="1"/>
  <c r="E17" i="53" s="1"/>
  <c r="E20" i="53" s="1"/>
  <c r="E23" i="53" s="1"/>
  <c r="E26" i="53" s="1"/>
  <c r="E29" i="53" s="1"/>
  <c r="E32" i="53" s="1"/>
  <c r="D3" i="53"/>
  <c r="D11" i="53" s="1"/>
  <c r="D14" i="53" s="1"/>
  <c r="D17" i="53" s="1"/>
  <c r="D20" i="53" s="1"/>
  <c r="D23" i="53" s="1"/>
  <c r="D26" i="53" s="1"/>
  <c r="D29" i="53" s="1"/>
  <c r="D32" i="53" s="1"/>
  <c r="C3" i="53"/>
  <c r="C11" i="53" s="1"/>
  <c r="C14" i="53" s="1"/>
  <c r="C17" i="53" s="1"/>
  <c r="C20" i="53" s="1"/>
  <c r="C23" i="53" s="1"/>
  <c r="C26" i="53" s="1"/>
  <c r="C29" i="53" s="1"/>
  <c r="C32" i="53" s="1"/>
  <c r="J34" i="51"/>
  <c r="I34" i="51"/>
  <c r="H34" i="51"/>
  <c r="G34" i="51"/>
  <c r="F34" i="51"/>
  <c r="E34" i="51"/>
  <c r="D34" i="51"/>
  <c r="J31" i="51"/>
  <c r="I31" i="51"/>
  <c r="H31" i="51"/>
  <c r="G31" i="51"/>
  <c r="F31" i="51"/>
  <c r="E31" i="51"/>
  <c r="D31" i="51"/>
  <c r="J28" i="51"/>
  <c r="I28" i="51"/>
  <c r="H28" i="51"/>
  <c r="G28" i="51"/>
  <c r="F28" i="51"/>
  <c r="E28" i="51"/>
  <c r="D28" i="51"/>
  <c r="J25" i="51"/>
  <c r="I25" i="51"/>
  <c r="H25" i="51"/>
  <c r="G25" i="51"/>
  <c r="F25" i="51"/>
  <c r="E25" i="51"/>
  <c r="D25" i="51"/>
  <c r="J22" i="51"/>
  <c r="I22" i="51"/>
  <c r="H22" i="51"/>
  <c r="G22" i="51"/>
  <c r="F22" i="51"/>
  <c r="E22" i="51"/>
  <c r="D22" i="51"/>
  <c r="J19" i="51"/>
  <c r="I19" i="51"/>
  <c r="H19" i="51"/>
  <c r="G19" i="51"/>
  <c r="F19" i="51"/>
  <c r="E19" i="51"/>
  <c r="D19" i="51"/>
  <c r="J16" i="51"/>
  <c r="I16" i="51"/>
  <c r="H16" i="51"/>
  <c r="G16" i="51"/>
  <c r="F16" i="51"/>
  <c r="E16" i="51"/>
  <c r="D16" i="51"/>
  <c r="J13" i="51"/>
  <c r="I13" i="51"/>
  <c r="H13" i="51"/>
  <c r="G13" i="51"/>
  <c r="E13" i="51"/>
  <c r="D13" i="51"/>
  <c r="C31" i="51"/>
  <c r="J34" i="52"/>
  <c r="I34" i="52"/>
  <c r="H34" i="52"/>
  <c r="G34" i="52"/>
  <c r="F34" i="52"/>
  <c r="E34" i="52"/>
  <c r="D34" i="52"/>
  <c r="J31" i="52"/>
  <c r="I31" i="52"/>
  <c r="H31" i="52"/>
  <c r="G31" i="52"/>
  <c r="F31" i="52"/>
  <c r="E31" i="52"/>
  <c r="D31" i="52"/>
  <c r="J28" i="52"/>
  <c r="I28" i="52"/>
  <c r="H28" i="52"/>
  <c r="G28" i="52"/>
  <c r="F28" i="52"/>
  <c r="E28" i="52"/>
  <c r="D28" i="52"/>
  <c r="J25" i="52"/>
  <c r="I25" i="52"/>
  <c r="H25" i="52"/>
  <c r="G25" i="52"/>
  <c r="F25" i="52"/>
  <c r="E25" i="52"/>
  <c r="D25" i="52"/>
  <c r="J22" i="52"/>
  <c r="I22" i="52"/>
  <c r="H22" i="52"/>
  <c r="G22" i="52"/>
  <c r="F22" i="52"/>
  <c r="E22" i="52"/>
  <c r="D22" i="52"/>
  <c r="J19" i="52"/>
  <c r="I19" i="52"/>
  <c r="H19" i="52"/>
  <c r="G19" i="52"/>
  <c r="F19" i="52"/>
  <c r="E19" i="52"/>
  <c r="D19" i="52"/>
  <c r="J16" i="52"/>
  <c r="I16" i="52"/>
  <c r="H16" i="52"/>
  <c r="G16" i="52"/>
  <c r="F16" i="52"/>
  <c r="E16" i="52"/>
  <c r="D16" i="52"/>
  <c r="J13" i="52"/>
  <c r="I13" i="52"/>
  <c r="H13" i="52"/>
  <c r="G13" i="52"/>
  <c r="F13" i="52"/>
  <c r="E13" i="52"/>
  <c r="D13" i="52"/>
  <c r="C34" i="52"/>
  <c r="C31" i="52"/>
  <c r="C28" i="52"/>
  <c r="C25" i="52"/>
  <c r="C22" i="52"/>
  <c r="C19" i="52"/>
  <c r="C16" i="52"/>
  <c r="C13" i="52"/>
  <c r="B32" i="52"/>
  <c r="B29" i="52"/>
  <c r="B26" i="52"/>
  <c r="B23" i="52"/>
  <c r="B20" i="52"/>
  <c r="B17" i="52"/>
  <c r="B14" i="52"/>
  <c r="B11" i="52"/>
  <c r="B3" i="52"/>
  <c r="B9" i="52" s="1"/>
  <c r="D5" i="52"/>
  <c r="E5" i="52" s="1"/>
  <c r="F5" i="52" s="1"/>
  <c r="G5" i="52" s="1"/>
  <c r="H5" i="52" s="1"/>
  <c r="I5" i="52" s="1"/>
  <c r="J5" i="52" s="1"/>
  <c r="J3" i="52"/>
  <c r="J11" i="52" s="1"/>
  <c r="J14" i="52" s="1"/>
  <c r="J17" i="52" s="1"/>
  <c r="J20" i="52" s="1"/>
  <c r="J23" i="52" s="1"/>
  <c r="J26" i="52" s="1"/>
  <c r="J29" i="52" s="1"/>
  <c r="J32" i="52" s="1"/>
  <c r="I3" i="52"/>
  <c r="I11" i="52" s="1"/>
  <c r="I14" i="52" s="1"/>
  <c r="I17" i="52" s="1"/>
  <c r="I20" i="52" s="1"/>
  <c r="I23" i="52" s="1"/>
  <c r="I26" i="52" s="1"/>
  <c r="I29" i="52" s="1"/>
  <c r="I32" i="52" s="1"/>
  <c r="H3" i="52"/>
  <c r="H11" i="52" s="1"/>
  <c r="H14" i="52" s="1"/>
  <c r="H17" i="52" s="1"/>
  <c r="H20" i="52" s="1"/>
  <c r="H23" i="52" s="1"/>
  <c r="H26" i="52" s="1"/>
  <c r="H29" i="52" s="1"/>
  <c r="H32" i="52" s="1"/>
  <c r="G3" i="52"/>
  <c r="G11" i="52" s="1"/>
  <c r="G14" i="52" s="1"/>
  <c r="G17" i="52" s="1"/>
  <c r="G20" i="52" s="1"/>
  <c r="G23" i="52" s="1"/>
  <c r="G26" i="52" s="1"/>
  <c r="G29" i="52" s="1"/>
  <c r="G32" i="52" s="1"/>
  <c r="F3" i="52"/>
  <c r="F11" i="52" s="1"/>
  <c r="F14" i="52" s="1"/>
  <c r="F17" i="52" s="1"/>
  <c r="F20" i="52" s="1"/>
  <c r="F23" i="52" s="1"/>
  <c r="F26" i="52" s="1"/>
  <c r="F29" i="52" s="1"/>
  <c r="F32" i="52" s="1"/>
  <c r="E3" i="52"/>
  <c r="E11" i="52" s="1"/>
  <c r="E14" i="52" s="1"/>
  <c r="E17" i="52" s="1"/>
  <c r="E20" i="52" s="1"/>
  <c r="E23" i="52" s="1"/>
  <c r="E26" i="52" s="1"/>
  <c r="E29" i="52" s="1"/>
  <c r="E32" i="52" s="1"/>
  <c r="D3" i="52"/>
  <c r="D11" i="52" s="1"/>
  <c r="D14" i="52" s="1"/>
  <c r="D17" i="52" s="1"/>
  <c r="D20" i="52" s="1"/>
  <c r="D23" i="52" s="1"/>
  <c r="D26" i="52" s="1"/>
  <c r="D29" i="52" s="1"/>
  <c r="D32" i="52" s="1"/>
  <c r="C3" i="52"/>
  <c r="C11" i="52" s="1"/>
  <c r="C14" i="52" s="1"/>
  <c r="C17" i="52" s="1"/>
  <c r="C20" i="52" s="1"/>
  <c r="C23" i="52" s="1"/>
  <c r="C26" i="52" s="1"/>
  <c r="C29" i="52" s="1"/>
  <c r="C32" i="52" s="1"/>
  <c r="J34" i="50"/>
  <c r="I34" i="50"/>
  <c r="H34" i="50"/>
  <c r="G34" i="50"/>
  <c r="F34" i="50"/>
  <c r="E34" i="50"/>
  <c r="D34" i="50"/>
  <c r="J31" i="50"/>
  <c r="I31" i="50"/>
  <c r="H31" i="50"/>
  <c r="G31" i="50"/>
  <c r="F31" i="50"/>
  <c r="E31" i="50"/>
  <c r="D31" i="50"/>
  <c r="J28" i="50"/>
  <c r="I28" i="50"/>
  <c r="H28" i="50"/>
  <c r="G28" i="50"/>
  <c r="F28" i="50"/>
  <c r="E28" i="50"/>
  <c r="D28" i="50"/>
  <c r="J25" i="50"/>
  <c r="I25" i="50"/>
  <c r="H25" i="50"/>
  <c r="G25" i="50"/>
  <c r="F25" i="50"/>
  <c r="E25" i="50"/>
  <c r="D25" i="50"/>
  <c r="J22" i="50"/>
  <c r="I22" i="50"/>
  <c r="H22" i="50"/>
  <c r="G22" i="50"/>
  <c r="F22" i="50"/>
  <c r="E22" i="50"/>
  <c r="D22" i="50"/>
  <c r="J19" i="50"/>
  <c r="I19" i="50"/>
  <c r="H19" i="50"/>
  <c r="G19" i="50"/>
  <c r="F19" i="50"/>
  <c r="E19" i="50"/>
  <c r="D19" i="50"/>
  <c r="J16" i="50"/>
  <c r="I16" i="50"/>
  <c r="H16" i="50"/>
  <c r="G16" i="50"/>
  <c r="F16" i="50"/>
  <c r="E16" i="50"/>
  <c r="D16" i="50"/>
  <c r="J13" i="50"/>
  <c r="I13" i="50"/>
  <c r="H13" i="50"/>
  <c r="G13" i="50"/>
  <c r="F13" i="50"/>
  <c r="E13" i="50"/>
  <c r="D13" i="50"/>
  <c r="C34" i="51"/>
  <c r="C28" i="51"/>
  <c r="C25" i="51"/>
  <c r="C22" i="51"/>
  <c r="C19" i="51"/>
  <c r="C16" i="51"/>
  <c r="C13" i="51"/>
  <c r="B32" i="51"/>
  <c r="B29" i="51"/>
  <c r="B26" i="51"/>
  <c r="B23" i="51"/>
  <c r="B20" i="51"/>
  <c r="B17" i="51"/>
  <c r="B14" i="51"/>
  <c r="B11" i="51"/>
  <c r="B3" i="51"/>
  <c r="B9" i="51" s="1"/>
  <c r="D5" i="51"/>
  <c r="E5" i="51" s="1"/>
  <c r="F5" i="51" s="1"/>
  <c r="G5" i="51" s="1"/>
  <c r="H5" i="51" s="1"/>
  <c r="I5" i="51" s="1"/>
  <c r="J5" i="51" s="1"/>
  <c r="J3" i="51"/>
  <c r="J11" i="51" s="1"/>
  <c r="J14" i="51" s="1"/>
  <c r="J17" i="51" s="1"/>
  <c r="J20" i="51" s="1"/>
  <c r="J23" i="51" s="1"/>
  <c r="J26" i="51" s="1"/>
  <c r="J29" i="51" s="1"/>
  <c r="J32" i="51" s="1"/>
  <c r="I3" i="51"/>
  <c r="I11" i="51" s="1"/>
  <c r="I14" i="51" s="1"/>
  <c r="I17" i="51" s="1"/>
  <c r="I20" i="51" s="1"/>
  <c r="I23" i="51" s="1"/>
  <c r="I26" i="51" s="1"/>
  <c r="I29" i="51" s="1"/>
  <c r="I32" i="51" s="1"/>
  <c r="H3" i="51"/>
  <c r="H11" i="51" s="1"/>
  <c r="H14" i="51" s="1"/>
  <c r="H17" i="51" s="1"/>
  <c r="H20" i="51" s="1"/>
  <c r="H23" i="51" s="1"/>
  <c r="H26" i="51" s="1"/>
  <c r="H29" i="51" s="1"/>
  <c r="H32" i="51" s="1"/>
  <c r="G3" i="51"/>
  <c r="G11" i="51" s="1"/>
  <c r="G14" i="51" s="1"/>
  <c r="G17" i="51" s="1"/>
  <c r="G20" i="51" s="1"/>
  <c r="G23" i="51" s="1"/>
  <c r="G26" i="51" s="1"/>
  <c r="G29" i="51" s="1"/>
  <c r="G32" i="51" s="1"/>
  <c r="F3" i="51"/>
  <c r="F11" i="51" s="1"/>
  <c r="F14" i="51" s="1"/>
  <c r="F17" i="51" s="1"/>
  <c r="F20" i="51" s="1"/>
  <c r="F23" i="51" s="1"/>
  <c r="F26" i="51" s="1"/>
  <c r="F29" i="51" s="1"/>
  <c r="F32" i="51" s="1"/>
  <c r="E3" i="51"/>
  <c r="E11" i="51" s="1"/>
  <c r="E14" i="51" s="1"/>
  <c r="E17" i="51" s="1"/>
  <c r="E20" i="51" s="1"/>
  <c r="E23" i="51" s="1"/>
  <c r="E26" i="51" s="1"/>
  <c r="E29" i="51" s="1"/>
  <c r="E32" i="51" s="1"/>
  <c r="D3" i="51"/>
  <c r="D11" i="51" s="1"/>
  <c r="D14" i="51" s="1"/>
  <c r="D17" i="51" s="1"/>
  <c r="D20" i="51" s="1"/>
  <c r="D23" i="51" s="1"/>
  <c r="D26" i="51" s="1"/>
  <c r="D29" i="51" s="1"/>
  <c r="D32" i="51" s="1"/>
  <c r="C3" i="51"/>
  <c r="C11" i="51" s="1"/>
  <c r="C14" i="51" s="1"/>
  <c r="C17" i="51" s="1"/>
  <c r="C20" i="51" s="1"/>
  <c r="C23" i="51" s="1"/>
  <c r="C26" i="51" s="1"/>
  <c r="C29" i="51" s="1"/>
  <c r="C32" i="51" s="1"/>
  <c r="C34" i="50"/>
  <c r="C31" i="50"/>
  <c r="C28" i="50"/>
  <c r="C25" i="50"/>
  <c r="C22" i="50"/>
  <c r="C19" i="50"/>
  <c r="C16" i="50"/>
  <c r="C13" i="50"/>
  <c r="B32" i="50"/>
  <c r="B29" i="50"/>
  <c r="B26" i="50"/>
  <c r="B23" i="50"/>
  <c r="B20" i="50"/>
  <c r="B17" i="50"/>
  <c r="B14" i="50"/>
  <c r="B11" i="50"/>
  <c r="B3" i="50"/>
  <c r="B9" i="50" s="1"/>
  <c r="D5" i="50"/>
  <c r="E5" i="50" s="1"/>
  <c r="F5" i="50" s="1"/>
  <c r="G5" i="50" s="1"/>
  <c r="H5" i="50" s="1"/>
  <c r="I5" i="50" s="1"/>
  <c r="J5" i="50" s="1"/>
  <c r="J3" i="50"/>
  <c r="J11" i="50" s="1"/>
  <c r="J14" i="50" s="1"/>
  <c r="J17" i="50" s="1"/>
  <c r="J20" i="50" s="1"/>
  <c r="J23" i="50" s="1"/>
  <c r="J26" i="50" s="1"/>
  <c r="J29" i="50" s="1"/>
  <c r="J32" i="50" s="1"/>
  <c r="I3" i="50"/>
  <c r="I11" i="50" s="1"/>
  <c r="I14" i="50" s="1"/>
  <c r="I17" i="50" s="1"/>
  <c r="I20" i="50" s="1"/>
  <c r="I23" i="50" s="1"/>
  <c r="I26" i="50" s="1"/>
  <c r="I29" i="50" s="1"/>
  <c r="I32" i="50" s="1"/>
  <c r="H3" i="50"/>
  <c r="H11" i="50" s="1"/>
  <c r="H14" i="50" s="1"/>
  <c r="H17" i="50" s="1"/>
  <c r="H20" i="50" s="1"/>
  <c r="H23" i="50" s="1"/>
  <c r="H26" i="50" s="1"/>
  <c r="H29" i="50" s="1"/>
  <c r="H32" i="50" s="1"/>
  <c r="G3" i="50"/>
  <c r="G11" i="50" s="1"/>
  <c r="G14" i="50" s="1"/>
  <c r="G17" i="50" s="1"/>
  <c r="G20" i="50" s="1"/>
  <c r="G23" i="50" s="1"/>
  <c r="G26" i="50" s="1"/>
  <c r="G29" i="50" s="1"/>
  <c r="G32" i="50" s="1"/>
  <c r="F3" i="50"/>
  <c r="F11" i="50" s="1"/>
  <c r="F14" i="50" s="1"/>
  <c r="F17" i="50" s="1"/>
  <c r="F20" i="50" s="1"/>
  <c r="F23" i="50" s="1"/>
  <c r="F26" i="50" s="1"/>
  <c r="F29" i="50" s="1"/>
  <c r="F32" i="50" s="1"/>
  <c r="E3" i="50"/>
  <c r="E11" i="50" s="1"/>
  <c r="E14" i="50" s="1"/>
  <c r="E17" i="50" s="1"/>
  <c r="E20" i="50" s="1"/>
  <c r="E23" i="50" s="1"/>
  <c r="E26" i="50" s="1"/>
  <c r="E29" i="50" s="1"/>
  <c r="E32" i="50" s="1"/>
  <c r="D3" i="50"/>
  <c r="D11" i="50" s="1"/>
  <c r="D14" i="50" s="1"/>
  <c r="D17" i="50" s="1"/>
  <c r="D20" i="50" s="1"/>
  <c r="D23" i="50" s="1"/>
  <c r="D26" i="50" s="1"/>
  <c r="D29" i="50" s="1"/>
  <c r="D32" i="50" s="1"/>
  <c r="C3" i="50"/>
  <c r="C11" i="50" s="1"/>
  <c r="C14" i="50" s="1"/>
  <c r="C17" i="50" s="1"/>
  <c r="C20" i="50" s="1"/>
  <c r="C23" i="50" s="1"/>
  <c r="C26" i="50" s="1"/>
  <c r="C29" i="50" s="1"/>
  <c r="C32" i="50" s="1"/>
  <c r="J2" i="6"/>
  <c r="J6" i="6" s="1"/>
  <c r="J10" i="6" s="1"/>
  <c r="J14" i="6" s="1"/>
  <c r="J18" i="6" s="1"/>
  <c r="J22" i="6" s="1"/>
  <c r="J26" i="6" s="1"/>
  <c r="J30" i="6" s="1"/>
  <c r="J34" i="6" s="1"/>
  <c r="J38" i="6" s="1"/>
  <c r="J42" i="6" s="1"/>
  <c r="I2" i="6"/>
  <c r="I6" i="6" s="1"/>
  <c r="I10" i="6" s="1"/>
  <c r="I14" i="6" s="1"/>
  <c r="I18" i="6" s="1"/>
  <c r="I22" i="6" s="1"/>
  <c r="I26" i="6" s="1"/>
  <c r="I30" i="6" s="1"/>
  <c r="I34" i="6" s="1"/>
  <c r="I38" i="6" s="1"/>
  <c r="I42" i="6" s="1"/>
  <c r="D2" i="6"/>
  <c r="D6" i="6" s="1"/>
  <c r="D10" i="6" s="1"/>
  <c r="D14" i="6" s="1"/>
  <c r="D18" i="6" s="1"/>
  <c r="D22" i="6" s="1"/>
  <c r="D26" i="6" s="1"/>
  <c r="D30" i="6" s="1"/>
  <c r="D34" i="6" s="1"/>
  <c r="D38" i="6" s="1"/>
  <c r="D42" i="6" s="1"/>
  <c r="E2" i="6"/>
  <c r="E6" i="6" s="1"/>
  <c r="E10" i="6" s="1"/>
  <c r="E14" i="6" s="1"/>
  <c r="E18" i="6" s="1"/>
  <c r="E22" i="6" s="1"/>
  <c r="E26" i="6" s="1"/>
  <c r="E30" i="6" s="1"/>
  <c r="E34" i="6" s="1"/>
  <c r="E38" i="6" s="1"/>
  <c r="E42" i="6" s="1"/>
  <c r="F2" i="6"/>
  <c r="F6" i="6" s="1"/>
  <c r="F10" i="6" s="1"/>
  <c r="F14" i="6" s="1"/>
  <c r="F18" i="6" s="1"/>
  <c r="F22" i="6" s="1"/>
  <c r="F26" i="6" s="1"/>
  <c r="F30" i="6" s="1"/>
  <c r="F34" i="6" s="1"/>
  <c r="F38" i="6" s="1"/>
  <c r="F42" i="6" s="1"/>
  <c r="G2" i="6"/>
  <c r="G6" i="6" s="1"/>
  <c r="G10" i="6" s="1"/>
  <c r="G14" i="6" s="1"/>
  <c r="G18" i="6" s="1"/>
  <c r="G22" i="6" s="1"/>
  <c r="G26" i="6" s="1"/>
  <c r="G30" i="6" s="1"/>
  <c r="G34" i="6" s="1"/>
  <c r="G38" i="6" s="1"/>
  <c r="G42" i="6" s="1"/>
  <c r="H2" i="6"/>
  <c r="H6" i="6" s="1"/>
  <c r="H10" i="6" s="1"/>
  <c r="H14" i="6" s="1"/>
  <c r="H18" i="6" s="1"/>
  <c r="H22" i="6" s="1"/>
  <c r="H26" i="6" s="1"/>
  <c r="H30" i="6" s="1"/>
  <c r="H34" i="6" s="1"/>
  <c r="H38" i="6" s="1"/>
  <c r="H42" i="6" s="1"/>
  <c r="J34" i="49"/>
  <c r="I34" i="49"/>
  <c r="H34" i="49"/>
  <c r="G34" i="49"/>
  <c r="F34" i="49"/>
  <c r="E34" i="49"/>
  <c r="D34" i="49"/>
  <c r="J31" i="49"/>
  <c r="I31" i="49"/>
  <c r="H31" i="49"/>
  <c r="G31" i="49"/>
  <c r="F31" i="49"/>
  <c r="E31" i="49"/>
  <c r="D31" i="49"/>
  <c r="J28" i="49"/>
  <c r="I28" i="49"/>
  <c r="H28" i="49"/>
  <c r="G28" i="49"/>
  <c r="F28" i="49"/>
  <c r="E28" i="49"/>
  <c r="D28" i="49"/>
  <c r="J25" i="49"/>
  <c r="I25" i="49"/>
  <c r="H25" i="49"/>
  <c r="G25" i="49"/>
  <c r="F25" i="49"/>
  <c r="E25" i="49"/>
  <c r="D25" i="49"/>
  <c r="J22" i="49"/>
  <c r="I22" i="49"/>
  <c r="H22" i="49"/>
  <c r="G22" i="49"/>
  <c r="F22" i="49"/>
  <c r="E22" i="49"/>
  <c r="D22" i="49"/>
  <c r="J19" i="49"/>
  <c r="I19" i="49"/>
  <c r="H19" i="49"/>
  <c r="G19" i="49"/>
  <c r="F19" i="49"/>
  <c r="E19" i="49"/>
  <c r="D19" i="49"/>
  <c r="J16" i="49"/>
  <c r="I16" i="49"/>
  <c r="H16" i="49"/>
  <c r="G16" i="49"/>
  <c r="F16" i="49"/>
  <c r="E16" i="49"/>
  <c r="D16" i="49"/>
  <c r="J13" i="49"/>
  <c r="I13" i="49"/>
  <c r="H13" i="49"/>
  <c r="G13" i="49"/>
  <c r="F13" i="49"/>
  <c r="E13" i="49"/>
  <c r="D13" i="49"/>
  <c r="C34" i="49"/>
  <c r="C31" i="49"/>
  <c r="C28" i="49"/>
  <c r="C25" i="49"/>
  <c r="C22" i="49"/>
  <c r="C19" i="49"/>
  <c r="C16" i="49"/>
  <c r="C13" i="49"/>
  <c r="B32" i="49"/>
  <c r="B29" i="49"/>
  <c r="B26" i="49"/>
  <c r="B23" i="49"/>
  <c r="B20" i="49"/>
  <c r="B17" i="49"/>
  <c r="B14" i="49"/>
  <c r="B11" i="49"/>
  <c r="B3" i="49"/>
  <c r="B9" i="49" s="1"/>
  <c r="D5" i="49"/>
  <c r="E5" i="49" s="1"/>
  <c r="F5" i="49" s="1"/>
  <c r="G5" i="49" s="1"/>
  <c r="H5" i="49" s="1"/>
  <c r="I5" i="49" s="1"/>
  <c r="J5" i="49" s="1"/>
  <c r="J3" i="49"/>
  <c r="J11" i="49" s="1"/>
  <c r="J14" i="49" s="1"/>
  <c r="J17" i="49" s="1"/>
  <c r="J20" i="49" s="1"/>
  <c r="J23" i="49" s="1"/>
  <c r="J26" i="49" s="1"/>
  <c r="J29" i="49" s="1"/>
  <c r="J32" i="49" s="1"/>
  <c r="I3" i="49"/>
  <c r="I11" i="49" s="1"/>
  <c r="I14" i="49" s="1"/>
  <c r="I17" i="49" s="1"/>
  <c r="I20" i="49" s="1"/>
  <c r="I23" i="49" s="1"/>
  <c r="I26" i="49" s="1"/>
  <c r="I29" i="49" s="1"/>
  <c r="I32" i="49" s="1"/>
  <c r="H3" i="49"/>
  <c r="H11" i="49" s="1"/>
  <c r="H14" i="49" s="1"/>
  <c r="H17" i="49" s="1"/>
  <c r="H20" i="49" s="1"/>
  <c r="H23" i="49" s="1"/>
  <c r="H26" i="49" s="1"/>
  <c r="H29" i="49" s="1"/>
  <c r="H32" i="49" s="1"/>
  <c r="G3" i="49"/>
  <c r="G11" i="49" s="1"/>
  <c r="G14" i="49" s="1"/>
  <c r="G17" i="49" s="1"/>
  <c r="G20" i="49" s="1"/>
  <c r="G23" i="49" s="1"/>
  <c r="G26" i="49" s="1"/>
  <c r="G29" i="49" s="1"/>
  <c r="G32" i="49" s="1"/>
  <c r="F3" i="49"/>
  <c r="F11" i="49" s="1"/>
  <c r="F14" i="49" s="1"/>
  <c r="F17" i="49" s="1"/>
  <c r="F20" i="49" s="1"/>
  <c r="F23" i="49" s="1"/>
  <c r="F26" i="49" s="1"/>
  <c r="F29" i="49" s="1"/>
  <c r="F32" i="49" s="1"/>
  <c r="E3" i="49"/>
  <c r="E11" i="49" s="1"/>
  <c r="E14" i="49" s="1"/>
  <c r="E17" i="49" s="1"/>
  <c r="E20" i="49" s="1"/>
  <c r="E23" i="49" s="1"/>
  <c r="E26" i="49" s="1"/>
  <c r="E29" i="49" s="1"/>
  <c r="E32" i="49" s="1"/>
  <c r="D3" i="49"/>
  <c r="D11" i="49" s="1"/>
  <c r="D14" i="49" s="1"/>
  <c r="D17" i="49" s="1"/>
  <c r="D20" i="49" s="1"/>
  <c r="D23" i="49" s="1"/>
  <c r="D26" i="49" s="1"/>
  <c r="D29" i="49" s="1"/>
  <c r="D32" i="49" s="1"/>
  <c r="C3" i="49"/>
  <c r="C11" i="49" s="1"/>
  <c r="C14" i="49" s="1"/>
  <c r="C17" i="49" s="1"/>
  <c r="C20" i="49" s="1"/>
  <c r="C23" i="49" s="1"/>
  <c r="C26" i="49" s="1"/>
  <c r="C29" i="49" s="1"/>
  <c r="C32" i="49" s="1"/>
  <c r="J13" i="48"/>
  <c r="I13" i="48"/>
  <c r="H13" i="48"/>
  <c r="G13" i="48"/>
  <c r="F13" i="48"/>
  <c r="E13" i="48"/>
  <c r="D13" i="48"/>
  <c r="J16" i="48"/>
  <c r="I16" i="48"/>
  <c r="H16" i="48"/>
  <c r="G16" i="48"/>
  <c r="F16" i="48"/>
  <c r="E16" i="48"/>
  <c r="D16" i="48"/>
  <c r="J19" i="48"/>
  <c r="I19" i="48"/>
  <c r="H19" i="48"/>
  <c r="G19" i="48"/>
  <c r="F19" i="48"/>
  <c r="E19" i="48"/>
  <c r="D19" i="48"/>
  <c r="J22" i="48"/>
  <c r="I22" i="48"/>
  <c r="H22" i="48"/>
  <c r="G22" i="48"/>
  <c r="F22" i="48"/>
  <c r="E22" i="48"/>
  <c r="D22" i="48"/>
  <c r="J25" i="48"/>
  <c r="I25" i="48"/>
  <c r="H25" i="48"/>
  <c r="G25" i="48"/>
  <c r="F25" i="48"/>
  <c r="E25" i="48"/>
  <c r="D25" i="48"/>
  <c r="J28" i="48"/>
  <c r="I28" i="48"/>
  <c r="H28" i="48"/>
  <c r="G28" i="48"/>
  <c r="F28" i="48"/>
  <c r="E28" i="48"/>
  <c r="D28" i="48"/>
  <c r="J31" i="48"/>
  <c r="I31" i="48"/>
  <c r="H31" i="48"/>
  <c r="G31" i="48"/>
  <c r="F31" i="48"/>
  <c r="E31" i="48"/>
  <c r="D31" i="48"/>
  <c r="J34" i="48"/>
  <c r="I34" i="48"/>
  <c r="H34" i="48"/>
  <c r="G34" i="48"/>
  <c r="F34" i="48"/>
  <c r="E34" i="48"/>
  <c r="D34" i="48"/>
  <c r="C34" i="48"/>
  <c r="C31" i="48"/>
  <c r="C28" i="48"/>
  <c r="C25" i="48"/>
  <c r="C22" i="48"/>
  <c r="C19" i="48"/>
  <c r="C16" i="48"/>
  <c r="C13" i="48"/>
  <c r="B32" i="48"/>
  <c r="B29" i="48"/>
  <c r="B17" i="48"/>
  <c r="B14" i="48"/>
  <c r="B11" i="48"/>
  <c r="B3" i="48"/>
  <c r="B9" i="48" s="1"/>
  <c r="D5" i="48"/>
  <c r="E5" i="48" s="1"/>
  <c r="F5" i="48" s="1"/>
  <c r="G5" i="48" s="1"/>
  <c r="H5" i="48" s="1"/>
  <c r="I5" i="48" s="1"/>
  <c r="J5" i="48" s="1"/>
  <c r="J3" i="48"/>
  <c r="J11" i="48" s="1"/>
  <c r="J14" i="48" s="1"/>
  <c r="J17" i="48" s="1"/>
  <c r="J20" i="48" s="1"/>
  <c r="J23" i="48" s="1"/>
  <c r="J26" i="48" s="1"/>
  <c r="J29" i="48" s="1"/>
  <c r="J32" i="48" s="1"/>
  <c r="I3" i="48"/>
  <c r="I11" i="48" s="1"/>
  <c r="I14" i="48" s="1"/>
  <c r="I17" i="48" s="1"/>
  <c r="I20" i="48" s="1"/>
  <c r="I23" i="48" s="1"/>
  <c r="I26" i="48" s="1"/>
  <c r="I29" i="48" s="1"/>
  <c r="I32" i="48" s="1"/>
  <c r="H3" i="48"/>
  <c r="H11" i="48" s="1"/>
  <c r="H14" i="48" s="1"/>
  <c r="H17" i="48" s="1"/>
  <c r="H20" i="48" s="1"/>
  <c r="H23" i="48" s="1"/>
  <c r="H26" i="48" s="1"/>
  <c r="H29" i="48" s="1"/>
  <c r="H32" i="48" s="1"/>
  <c r="G3" i="48"/>
  <c r="G11" i="48" s="1"/>
  <c r="G14" i="48" s="1"/>
  <c r="G17" i="48" s="1"/>
  <c r="G20" i="48" s="1"/>
  <c r="G23" i="48" s="1"/>
  <c r="G26" i="48" s="1"/>
  <c r="G29" i="48" s="1"/>
  <c r="G32" i="48" s="1"/>
  <c r="F3" i="48"/>
  <c r="F11" i="48" s="1"/>
  <c r="F14" i="48" s="1"/>
  <c r="F17" i="48" s="1"/>
  <c r="F20" i="48" s="1"/>
  <c r="F23" i="48" s="1"/>
  <c r="F26" i="48" s="1"/>
  <c r="F29" i="48" s="1"/>
  <c r="F32" i="48" s="1"/>
  <c r="E3" i="48"/>
  <c r="E11" i="48" s="1"/>
  <c r="E14" i="48" s="1"/>
  <c r="E17" i="48" s="1"/>
  <c r="E20" i="48" s="1"/>
  <c r="E23" i="48" s="1"/>
  <c r="E26" i="48" s="1"/>
  <c r="E29" i="48" s="1"/>
  <c r="E32" i="48" s="1"/>
  <c r="D3" i="48"/>
  <c r="D11" i="48" s="1"/>
  <c r="D14" i="48" s="1"/>
  <c r="D17" i="48" s="1"/>
  <c r="D20" i="48" s="1"/>
  <c r="D23" i="48" s="1"/>
  <c r="D26" i="48" s="1"/>
  <c r="D29" i="48" s="1"/>
  <c r="D32" i="48" s="1"/>
  <c r="C3" i="48"/>
  <c r="C11" i="48" s="1"/>
  <c r="C14" i="48" s="1"/>
  <c r="C17" i="48" s="1"/>
  <c r="C20" i="48" s="1"/>
  <c r="C23" i="48" s="1"/>
  <c r="C26" i="48" s="1"/>
  <c r="C29" i="48" s="1"/>
  <c r="C32" i="48" s="1"/>
  <c r="J34" i="47"/>
  <c r="I34" i="47"/>
  <c r="H34" i="47"/>
  <c r="G34" i="47"/>
  <c r="F34" i="47"/>
  <c r="E34" i="47"/>
  <c r="D34" i="47"/>
  <c r="J31" i="47"/>
  <c r="I31" i="47"/>
  <c r="H31" i="47"/>
  <c r="G31" i="47"/>
  <c r="F31" i="47"/>
  <c r="E31" i="47"/>
  <c r="D31" i="47"/>
  <c r="C34" i="47"/>
  <c r="C31" i="47"/>
  <c r="J28" i="47"/>
  <c r="I28" i="47"/>
  <c r="H28" i="47"/>
  <c r="G28" i="47"/>
  <c r="F28" i="47"/>
  <c r="E28" i="47"/>
  <c r="D28" i="47"/>
  <c r="J25" i="47"/>
  <c r="I25" i="47"/>
  <c r="H25" i="47"/>
  <c r="G25" i="47"/>
  <c r="F25" i="47"/>
  <c r="E25" i="47"/>
  <c r="D25" i="47"/>
  <c r="J22" i="47"/>
  <c r="I22" i="47"/>
  <c r="H22" i="47"/>
  <c r="G22" i="47"/>
  <c r="F22" i="47"/>
  <c r="E22" i="47"/>
  <c r="D22" i="47"/>
  <c r="C28" i="47"/>
  <c r="C25" i="47"/>
  <c r="C22" i="47"/>
  <c r="J19" i="47"/>
  <c r="I19" i="47"/>
  <c r="H19" i="47"/>
  <c r="G19" i="47"/>
  <c r="F19" i="47"/>
  <c r="E19" i="47"/>
  <c r="D19" i="47"/>
  <c r="J16" i="47"/>
  <c r="I16" i="47"/>
  <c r="H16" i="47"/>
  <c r="G16" i="47"/>
  <c r="F16" i="47"/>
  <c r="E16" i="47"/>
  <c r="D16" i="47"/>
  <c r="C19" i="47"/>
  <c r="C16" i="47"/>
  <c r="J13" i="47"/>
  <c r="I13" i="47"/>
  <c r="H13" i="47"/>
  <c r="G13" i="47"/>
  <c r="F13" i="47"/>
  <c r="E13" i="47"/>
  <c r="D13" i="47"/>
  <c r="C13" i="47"/>
  <c r="B32" i="47"/>
  <c r="B29" i="47"/>
  <c r="B26" i="47"/>
  <c r="B23" i="47"/>
  <c r="B20" i="47"/>
  <c r="B17" i="47"/>
  <c r="B14" i="47"/>
  <c r="B11" i="47"/>
  <c r="B3" i="47"/>
  <c r="B9" i="47" s="1"/>
  <c r="J3" i="47"/>
  <c r="J11" i="47" s="1"/>
  <c r="J14" i="47" s="1"/>
  <c r="J17" i="47" s="1"/>
  <c r="J20" i="47" s="1"/>
  <c r="J23" i="47" s="1"/>
  <c r="J26" i="47" s="1"/>
  <c r="J29" i="47" s="1"/>
  <c r="J32" i="47" s="1"/>
  <c r="I3" i="47"/>
  <c r="I11" i="47" s="1"/>
  <c r="I14" i="47" s="1"/>
  <c r="I17" i="47" s="1"/>
  <c r="I20" i="47" s="1"/>
  <c r="I23" i="47" s="1"/>
  <c r="I26" i="47" s="1"/>
  <c r="I29" i="47" s="1"/>
  <c r="I32" i="47" s="1"/>
  <c r="H3" i="47"/>
  <c r="H11" i="47" s="1"/>
  <c r="H14" i="47" s="1"/>
  <c r="H17" i="47" s="1"/>
  <c r="H20" i="47" s="1"/>
  <c r="H23" i="47" s="1"/>
  <c r="H26" i="47" s="1"/>
  <c r="H29" i="47" s="1"/>
  <c r="H32" i="47" s="1"/>
  <c r="G3" i="47"/>
  <c r="G11" i="47" s="1"/>
  <c r="G14" i="47" s="1"/>
  <c r="G17" i="47" s="1"/>
  <c r="G20" i="47" s="1"/>
  <c r="G23" i="47" s="1"/>
  <c r="G26" i="47" s="1"/>
  <c r="G29" i="47" s="1"/>
  <c r="G32" i="47" s="1"/>
  <c r="F3" i="47"/>
  <c r="F11" i="47" s="1"/>
  <c r="F14" i="47" s="1"/>
  <c r="F17" i="47" s="1"/>
  <c r="F20" i="47" s="1"/>
  <c r="F23" i="47" s="1"/>
  <c r="F26" i="47" s="1"/>
  <c r="F29" i="47" s="1"/>
  <c r="F32" i="47" s="1"/>
  <c r="E3" i="47"/>
  <c r="E11" i="47" s="1"/>
  <c r="E14" i="47" s="1"/>
  <c r="E17" i="47" s="1"/>
  <c r="E20" i="47" s="1"/>
  <c r="E23" i="47" s="1"/>
  <c r="E26" i="47" s="1"/>
  <c r="E29" i="47" s="1"/>
  <c r="E32" i="47" s="1"/>
  <c r="D3" i="47"/>
  <c r="D11" i="47" s="1"/>
  <c r="D14" i="47" s="1"/>
  <c r="D17" i="47" s="1"/>
  <c r="D20" i="47" s="1"/>
  <c r="D23" i="47" s="1"/>
  <c r="D26" i="47" s="1"/>
  <c r="D29" i="47" s="1"/>
  <c r="D32" i="47" s="1"/>
  <c r="C3" i="47"/>
  <c r="C11" i="47" s="1"/>
  <c r="C14" i="47" s="1"/>
  <c r="C17" i="47" s="1"/>
  <c r="C20" i="47" s="1"/>
  <c r="C23" i="47" s="1"/>
  <c r="C26" i="47" s="1"/>
  <c r="C29" i="47" s="1"/>
  <c r="C32" i="47" s="1"/>
  <c r="J34" i="34"/>
  <c r="I34" i="34"/>
  <c r="H34" i="34"/>
  <c r="G34" i="34"/>
  <c r="F34" i="34"/>
  <c r="E34" i="34"/>
  <c r="D34" i="34"/>
  <c r="J31" i="34"/>
  <c r="I31" i="34"/>
  <c r="H31" i="34"/>
  <c r="G31" i="34"/>
  <c r="F31" i="34"/>
  <c r="E31" i="34"/>
  <c r="D31" i="34"/>
  <c r="J28" i="34"/>
  <c r="I28" i="34"/>
  <c r="H28" i="34"/>
  <c r="G28" i="34"/>
  <c r="F28" i="34"/>
  <c r="E28" i="34"/>
  <c r="D28" i="34"/>
  <c r="J25" i="34"/>
  <c r="I25" i="34"/>
  <c r="H25" i="34"/>
  <c r="G25" i="34"/>
  <c r="F25" i="34"/>
  <c r="E25" i="34"/>
  <c r="D25" i="34"/>
  <c r="J22" i="34"/>
  <c r="I22" i="34"/>
  <c r="H22" i="34"/>
  <c r="G22" i="34"/>
  <c r="F22" i="34"/>
  <c r="E22" i="34"/>
  <c r="D22" i="34"/>
  <c r="J19" i="34"/>
  <c r="I19" i="34"/>
  <c r="H19" i="34"/>
  <c r="G19" i="34"/>
  <c r="F19" i="34"/>
  <c r="E19" i="34"/>
  <c r="D19" i="34"/>
  <c r="J16" i="34"/>
  <c r="I16" i="34"/>
  <c r="H16" i="34"/>
  <c r="G16" i="34"/>
  <c r="F16" i="34"/>
  <c r="E16" i="34"/>
  <c r="D16" i="34"/>
  <c r="J13" i="34"/>
  <c r="I13" i="34"/>
  <c r="H13" i="34"/>
  <c r="G13" i="34"/>
  <c r="F13" i="34"/>
  <c r="E13" i="34"/>
  <c r="D13" i="34"/>
  <c r="J3" i="34"/>
  <c r="J11" i="34" s="1"/>
  <c r="J14" i="34" s="1"/>
  <c r="J17" i="34" s="1"/>
  <c r="J20" i="34" s="1"/>
  <c r="J23" i="34" s="1"/>
  <c r="J26" i="34" s="1"/>
  <c r="J29" i="34" s="1"/>
  <c r="J32" i="34" s="1"/>
  <c r="I3" i="34"/>
  <c r="I11" i="34" s="1"/>
  <c r="I14" i="34" s="1"/>
  <c r="I17" i="34" s="1"/>
  <c r="I20" i="34" s="1"/>
  <c r="I23" i="34" s="1"/>
  <c r="I26" i="34" s="1"/>
  <c r="I29" i="34" s="1"/>
  <c r="I32" i="34" s="1"/>
  <c r="C3" i="46"/>
  <c r="B66" i="46"/>
  <c r="B59" i="46"/>
  <c r="B52" i="46"/>
  <c r="B45" i="46"/>
  <c r="B38" i="46"/>
  <c r="B31" i="46"/>
  <c r="B24" i="46"/>
  <c r="B17" i="46"/>
  <c r="K16" i="46"/>
  <c r="K23" i="46" s="1"/>
  <c r="K30" i="46" s="1"/>
  <c r="K37" i="46" s="1"/>
  <c r="K44" i="46" s="1"/>
  <c r="K51" i="46" s="1"/>
  <c r="K58" i="46" s="1"/>
  <c r="K65" i="46" s="1"/>
  <c r="J16" i="46"/>
  <c r="J23" i="46" s="1"/>
  <c r="J30" i="46" s="1"/>
  <c r="J37" i="46" s="1"/>
  <c r="J44" i="46" s="1"/>
  <c r="J51" i="46" s="1"/>
  <c r="J58" i="46" s="1"/>
  <c r="J65" i="46" s="1"/>
  <c r="I16" i="46"/>
  <c r="I23" i="46" s="1"/>
  <c r="I30" i="46" s="1"/>
  <c r="I37" i="46" s="1"/>
  <c r="I44" i="46" s="1"/>
  <c r="I51" i="46" s="1"/>
  <c r="I58" i="46" s="1"/>
  <c r="I65" i="46" s="1"/>
  <c r="H16" i="46"/>
  <c r="H23" i="46" s="1"/>
  <c r="H30" i="46" s="1"/>
  <c r="H37" i="46" s="1"/>
  <c r="H44" i="46" s="1"/>
  <c r="H51" i="46" s="1"/>
  <c r="H58" i="46" s="1"/>
  <c r="H65" i="46" s="1"/>
  <c r="G16" i="46"/>
  <c r="G23" i="46" s="1"/>
  <c r="G30" i="46" s="1"/>
  <c r="G37" i="46" s="1"/>
  <c r="G44" i="46" s="1"/>
  <c r="G51" i="46" s="1"/>
  <c r="G58" i="46" s="1"/>
  <c r="G65" i="46" s="1"/>
  <c r="F16" i="46"/>
  <c r="F23" i="46" s="1"/>
  <c r="F30" i="46" s="1"/>
  <c r="F37" i="46" s="1"/>
  <c r="F44" i="46" s="1"/>
  <c r="F51" i="46" s="1"/>
  <c r="F58" i="46" s="1"/>
  <c r="F65" i="46" s="1"/>
  <c r="E16" i="46"/>
  <c r="E23" i="46" s="1"/>
  <c r="E30" i="46" s="1"/>
  <c r="E37" i="46" s="1"/>
  <c r="E44" i="46" s="1"/>
  <c r="E51" i="46" s="1"/>
  <c r="E58" i="46" s="1"/>
  <c r="E65" i="46" s="1"/>
  <c r="D16" i="46"/>
  <c r="D23" i="46" s="1"/>
  <c r="D30" i="46" s="1"/>
  <c r="D37" i="46" s="1"/>
  <c r="D44" i="46" s="1"/>
  <c r="D51" i="46" s="1"/>
  <c r="D58" i="46" s="1"/>
  <c r="D65" i="46" s="1"/>
  <c r="C3" i="45"/>
  <c r="B66" i="45"/>
  <c r="B59" i="45"/>
  <c r="B52" i="45"/>
  <c r="B45" i="45"/>
  <c r="B38" i="45"/>
  <c r="B31" i="45"/>
  <c r="B24" i="45"/>
  <c r="B17" i="45"/>
  <c r="K16" i="45"/>
  <c r="K23" i="45" s="1"/>
  <c r="K30" i="45" s="1"/>
  <c r="K37" i="45" s="1"/>
  <c r="K44" i="45" s="1"/>
  <c r="K51" i="45" s="1"/>
  <c r="K58" i="45" s="1"/>
  <c r="K65" i="45" s="1"/>
  <c r="J16" i="45"/>
  <c r="J23" i="45" s="1"/>
  <c r="J30" i="45" s="1"/>
  <c r="J37" i="45" s="1"/>
  <c r="J44" i="45" s="1"/>
  <c r="J51" i="45" s="1"/>
  <c r="J58" i="45" s="1"/>
  <c r="J65" i="45" s="1"/>
  <c r="I16" i="45"/>
  <c r="I23" i="45" s="1"/>
  <c r="I30" i="45" s="1"/>
  <c r="I37" i="45" s="1"/>
  <c r="I44" i="45" s="1"/>
  <c r="I51" i="45" s="1"/>
  <c r="I58" i="45" s="1"/>
  <c r="I65" i="45" s="1"/>
  <c r="H16" i="45"/>
  <c r="H23" i="45" s="1"/>
  <c r="H30" i="45" s="1"/>
  <c r="H37" i="45" s="1"/>
  <c r="H44" i="45" s="1"/>
  <c r="H51" i="45" s="1"/>
  <c r="H58" i="45" s="1"/>
  <c r="H65" i="45" s="1"/>
  <c r="G16" i="45"/>
  <c r="G23" i="45" s="1"/>
  <c r="G30" i="45" s="1"/>
  <c r="G37" i="45" s="1"/>
  <c r="G44" i="45" s="1"/>
  <c r="G51" i="45" s="1"/>
  <c r="G58" i="45" s="1"/>
  <c r="G65" i="45" s="1"/>
  <c r="F16" i="45"/>
  <c r="F23" i="45" s="1"/>
  <c r="F30" i="45" s="1"/>
  <c r="F37" i="45" s="1"/>
  <c r="F44" i="45" s="1"/>
  <c r="F51" i="45" s="1"/>
  <c r="F58" i="45" s="1"/>
  <c r="F65" i="45" s="1"/>
  <c r="E16" i="45"/>
  <c r="E23" i="45" s="1"/>
  <c r="E30" i="45" s="1"/>
  <c r="E37" i="45" s="1"/>
  <c r="E44" i="45" s="1"/>
  <c r="E51" i="45" s="1"/>
  <c r="E58" i="45" s="1"/>
  <c r="E65" i="45" s="1"/>
  <c r="D16" i="45"/>
  <c r="D23" i="45" s="1"/>
  <c r="D30" i="45" s="1"/>
  <c r="D37" i="45" s="1"/>
  <c r="D44" i="45" s="1"/>
  <c r="D51" i="45" s="1"/>
  <c r="D58" i="45" s="1"/>
  <c r="D65" i="45" s="1"/>
  <c r="C3" i="44"/>
  <c r="B66" i="44"/>
  <c r="B59" i="44"/>
  <c r="B52" i="44"/>
  <c r="B45" i="44"/>
  <c r="B38" i="44"/>
  <c r="B31" i="44"/>
  <c r="B24" i="44"/>
  <c r="B17" i="44"/>
  <c r="K16" i="44"/>
  <c r="K23" i="44" s="1"/>
  <c r="K30" i="44" s="1"/>
  <c r="K37" i="44" s="1"/>
  <c r="K44" i="44" s="1"/>
  <c r="K51" i="44" s="1"/>
  <c r="K58" i="44" s="1"/>
  <c r="K65" i="44" s="1"/>
  <c r="J16" i="44"/>
  <c r="J23" i="44" s="1"/>
  <c r="J30" i="44" s="1"/>
  <c r="J37" i="44" s="1"/>
  <c r="J44" i="44" s="1"/>
  <c r="J51" i="44" s="1"/>
  <c r="J58" i="44" s="1"/>
  <c r="J65" i="44" s="1"/>
  <c r="I16" i="44"/>
  <c r="I23" i="44" s="1"/>
  <c r="I30" i="44" s="1"/>
  <c r="I37" i="44" s="1"/>
  <c r="I44" i="44" s="1"/>
  <c r="I51" i="44" s="1"/>
  <c r="I58" i="44" s="1"/>
  <c r="I65" i="44" s="1"/>
  <c r="H16" i="44"/>
  <c r="H23" i="44" s="1"/>
  <c r="H30" i="44" s="1"/>
  <c r="H37" i="44" s="1"/>
  <c r="H44" i="44" s="1"/>
  <c r="H51" i="44" s="1"/>
  <c r="H58" i="44" s="1"/>
  <c r="H65" i="44" s="1"/>
  <c r="G16" i="44"/>
  <c r="G23" i="44" s="1"/>
  <c r="G30" i="44" s="1"/>
  <c r="G37" i="44" s="1"/>
  <c r="G44" i="44" s="1"/>
  <c r="G51" i="44" s="1"/>
  <c r="G58" i="44" s="1"/>
  <c r="G65" i="44" s="1"/>
  <c r="F16" i="44"/>
  <c r="F23" i="44" s="1"/>
  <c r="F30" i="44" s="1"/>
  <c r="F37" i="44" s="1"/>
  <c r="F44" i="44" s="1"/>
  <c r="F51" i="44" s="1"/>
  <c r="F58" i="44" s="1"/>
  <c r="F65" i="44" s="1"/>
  <c r="E16" i="44"/>
  <c r="E23" i="44" s="1"/>
  <c r="E30" i="44" s="1"/>
  <c r="E37" i="44" s="1"/>
  <c r="E44" i="44" s="1"/>
  <c r="E51" i="44" s="1"/>
  <c r="E58" i="44" s="1"/>
  <c r="E65" i="44" s="1"/>
  <c r="D16" i="44"/>
  <c r="D23" i="44" s="1"/>
  <c r="D30" i="44" s="1"/>
  <c r="D37" i="44" s="1"/>
  <c r="D44" i="44" s="1"/>
  <c r="D51" i="44" s="1"/>
  <c r="D58" i="44" s="1"/>
  <c r="D65" i="44" s="1"/>
  <c r="C3" i="43"/>
  <c r="B66" i="43"/>
  <c r="B59" i="43"/>
  <c r="B52" i="43"/>
  <c r="B45" i="43"/>
  <c r="B38" i="43"/>
  <c r="B31" i="43"/>
  <c r="B24" i="43"/>
  <c r="B17" i="43"/>
  <c r="K16" i="43"/>
  <c r="K23" i="43" s="1"/>
  <c r="K30" i="43" s="1"/>
  <c r="K37" i="43" s="1"/>
  <c r="K44" i="43" s="1"/>
  <c r="K51" i="43" s="1"/>
  <c r="K58" i="43" s="1"/>
  <c r="K65" i="43" s="1"/>
  <c r="J16" i="43"/>
  <c r="J23" i="43" s="1"/>
  <c r="J30" i="43" s="1"/>
  <c r="J37" i="43" s="1"/>
  <c r="J44" i="43" s="1"/>
  <c r="J51" i="43" s="1"/>
  <c r="J58" i="43" s="1"/>
  <c r="J65" i="43" s="1"/>
  <c r="I16" i="43"/>
  <c r="I23" i="43" s="1"/>
  <c r="I30" i="43" s="1"/>
  <c r="I37" i="43" s="1"/>
  <c r="I44" i="43" s="1"/>
  <c r="I51" i="43" s="1"/>
  <c r="I58" i="43" s="1"/>
  <c r="I65" i="43" s="1"/>
  <c r="H16" i="43"/>
  <c r="H23" i="43" s="1"/>
  <c r="H30" i="43" s="1"/>
  <c r="H37" i="43" s="1"/>
  <c r="H44" i="43" s="1"/>
  <c r="H51" i="43" s="1"/>
  <c r="H58" i="43" s="1"/>
  <c r="H65" i="43" s="1"/>
  <c r="G16" i="43"/>
  <c r="G23" i="43" s="1"/>
  <c r="G30" i="43" s="1"/>
  <c r="G37" i="43" s="1"/>
  <c r="G44" i="43" s="1"/>
  <c r="G51" i="43" s="1"/>
  <c r="G58" i="43" s="1"/>
  <c r="G65" i="43" s="1"/>
  <c r="F16" i="43"/>
  <c r="F23" i="43" s="1"/>
  <c r="F30" i="43" s="1"/>
  <c r="F37" i="43" s="1"/>
  <c r="F44" i="43" s="1"/>
  <c r="F51" i="43" s="1"/>
  <c r="F58" i="43" s="1"/>
  <c r="F65" i="43" s="1"/>
  <c r="E16" i="43"/>
  <c r="E23" i="43" s="1"/>
  <c r="E30" i="43" s="1"/>
  <c r="E37" i="43" s="1"/>
  <c r="E44" i="43" s="1"/>
  <c r="E51" i="43" s="1"/>
  <c r="E58" i="43" s="1"/>
  <c r="E65" i="43" s="1"/>
  <c r="D16" i="43"/>
  <c r="D23" i="43" s="1"/>
  <c r="D30" i="43" s="1"/>
  <c r="D37" i="43" s="1"/>
  <c r="D44" i="43" s="1"/>
  <c r="D51" i="43" s="1"/>
  <c r="D58" i="43" s="1"/>
  <c r="D65" i="43" s="1"/>
  <c r="C3" i="42"/>
  <c r="B66" i="42"/>
  <c r="B59" i="42"/>
  <c r="B52" i="42"/>
  <c r="B45" i="42"/>
  <c r="B38" i="42"/>
  <c r="B31" i="42"/>
  <c r="B24" i="42"/>
  <c r="B17" i="42"/>
  <c r="K16" i="42"/>
  <c r="K23" i="42" s="1"/>
  <c r="K30" i="42" s="1"/>
  <c r="K37" i="42" s="1"/>
  <c r="K44" i="42" s="1"/>
  <c r="K51" i="42" s="1"/>
  <c r="K58" i="42" s="1"/>
  <c r="K65" i="42" s="1"/>
  <c r="J16" i="42"/>
  <c r="J23" i="42" s="1"/>
  <c r="J30" i="42" s="1"/>
  <c r="J37" i="42" s="1"/>
  <c r="J44" i="42" s="1"/>
  <c r="J51" i="42" s="1"/>
  <c r="J58" i="42" s="1"/>
  <c r="J65" i="42" s="1"/>
  <c r="I16" i="42"/>
  <c r="I23" i="42" s="1"/>
  <c r="I30" i="42" s="1"/>
  <c r="I37" i="42" s="1"/>
  <c r="I44" i="42" s="1"/>
  <c r="I51" i="42" s="1"/>
  <c r="I58" i="42" s="1"/>
  <c r="I65" i="42" s="1"/>
  <c r="H16" i="42"/>
  <c r="H23" i="42" s="1"/>
  <c r="H30" i="42" s="1"/>
  <c r="H37" i="42" s="1"/>
  <c r="H44" i="42" s="1"/>
  <c r="H51" i="42" s="1"/>
  <c r="H58" i="42" s="1"/>
  <c r="H65" i="42" s="1"/>
  <c r="G16" i="42"/>
  <c r="G23" i="42" s="1"/>
  <c r="G30" i="42" s="1"/>
  <c r="G37" i="42" s="1"/>
  <c r="G44" i="42" s="1"/>
  <c r="G51" i="42" s="1"/>
  <c r="G58" i="42" s="1"/>
  <c r="G65" i="42" s="1"/>
  <c r="F16" i="42"/>
  <c r="F23" i="42" s="1"/>
  <c r="F30" i="42" s="1"/>
  <c r="F37" i="42" s="1"/>
  <c r="F44" i="42" s="1"/>
  <c r="F51" i="42" s="1"/>
  <c r="F58" i="42" s="1"/>
  <c r="F65" i="42" s="1"/>
  <c r="E16" i="42"/>
  <c r="E23" i="42" s="1"/>
  <c r="E30" i="42" s="1"/>
  <c r="E37" i="42" s="1"/>
  <c r="E44" i="42" s="1"/>
  <c r="E51" i="42" s="1"/>
  <c r="E58" i="42" s="1"/>
  <c r="E65" i="42" s="1"/>
  <c r="D16" i="42"/>
  <c r="D23" i="42" s="1"/>
  <c r="D30" i="42" s="1"/>
  <c r="D37" i="42" s="1"/>
  <c r="D44" i="42" s="1"/>
  <c r="D51" i="42" s="1"/>
  <c r="D58" i="42" s="1"/>
  <c r="D65" i="42" s="1"/>
  <c r="K16" i="28"/>
  <c r="K23" i="28" s="1"/>
  <c r="K30" i="28" s="1"/>
  <c r="K37" i="28" s="1"/>
  <c r="K44" i="28" s="1"/>
  <c r="K51" i="28" s="1"/>
  <c r="K58" i="28" s="1"/>
  <c r="K65" i="28" s="1"/>
  <c r="J16" i="28"/>
  <c r="J23" i="28" s="1"/>
  <c r="J30" i="28" s="1"/>
  <c r="J37" i="28" s="1"/>
  <c r="J44" i="28" s="1"/>
  <c r="J51" i="28" s="1"/>
  <c r="J58" i="28" s="1"/>
  <c r="J65" i="28" s="1"/>
  <c r="K16" i="26"/>
  <c r="K23" i="26" s="1"/>
  <c r="K30" i="26" s="1"/>
  <c r="K37" i="26" s="1"/>
  <c r="K44" i="26" s="1"/>
  <c r="K51" i="26" s="1"/>
  <c r="K58" i="26" s="1"/>
  <c r="K65" i="26" s="1"/>
  <c r="J16" i="26"/>
  <c r="J23" i="26" s="1"/>
  <c r="J30" i="26" s="1"/>
  <c r="J37" i="26" s="1"/>
  <c r="J44" i="26" s="1"/>
  <c r="J51" i="26" s="1"/>
  <c r="J58" i="26" s="1"/>
  <c r="J65" i="26" s="1"/>
  <c r="E16" i="26"/>
  <c r="E23" i="26" s="1"/>
  <c r="E30" i="26" s="1"/>
  <c r="E37" i="26" s="1"/>
  <c r="E44" i="26" s="1"/>
  <c r="E51" i="26" s="1"/>
  <c r="E58" i="26" s="1"/>
  <c r="E65" i="26" s="1"/>
  <c r="F16" i="26"/>
  <c r="F23" i="26" s="1"/>
  <c r="F30" i="26" s="1"/>
  <c r="F37" i="26" s="1"/>
  <c r="G16" i="26"/>
  <c r="G23" i="26" s="1"/>
  <c r="G30" i="26" s="1"/>
  <c r="G37" i="26" s="1"/>
  <c r="G44" i="26" s="1"/>
  <c r="G51" i="26" s="1"/>
  <c r="G58" i="26" s="1"/>
  <c r="G65" i="26" s="1"/>
  <c r="H16" i="26"/>
  <c r="H23" i="26" s="1"/>
  <c r="H30" i="26" s="1"/>
  <c r="H37" i="26" s="1"/>
  <c r="H44" i="26" s="1"/>
  <c r="H51" i="26" s="1"/>
  <c r="H58" i="26" s="1"/>
  <c r="H65" i="26" s="1"/>
  <c r="I16" i="26"/>
  <c r="I23" i="26" s="1"/>
  <c r="I30" i="26" s="1"/>
  <c r="I37" i="26" s="1"/>
  <c r="I44" i="26" s="1"/>
  <c r="I51" i="26" s="1"/>
  <c r="I58" i="26" s="1"/>
  <c r="I65" i="26" s="1"/>
  <c r="K16" i="24"/>
  <c r="K23" i="24" s="1"/>
  <c r="K30" i="24" s="1"/>
  <c r="K37" i="24" s="1"/>
  <c r="K44" i="24" s="1"/>
  <c r="K51" i="24" s="1"/>
  <c r="K58" i="24" s="1"/>
  <c r="K65" i="24" s="1"/>
  <c r="J16" i="24"/>
  <c r="J23" i="24" s="1"/>
  <c r="J30" i="24" s="1"/>
  <c r="J37" i="24" s="1"/>
  <c r="J44" i="24" s="1"/>
  <c r="J51" i="24" s="1"/>
  <c r="J58" i="24" s="1"/>
  <c r="J65" i="24" s="1"/>
  <c r="I16" i="24"/>
  <c r="I23" i="24" s="1"/>
  <c r="I30" i="24" s="1"/>
  <c r="I37" i="24" s="1"/>
  <c r="I44" i="24" s="1"/>
  <c r="I51" i="24" s="1"/>
  <c r="I58" i="24" s="1"/>
  <c r="I65" i="24" s="1"/>
  <c r="H16" i="24"/>
  <c r="H23" i="24" s="1"/>
  <c r="H30" i="24" s="1"/>
  <c r="H37" i="24" s="1"/>
  <c r="H44" i="24" s="1"/>
  <c r="H51" i="24" s="1"/>
  <c r="H58" i="24" s="1"/>
  <c r="H65" i="24" s="1"/>
  <c r="G16" i="24"/>
  <c r="G23" i="24" s="1"/>
  <c r="G30" i="24" s="1"/>
  <c r="G37" i="24" s="1"/>
  <c r="G44" i="24" s="1"/>
  <c r="G51" i="24" s="1"/>
  <c r="G58" i="24" s="1"/>
  <c r="G65" i="24" s="1"/>
  <c r="F16" i="24"/>
  <c r="F23" i="24" s="1"/>
  <c r="F30" i="24" s="1"/>
  <c r="F37" i="24" s="1"/>
  <c r="F44" i="24" s="1"/>
  <c r="F51" i="24" s="1"/>
  <c r="F58" i="24" s="1"/>
  <c r="F65" i="24" s="1"/>
  <c r="E16" i="24"/>
  <c r="E23" i="24" s="1"/>
  <c r="E30" i="24" s="1"/>
  <c r="E37" i="24" s="1"/>
  <c r="E44" i="24" s="1"/>
  <c r="E51" i="24" s="1"/>
  <c r="E58" i="24" s="1"/>
  <c r="E65" i="24" s="1"/>
  <c r="D16" i="24"/>
  <c r="D23" i="24" s="1"/>
  <c r="D30" i="24" s="1"/>
  <c r="D37" i="24" s="1"/>
  <c r="D44" i="24" s="1"/>
  <c r="D51" i="24" s="1"/>
  <c r="D58" i="24" s="1"/>
  <c r="D65" i="24" s="1"/>
  <c r="K16" i="23"/>
  <c r="K23" i="23" s="1"/>
  <c r="K30" i="23" s="1"/>
  <c r="K37" i="23" s="1"/>
  <c r="K44" i="23" s="1"/>
  <c r="K51" i="23" s="1"/>
  <c r="K58" i="23" s="1"/>
  <c r="K65" i="23" s="1"/>
  <c r="J16" i="23"/>
  <c r="J23" i="23" s="1"/>
  <c r="J30" i="23" s="1"/>
  <c r="J37" i="23" s="1"/>
  <c r="J44" i="23" s="1"/>
  <c r="J51" i="23" s="1"/>
  <c r="J58" i="23" s="1"/>
  <c r="J65" i="23" s="1"/>
  <c r="K16" i="35"/>
  <c r="K23" i="35" s="1"/>
  <c r="K30" i="35" s="1"/>
  <c r="K37" i="35" s="1"/>
  <c r="K44" i="35" s="1"/>
  <c r="K51" i="35" s="1"/>
  <c r="K58" i="35" s="1"/>
  <c r="K65" i="35" s="1"/>
  <c r="J16" i="35"/>
  <c r="J23" i="35" s="1"/>
  <c r="J30" i="35" s="1"/>
  <c r="J37" i="35" s="1"/>
  <c r="J44" i="35" s="1"/>
  <c r="J51" i="35" s="1"/>
  <c r="J58" i="35" s="1"/>
  <c r="J65" i="35" s="1"/>
  <c r="I16" i="28"/>
  <c r="I23" i="28" s="1"/>
  <c r="I30" i="28" s="1"/>
  <c r="I37" i="28" s="1"/>
  <c r="I44" i="28" s="1"/>
  <c r="I51" i="28" s="1"/>
  <c r="I58" i="28" s="1"/>
  <c r="I65" i="28" s="1"/>
  <c r="H16" i="28"/>
  <c r="H23" i="28" s="1"/>
  <c r="H30" i="28" s="1"/>
  <c r="H37" i="28" s="1"/>
  <c r="H44" i="28" s="1"/>
  <c r="H51" i="28" s="1"/>
  <c r="H58" i="28" s="1"/>
  <c r="H65" i="28" s="1"/>
  <c r="I16" i="23"/>
  <c r="I23" i="23" s="1"/>
  <c r="I30" i="23" s="1"/>
  <c r="I37" i="23" s="1"/>
  <c r="I44" i="23" s="1"/>
  <c r="I51" i="23" s="1"/>
  <c r="I58" i="23" s="1"/>
  <c r="H16" i="23"/>
  <c r="H23" i="23" s="1"/>
  <c r="H30" i="23" s="1"/>
  <c r="H37" i="23" s="1"/>
  <c r="H44" i="23" s="1"/>
  <c r="H51" i="23" s="1"/>
  <c r="H58" i="23" s="1"/>
  <c r="I16" i="35"/>
  <c r="I23" i="35" s="1"/>
  <c r="I30" i="35" s="1"/>
  <c r="I37" i="35" s="1"/>
  <c r="I44" i="35" s="1"/>
  <c r="I51" i="35" s="1"/>
  <c r="I58" i="35" s="1"/>
  <c r="I65" i="35" s="1"/>
  <c r="H16" i="35"/>
  <c r="H23" i="35" s="1"/>
  <c r="H30" i="35" s="1"/>
  <c r="H37" i="35" s="1"/>
  <c r="H44" i="35" s="1"/>
  <c r="H51" i="35" s="1"/>
  <c r="H58" i="35" s="1"/>
  <c r="H65" i="35" s="1"/>
  <c r="H3" i="34"/>
  <c r="H11" i="34" s="1"/>
  <c r="H14" i="34" s="1"/>
  <c r="H17" i="34" s="1"/>
  <c r="H20" i="34" s="1"/>
  <c r="H23" i="34" s="1"/>
  <c r="H26" i="34" s="1"/>
  <c r="H29" i="34" s="1"/>
  <c r="H32" i="34" s="1"/>
  <c r="G3" i="34"/>
  <c r="G11" i="34" s="1"/>
  <c r="G14" i="34" s="1"/>
  <c r="G17" i="34" s="1"/>
  <c r="G20" i="34" s="1"/>
  <c r="G23" i="34" s="1"/>
  <c r="G26" i="34" s="1"/>
  <c r="G29" i="34" s="1"/>
  <c r="G32" i="34" s="1"/>
  <c r="F3" i="34"/>
  <c r="F11" i="34" s="1"/>
  <c r="F14" i="34" s="1"/>
  <c r="F17" i="34" s="1"/>
  <c r="F20" i="34" s="1"/>
  <c r="F23" i="34" s="1"/>
  <c r="F26" i="34" s="1"/>
  <c r="F29" i="34" s="1"/>
  <c r="F32" i="34" s="1"/>
  <c r="G16" i="28"/>
  <c r="G23" i="28" s="1"/>
  <c r="G30" i="28" s="1"/>
  <c r="G37" i="28" s="1"/>
  <c r="G44" i="28" s="1"/>
  <c r="G51" i="28" s="1"/>
  <c r="G58" i="28" s="1"/>
  <c r="G65" i="28" s="1"/>
  <c r="G16" i="23"/>
  <c r="G23" i="23" s="1"/>
  <c r="G30" i="23" s="1"/>
  <c r="G37" i="23" s="1"/>
  <c r="G44" i="23" s="1"/>
  <c r="G51" i="23" s="1"/>
  <c r="G58" i="23" s="1"/>
  <c r="G16" i="35"/>
  <c r="G23" i="35" s="1"/>
  <c r="G30" i="35" s="1"/>
  <c r="G37" i="35" s="1"/>
  <c r="G44" i="35" s="1"/>
  <c r="G51" i="35" s="1"/>
  <c r="G58" i="35" s="1"/>
  <c r="G65" i="35" s="1"/>
  <c r="E3" i="34"/>
  <c r="E11" i="34" s="1"/>
  <c r="E14" i="34" s="1"/>
  <c r="E17" i="34" s="1"/>
  <c r="E20" i="34" s="1"/>
  <c r="E23" i="34" s="1"/>
  <c r="E26" i="34" s="1"/>
  <c r="E29" i="34" s="1"/>
  <c r="E32" i="34" s="1"/>
  <c r="F16" i="28"/>
  <c r="F23" i="28" s="1"/>
  <c r="F30" i="28" s="1"/>
  <c r="F37" i="28" s="1"/>
  <c r="F44" i="28" s="1"/>
  <c r="F51" i="28" s="1"/>
  <c r="F58" i="28" s="1"/>
  <c r="F65" i="28" s="1"/>
  <c r="F16" i="23"/>
  <c r="F23" i="23" s="1"/>
  <c r="F30" i="23" s="1"/>
  <c r="F37" i="23" s="1"/>
  <c r="F44" i="23" s="1"/>
  <c r="F51" i="23" s="1"/>
  <c r="F58" i="23" s="1"/>
  <c r="F16" i="35"/>
  <c r="F23" i="35" s="1"/>
  <c r="F30" i="35" s="1"/>
  <c r="F37" i="35" s="1"/>
  <c r="F44" i="35" s="1"/>
  <c r="F51" i="35" s="1"/>
  <c r="F58" i="35" s="1"/>
  <c r="F65" i="35" s="1"/>
  <c r="D3" i="34"/>
  <c r="D11" i="34" s="1"/>
  <c r="D14" i="34" s="1"/>
  <c r="D17" i="34" s="1"/>
  <c r="D20" i="34" s="1"/>
  <c r="D23" i="34" s="1"/>
  <c r="D26" i="34" s="1"/>
  <c r="D29" i="34" s="1"/>
  <c r="D32" i="34" s="1"/>
  <c r="E16" i="28"/>
  <c r="E23" i="28" s="1"/>
  <c r="E30" i="28" s="1"/>
  <c r="E37" i="28" s="1"/>
  <c r="E44" i="28" s="1"/>
  <c r="E51" i="28" s="1"/>
  <c r="E58" i="28" s="1"/>
  <c r="E65" i="28" s="1"/>
  <c r="E16" i="23"/>
  <c r="E23" i="23" s="1"/>
  <c r="E30" i="23" s="1"/>
  <c r="E37" i="23" s="1"/>
  <c r="E44" i="23" s="1"/>
  <c r="E51" i="23" s="1"/>
  <c r="E58" i="23" s="1"/>
  <c r="E16" i="35"/>
  <c r="E23" i="35" s="1"/>
  <c r="E30" i="35" s="1"/>
  <c r="E37" i="35" s="1"/>
  <c r="E44" i="35" s="1"/>
  <c r="E51" i="35" s="1"/>
  <c r="E58" i="35" s="1"/>
  <c r="E65" i="35" s="1"/>
  <c r="C2" i="6"/>
  <c r="C6" i="6" s="1"/>
  <c r="C10" i="6" s="1"/>
  <c r="C14" i="6" s="1"/>
  <c r="C18" i="6" s="1"/>
  <c r="C22" i="6" s="1"/>
  <c r="C26" i="6" s="1"/>
  <c r="C30" i="6" s="1"/>
  <c r="C34" i="6" s="1"/>
  <c r="C38" i="6" s="1"/>
  <c r="C42" i="6" s="1"/>
  <c r="C3" i="34"/>
  <c r="C11" i="34" s="1"/>
  <c r="C14" i="34" s="1"/>
  <c r="C17" i="34" s="1"/>
  <c r="C20" i="34" s="1"/>
  <c r="C23" i="34" s="1"/>
  <c r="C26" i="34" s="1"/>
  <c r="C29" i="34" s="1"/>
  <c r="C32" i="34" s="1"/>
  <c r="D16" i="28"/>
  <c r="D23" i="28" s="1"/>
  <c r="D30" i="28" s="1"/>
  <c r="D37" i="28" s="1"/>
  <c r="D44" i="28" s="1"/>
  <c r="D51" i="28" s="1"/>
  <c r="D58" i="28" s="1"/>
  <c r="D65" i="28" s="1"/>
  <c r="D16" i="26"/>
  <c r="D23" i="26" s="1"/>
  <c r="D30" i="26" s="1"/>
  <c r="D37" i="26" s="1"/>
  <c r="D44" i="26" s="1"/>
  <c r="D51" i="26" s="1"/>
  <c r="D58" i="26" s="1"/>
  <c r="D65" i="26" s="1"/>
  <c r="D16" i="23"/>
  <c r="D23" i="23" s="1"/>
  <c r="D30" i="23" s="1"/>
  <c r="D37" i="23" s="1"/>
  <c r="D44" i="23" s="1"/>
  <c r="D51" i="23" s="1"/>
  <c r="D58" i="23" s="1"/>
  <c r="D16" i="35"/>
  <c r="D23" i="35" s="1"/>
  <c r="D30" i="35" s="1"/>
  <c r="D37" i="35" s="1"/>
  <c r="D44" i="35" s="1"/>
  <c r="D51" i="35" s="1"/>
  <c r="D58" i="35" s="1"/>
  <c r="D65" i="35" s="1"/>
  <c r="B31" i="23"/>
  <c r="B2" i="6"/>
  <c r="B32" i="34"/>
  <c r="B29" i="34"/>
  <c r="B26" i="34"/>
  <c r="B23" i="34"/>
  <c r="B20" i="34"/>
  <c r="B17" i="34"/>
  <c r="B14" i="34"/>
  <c r="B11" i="34"/>
  <c r="B9" i="34"/>
  <c r="C34" i="34"/>
  <c r="C31" i="34"/>
  <c r="C28" i="34"/>
  <c r="C25" i="34"/>
  <c r="C22" i="34"/>
  <c r="C19" i="34"/>
  <c r="C16" i="34"/>
  <c r="C13" i="34"/>
  <c r="C3" i="35"/>
  <c r="B66" i="35"/>
  <c r="B59" i="35"/>
  <c r="B52" i="35"/>
  <c r="B45" i="35"/>
  <c r="B38" i="35"/>
  <c r="B31" i="35"/>
  <c r="B24" i="35"/>
  <c r="B17" i="35"/>
  <c r="B3" i="34"/>
  <c r="K13" i="56" l="1"/>
  <c r="L8" i="32" s="1"/>
  <c r="H40" i="57"/>
  <c r="H8" i="57"/>
  <c r="G32" i="57"/>
  <c r="G24" i="57"/>
  <c r="G16" i="57"/>
  <c r="J13" i="7"/>
  <c r="J4" i="54"/>
  <c r="I13" i="7"/>
  <c r="E16" i="6"/>
  <c r="D24" i="6"/>
  <c r="D28" i="6"/>
  <c r="G4" i="55"/>
  <c r="H4" i="55"/>
  <c r="F4" i="55"/>
  <c r="E4" i="55"/>
  <c r="I4" i="55"/>
  <c r="J4" i="55"/>
  <c r="C4" i="55"/>
  <c r="D4" i="55"/>
  <c r="F4" i="54"/>
  <c r="C4" i="54"/>
  <c r="D4" i="54"/>
  <c r="E4" i="54"/>
  <c r="H4" i="54"/>
  <c r="G4" i="54"/>
  <c r="I4" i="54"/>
  <c r="F4" i="53"/>
  <c r="D4" i="53"/>
  <c r="C4" i="53"/>
  <c r="E4" i="53"/>
  <c r="G4" i="53"/>
  <c r="H4" i="53"/>
  <c r="I4" i="53"/>
  <c r="J4" i="53"/>
  <c r="H4" i="52"/>
  <c r="C4" i="52"/>
  <c r="E4" i="52"/>
  <c r="F4" i="52"/>
  <c r="G4" i="52"/>
  <c r="I4" i="52"/>
  <c r="J4" i="52"/>
  <c r="D4" i="52"/>
  <c r="F4" i="51"/>
  <c r="J4" i="51"/>
  <c r="C4" i="51"/>
  <c r="D4" i="51"/>
  <c r="E4" i="51"/>
  <c r="G4" i="51"/>
  <c r="H4" i="51"/>
  <c r="I4" i="51"/>
  <c r="D4" i="50"/>
  <c r="E4" i="50"/>
  <c r="F4" i="50"/>
  <c r="G4" i="50"/>
  <c r="H4" i="50"/>
  <c r="I4" i="50"/>
  <c r="J4" i="50"/>
  <c r="C4" i="50"/>
  <c r="I4" i="49"/>
  <c r="J4" i="49"/>
  <c r="D4" i="49"/>
  <c r="E4" i="49"/>
  <c r="F4" i="49"/>
  <c r="G4" i="49"/>
  <c r="C4" i="49"/>
  <c r="H4" i="49"/>
  <c r="G4" i="48"/>
  <c r="I4" i="48"/>
  <c r="C4" i="48"/>
  <c r="D4" i="48"/>
  <c r="E4" i="48"/>
  <c r="J4" i="48"/>
  <c r="F4" i="48"/>
  <c r="H4" i="48"/>
  <c r="G4" i="47"/>
  <c r="H4" i="47"/>
  <c r="J4" i="47"/>
  <c r="C4" i="47"/>
  <c r="E4" i="47"/>
  <c r="I4" i="47"/>
  <c r="D4" i="47"/>
  <c r="F4" i="47"/>
  <c r="E4" i="34"/>
  <c r="G4" i="34"/>
  <c r="G7" i="34" s="1"/>
  <c r="H4" i="34"/>
  <c r="H7" i="34" s="1"/>
  <c r="F4" i="34"/>
  <c r="I4" i="34"/>
  <c r="I7" i="34" s="1"/>
  <c r="J4" i="34"/>
  <c r="J7" i="34" s="1"/>
  <c r="D4" i="34"/>
  <c r="F44" i="26"/>
  <c r="F51" i="26" s="1"/>
  <c r="F58" i="26" s="1"/>
  <c r="F65" i="26" s="1"/>
  <c r="D65" i="23"/>
  <c r="F65" i="23"/>
  <c r="E65" i="23"/>
  <c r="I65" i="23"/>
  <c r="H65" i="23"/>
  <c r="G65" i="23"/>
  <c r="D4" i="6"/>
  <c r="C4" i="34"/>
  <c r="H12" i="7"/>
  <c r="G12" i="7"/>
  <c r="F12" i="7"/>
  <c r="E12" i="7"/>
  <c r="D12" i="7"/>
  <c r="C12" i="7"/>
  <c r="H11" i="7"/>
  <c r="G11" i="7"/>
  <c r="F11" i="7"/>
  <c r="E11" i="7"/>
  <c r="D11" i="7"/>
  <c r="C11" i="7"/>
  <c r="H10" i="7"/>
  <c r="G10" i="7"/>
  <c r="F10" i="7"/>
  <c r="E10" i="7"/>
  <c r="D10" i="7"/>
  <c r="C10" i="7"/>
  <c r="H7" i="7"/>
  <c r="G7" i="7"/>
  <c r="F7" i="7"/>
  <c r="E7" i="7"/>
  <c r="D7" i="7"/>
  <c r="C7" i="7"/>
  <c r="F6" i="7"/>
  <c r="F20" i="7" s="1"/>
  <c r="F24" i="7" s="1"/>
  <c r="F25" i="7" s="1"/>
  <c r="E6" i="7"/>
  <c r="E20" i="7" s="1"/>
  <c r="E24" i="7" s="1"/>
  <c r="E25" i="7" s="1"/>
  <c r="B18" i="6"/>
  <c r="B14" i="6"/>
  <c r="B10" i="6"/>
  <c r="B6" i="6"/>
  <c r="C3" i="28"/>
  <c r="B66" i="28"/>
  <c r="B59" i="28"/>
  <c r="B52" i="28"/>
  <c r="B45" i="28"/>
  <c r="B38" i="28"/>
  <c r="B31" i="28"/>
  <c r="B24" i="28"/>
  <c r="B17" i="28"/>
  <c r="C3" i="26"/>
  <c r="B66" i="26"/>
  <c r="B59" i="26"/>
  <c r="B52" i="26"/>
  <c r="B45" i="26"/>
  <c r="B38" i="26"/>
  <c r="B31" i="26"/>
  <c r="B24" i="26"/>
  <c r="B17" i="26"/>
  <c r="C3" i="24"/>
  <c r="B31" i="24"/>
  <c r="B24" i="24"/>
  <c r="B17" i="24"/>
  <c r="B66" i="23"/>
  <c r="B59" i="23"/>
  <c r="B52" i="23"/>
  <c r="B45" i="23"/>
  <c r="B38" i="23"/>
  <c r="F6" i="55" l="1"/>
  <c r="F7" i="55"/>
  <c r="C6" i="55"/>
  <c r="C7" i="55"/>
  <c r="I6" i="55"/>
  <c r="I7" i="55"/>
  <c r="H6" i="55"/>
  <c r="H7" i="55"/>
  <c r="G6" i="55"/>
  <c r="G7" i="55"/>
  <c r="D6" i="55"/>
  <c r="D7" i="55"/>
  <c r="J6" i="55"/>
  <c r="J7" i="55"/>
  <c r="E6" i="55"/>
  <c r="E7" i="55"/>
  <c r="H6" i="54"/>
  <c r="H7" i="54"/>
  <c r="E6" i="54"/>
  <c r="E7" i="54"/>
  <c r="J6" i="54"/>
  <c r="J7" i="54"/>
  <c r="G6" i="54"/>
  <c r="G7" i="54"/>
  <c r="F6" i="54"/>
  <c r="F7" i="54"/>
  <c r="I6" i="54"/>
  <c r="I7" i="54"/>
  <c r="D6" i="54"/>
  <c r="D7" i="54"/>
  <c r="C6" i="54"/>
  <c r="C7" i="54"/>
  <c r="C6" i="53"/>
  <c r="C7" i="53"/>
  <c r="F6" i="53"/>
  <c r="F7" i="53"/>
  <c r="J6" i="53"/>
  <c r="J7" i="53"/>
  <c r="H6" i="53"/>
  <c r="H7" i="53"/>
  <c r="E6" i="53"/>
  <c r="E7" i="53"/>
  <c r="D6" i="53"/>
  <c r="D7" i="53"/>
  <c r="I6" i="53"/>
  <c r="I7" i="53"/>
  <c r="G6" i="53"/>
  <c r="G7" i="53"/>
  <c r="D6" i="52"/>
  <c r="D7" i="52"/>
  <c r="J6" i="52"/>
  <c r="J7" i="52"/>
  <c r="I6" i="52"/>
  <c r="I7" i="52"/>
  <c r="F6" i="52"/>
  <c r="F7" i="52"/>
  <c r="C6" i="52"/>
  <c r="C7" i="52"/>
  <c r="G6" i="52"/>
  <c r="G7" i="52"/>
  <c r="E6" i="52"/>
  <c r="E7" i="52"/>
  <c r="H6" i="52"/>
  <c r="H7" i="52"/>
  <c r="C6" i="51"/>
  <c r="C7" i="51"/>
  <c r="F6" i="51"/>
  <c r="F7" i="51"/>
  <c r="G6" i="51"/>
  <c r="G7" i="51"/>
  <c r="D6" i="51"/>
  <c r="D7" i="51"/>
  <c r="J6" i="51"/>
  <c r="J7" i="51"/>
  <c r="I6" i="51"/>
  <c r="I7" i="51"/>
  <c r="H6" i="51"/>
  <c r="H7" i="51"/>
  <c r="E6" i="51"/>
  <c r="E7" i="51"/>
  <c r="F6" i="50"/>
  <c r="F7" i="50"/>
  <c r="C6" i="50"/>
  <c r="C7" i="50"/>
  <c r="I6" i="50"/>
  <c r="I7" i="50"/>
  <c r="G6" i="50"/>
  <c r="G7" i="50"/>
  <c r="E6" i="50"/>
  <c r="E7" i="50"/>
  <c r="D6" i="50"/>
  <c r="D7" i="50"/>
  <c r="J6" i="50"/>
  <c r="J7" i="50"/>
  <c r="H6" i="50"/>
  <c r="H7" i="50"/>
  <c r="I6" i="49"/>
  <c r="I7" i="49"/>
  <c r="G6" i="49"/>
  <c r="G7" i="49"/>
  <c r="J6" i="49"/>
  <c r="J7" i="49"/>
  <c r="C6" i="49"/>
  <c r="C7" i="49"/>
  <c r="F6" i="49"/>
  <c r="F7" i="49"/>
  <c r="D6" i="49"/>
  <c r="D7" i="49"/>
  <c r="E6" i="49"/>
  <c r="E7" i="49"/>
  <c r="H6" i="49"/>
  <c r="H7" i="49"/>
  <c r="J6" i="48"/>
  <c r="J7" i="48"/>
  <c r="H6" i="48"/>
  <c r="H7" i="48"/>
  <c r="F6" i="48"/>
  <c r="F7" i="48"/>
  <c r="E6" i="48"/>
  <c r="E7" i="48"/>
  <c r="D6" i="48"/>
  <c r="D7" i="48"/>
  <c r="C6" i="48"/>
  <c r="C7" i="48"/>
  <c r="I6" i="48"/>
  <c r="I7" i="48"/>
  <c r="G6" i="48"/>
  <c r="G7" i="48"/>
  <c r="D6" i="47"/>
  <c r="D7" i="47"/>
  <c r="I6" i="47"/>
  <c r="I7" i="47"/>
  <c r="C6" i="47"/>
  <c r="C7" i="47"/>
  <c r="J6" i="47"/>
  <c r="J7" i="47"/>
  <c r="H6" i="47"/>
  <c r="H7" i="47"/>
  <c r="G6" i="47"/>
  <c r="G7" i="47"/>
  <c r="E6" i="47"/>
  <c r="E7" i="47"/>
  <c r="F6" i="47"/>
  <c r="F7" i="47"/>
  <c r="F6" i="34"/>
  <c r="F7" i="34"/>
  <c r="E6" i="34"/>
  <c r="E7" i="34"/>
  <c r="D6" i="34"/>
  <c r="D7" i="34"/>
  <c r="C6" i="34"/>
  <c r="C7" i="34"/>
  <c r="K25" i="7"/>
  <c r="H32" i="57"/>
  <c r="I40" i="57"/>
  <c r="H16" i="57"/>
  <c r="H24" i="57"/>
  <c r="I8" i="57"/>
  <c r="D13" i="7"/>
  <c r="H13" i="7"/>
  <c r="G13" i="7"/>
  <c r="F13" i="7"/>
  <c r="E13" i="7"/>
  <c r="K10" i="7"/>
  <c r="E28" i="6"/>
  <c r="E24" i="6"/>
  <c r="F16" i="6"/>
  <c r="G6" i="34"/>
  <c r="E4" i="6"/>
  <c r="C39" i="6" l="1" a="1"/>
  <c r="C39" i="6" s="1"/>
  <c r="C41" i="6" s="1"/>
  <c r="C35" i="6" a="1"/>
  <c r="G37" i="6" s="1"/>
  <c r="C31" i="6" a="1"/>
  <c r="C31" i="6" s="1"/>
  <c r="C27" i="6" a="1"/>
  <c r="C27" i="6" s="1"/>
  <c r="C29" i="6" s="1"/>
  <c r="C27" i="57" a="1"/>
  <c r="C27" i="57" s="1"/>
  <c r="C23" i="6" a="1"/>
  <c r="C23" i="6" s="1"/>
  <c r="K23" i="6" s="1"/>
  <c r="C19" i="6" a="1"/>
  <c r="E21" i="6" s="1"/>
  <c r="C15" i="6" a="1"/>
  <c r="E17" i="6" s="1"/>
  <c r="C11" i="6" a="1"/>
  <c r="H13" i="6" s="1"/>
  <c r="C39" i="57" a="1"/>
  <c r="G41" i="57" s="1"/>
  <c r="C35" i="57" a="1"/>
  <c r="C35" i="57" s="1"/>
  <c r="C31" i="57" a="1"/>
  <c r="C31" i="57" s="1"/>
  <c r="C23" i="57" a="1"/>
  <c r="F25" i="57" s="1"/>
  <c r="C19" i="57" a="1"/>
  <c r="C19" i="57" s="1"/>
  <c r="C21" i="57" s="1"/>
  <c r="C15" i="57" a="1"/>
  <c r="C15" i="57" s="1"/>
  <c r="C11" i="57" a="1"/>
  <c r="C11" i="57" s="1"/>
  <c r="C7" i="6" a="1"/>
  <c r="C7" i="6" s="1"/>
  <c r="C7" i="57" a="1"/>
  <c r="C7" i="57" s="1"/>
  <c r="C3" i="57" a="1"/>
  <c r="C3" i="57" s="1"/>
  <c r="I24" i="57"/>
  <c r="I16" i="57"/>
  <c r="J40" i="57"/>
  <c r="J8" i="57"/>
  <c r="I32" i="57"/>
  <c r="G16" i="6"/>
  <c r="F24" i="6"/>
  <c r="F28" i="6"/>
  <c r="H6" i="34"/>
  <c r="F4" i="6"/>
  <c r="D41" i="6" l="1"/>
  <c r="E41" i="6"/>
  <c r="J41" i="6"/>
  <c r="K39" i="6"/>
  <c r="K41" i="6" s="1"/>
  <c r="F41" i="6"/>
  <c r="G41" i="6"/>
  <c r="H41" i="6"/>
  <c r="I41" i="6"/>
  <c r="F37" i="6"/>
  <c r="H37" i="57"/>
  <c r="H37" i="6"/>
  <c r="D37" i="6"/>
  <c r="I37" i="6"/>
  <c r="J37" i="6"/>
  <c r="E37" i="57"/>
  <c r="G37" i="57"/>
  <c r="E37" i="6"/>
  <c r="C35" i="6"/>
  <c r="C37" i="6" s="1"/>
  <c r="D33" i="6"/>
  <c r="E33" i="6"/>
  <c r="I33" i="6"/>
  <c r="F33" i="6"/>
  <c r="H33" i="6"/>
  <c r="J33" i="6"/>
  <c r="G33" i="6"/>
  <c r="K27" i="6"/>
  <c r="D29" i="6"/>
  <c r="E29" i="6"/>
  <c r="H29" i="57"/>
  <c r="I29" i="57"/>
  <c r="J29" i="57"/>
  <c r="G29" i="57"/>
  <c r="F29" i="57"/>
  <c r="D29" i="57"/>
  <c r="E29" i="57"/>
  <c r="C25" i="6"/>
  <c r="E25" i="6"/>
  <c r="D25" i="6"/>
  <c r="H25" i="57"/>
  <c r="H21" i="6"/>
  <c r="J21" i="6"/>
  <c r="F21" i="6"/>
  <c r="I21" i="6"/>
  <c r="C19" i="6"/>
  <c r="C21" i="6" s="1"/>
  <c r="K19" i="57"/>
  <c r="K21" i="57" s="1"/>
  <c r="G21" i="6"/>
  <c r="D21" i="6"/>
  <c r="J21" i="57"/>
  <c r="D17" i="6"/>
  <c r="C15" i="6"/>
  <c r="C17" i="6" s="1"/>
  <c r="F17" i="6"/>
  <c r="I13" i="6"/>
  <c r="D13" i="6"/>
  <c r="E13" i="6"/>
  <c r="F13" i="6"/>
  <c r="C11" i="6"/>
  <c r="C13" i="6" s="1"/>
  <c r="J13" i="6"/>
  <c r="G13" i="6"/>
  <c r="F13" i="57"/>
  <c r="C39" i="57"/>
  <c r="K39" i="57" s="1"/>
  <c r="E41" i="57"/>
  <c r="F41" i="57"/>
  <c r="D41" i="57"/>
  <c r="H41" i="57"/>
  <c r="I41" i="57"/>
  <c r="I37" i="57"/>
  <c r="J37" i="57"/>
  <c r="F37" i="57"/>
  <c r="D37" i="57"/>
  <c r="E33" i="57"/>
  <c r="H33" i="57"/>
  <c r="G33" i="57"/>
  <c r="F33" i="57"/>
  <c r="D33" i="57"/>
  <c r="C23" i="57"/>
  <c r="K23" i="57" s="1"/>
  <c r="G25" i="57"/>
  <c r="E25" i="57"/>
  <c r="D25" i="57"/>
  <c r="H21" i="57"/>
  <c r="E21" i="57"/>
  <c r="I21" i="57"/>
  <c r="D21" i="57"/>
  <c r="F21" i="57"/>
  <c r="G21" i="57"/>
  <c r="H17" i="57"/>
  <c r="G17" i="57"/>
  <c r="F17" i="57"/>
  <c r="D17" i="57"/>
  <c r="E17" i="57"/>
  <c r="G13" i="57"/>
  <c r="D13" i="57"/>
  <c r="E13" i="57"/>
  <c r="I13" i="57"/>
  <c r="J13" i="57"/>
  <c r="H13" i="57"/>
  <c r="D9" i="6"/>
  <c r="J9" i="6"/>
  <c r="F9" i="6"/>
  <c r="H9" i="6"/>
  <c r="E9" i="6"/>
  <c r="I9" i="6"/>
  <c r="G9" i="6"/>
  <c r="H9" i="57"/>
  <c r="E9" i="57"/>
  <c r="D9" i="57"/>
  <c r="G9" i="57"/>
  <c r="F9" i="57"/>
  <c r="I9" i="57"/>
  <c r="E5" i="57"/>
  <c r="F5" i="57"/>
  <c r="J5" i="57"/>
  <c r="I5" i="57"/>
  <c r="G5" i="57"/>
  <c r="D5" i="57"/>
  <c r="H5" i="57"/>
  <c r="C5" i="57"/>
  <c r="K3" i="57"/>
  <c r="K5" i="57" s="1"/>
  <c r="K31" i="57"/>
  <c r="C33" i="57"/>
  <c r="C29" i="57"/>
  <c r="K27" i="57"/>
  <c r="K29" i="57" s="1"/>
  <c r="C37" i="57"/>
  <c r="K35" i="57"/>
  <c r="K37" i="57" s="1"/>
  <c r="C13" i="57"/>
  <c r="K11" i="57"/>
  <c r="K13" i="57" s="1"/>
  <c r="K15" i="57"/>
  <c r="C17" i="57"/>
  <c r="C9" i="57"/>
  <c r="K7" i="57"/>
  <c r="K40" i="57"/>
  <c r="J41" i="57"/>
  <c r="J32" i="57"/>
  <c r="I33" i="57"/>
  <c r="K8" i="57"/>
  <c r="J9" i="57"/>
  <c r="I17" i="57"/>
  <c r="J16" i="57"/>
  <c r="I25" i="57"/>
  <c r="J24" i="57"/>
  <c r="K31" i="6"/>
  <c r="K33" i="6" s="1"/>
  <c r="C33" i="6"/>
  <c r="C9" i="6"/>
  <c r="K7" i="6"/>
  <c r="K9" i="6" s="1"/>
  <c r="G28" i="6"/>
  <c r="F29" i="6"/>
  <c r="H16" i="6"/>
  <c r="G17" i="6"/>
  <c r="G24" i="6"/>
  <c r="F25" i="6"/>
  <c r="J6" i="34"/>
  <c r="I6" i="34"/>
  <c r="G4" i="6"/>
  <c r="C41" i="57" l="1"/>
  <c r="K41" i="57"/>
  <c r="K35" i="6"/>
  <c r="K37" i="6" s="1"/>
  <c r="K11" i="6"/>
  <c r="K13" i="6" s="1"/>
  <c r="C25" i="57"/>
  <c r="K19" i="6"/>
  <c r="K21" i="6" s="1"/>
  <c r="K15" i="6"/>
  <c r="E43" i="57"/>
  <c r="G43" i="57"/>
  <c r="F43" i="57"/>
  <c r="H43" i="57"/>
  <c r="D43" i="57"/>
  <c r="K9" i="57"/>
  <c r="I43" i="57"/>
  <c r="K24" i="57"/>
  <c r="K25" i="57" s="1"/>
  <c r="J25" i="57"/>
  <c r="J33" i="57"/>
  <c r="K32" i="57"/>
  <c r="K33" i="57" s="1"/>
  <c r="J17" i="57"/>
  <c r="K16" i="57"/>
  <c r="K17" i="57" s="1"/>
  <c r="C3" i="6" a="1"/>
  <c r="C3" i="6" s="1"/>
  <c r="H24" i="6"/>
  <c r="G25" i="6"/>
  <c r="I16" i="6"/>
  <c r="H17" i="6"/>
  <c r="H28" i="6"/>
  <c r="G29" i="6"/>
  <c r="H4" i="6"/>
  <c r="C43" i="57" l="1"/>
  <c r="J43" i="57"/>
  <c r="D5" i="6"/>
  <c r="D43" i="6" s="1"/>
  <c r="F5" i="6"/>
  <c r="F43" i="6" s="1"/>
  <c r="H5" i="6"/>
  <c r="G5" i="6"/>
  <c r="G43" i="6" s="1"/>
  <c r="E5" i="6"/>
  <c r="E43" i="6" s="1"/>
  <c r="K3" i="6"/>
  <c r="C5" i="6"/>
  <c r="C43" i="6" s="1"/>
  <c r="I24" i="6"/>
  <c r="H25" i="6"/>
  <c r="I28" i="6"/>
  <c r="H29" i="6"/>
  <c r="J16" i="6"/>
  <c r="I17" i="6"/>
  <c r="I4" i="6"/>
  <c r="I5" i="6" s="1"/>
  <c r="K43" i="57" l="1"/>
  <c r="C3" i="7" s="1" a="1"/>
  <c r="J17" i="6"/>
  <c r="K16" i="6"/>
  <c r="K17" i="6" s="1"/>
  <c r="H43" i="6"/>
  <c r="J24" i="6"/>
  <c r="I25" i="6"/>
  <c r="J28" i="6"/>
  <c r="I29" i="6"/>
  <c r="J4" i="6"/>
  <c r="B17" i="23"/>
  <c r="C3" i="23"/>
  <c r="B24" i="23"/>
  <c r="C13" i="7"/>
  <c r="K5" i="7" l="1"/>
  <c r="E5" i="7"/>
  <c r="J5" i="7"/>
  <c r="I5" i="7"/>
  <c r="H5" i="7"/>
  <c r="G5" i="7"/>
  <c r="F5" i="7"/>
  <c r="D5" i="7"/>
  <c r="I15" i="7"/>
  <c r="H15" i="7"/>
  <c r="G15" i="7"/>
  <c r="E15" i="7"/>
  <c r="F15" i="7"/>
  <c r="J15" i="7"/>
  <c r="D15" i="7"/>
  <c r="C3" i="7"/>
  <c r="K13" i="7"/>
  <c r="K15" i="7" s="1"/>
  <c r="J29" i="6"/>
  <c r="K28" i="6"/>
  <c r="K29" i="6" s="1"/>
  <c r="J25" i="6"/>
  <c r="K24" i="6"/>
  <c r="K25" i="6" s="1"/>
  <c r="J5" i="6"/>
  <c r="K4" i="6"/>
  <c r="K5" i="6" s="1"/>
  <c r="I43" i="6"/>
  <c r="C15" i="7" l="1"/>
  <c r="C5" i="7"/>
  <c r="K43" i="6"/>
  <c r="J43" i="6"/>
  <c r="C18" i="7" l="1" a="1"/>
  <c r="J19" i="7" l="1"/>
  <c r="J21" i="7" s="1"/>
  <c r="J27" i="7" s="1"/>
  <c r="F19" i="7"/>
  <c r="F21" i="7" s="1"/>
  <c r="F27" i="7" s="1"/>
  <c r="I19" i="7"/>
  <c r="I21" i="7" s="1"/>
  <c r="I27" i="7" s="1"/>
  <c r="E19" i="7"/>
  <c r="E21" i="7" s="1"/>
  <c r="E27" i="7" s="1"/>
  <c r="D19" i="7"/>
  <c r="D21" i="7" s="1"/>
  <c r="D27" i="7" s="1"/>
  <c r="H19" i="7"/>
  <c r="H21" i="7" s="1"/>
  <c r="H27" i="7" s="1"/>
  <c r="G19" i="7"/>
  <c r="G21" i="7" s="1"/>
  <c r="G27" i="7" s="1"/>
  <c r="F26" i="7"/>
  <c r="E26" i="7"/>
  <c r="J26" i="7"/>
  <c r="I26" i="7"/>
  <c r="H26" i="7"/>
  <c r="G26" i="7"/>
  <c r="D26" i="7"/>
  <c r="K26" i="7"/>
  <c r="G8" i="7"/>
  <c r="G16" i="7" s="1"/>
  <c r="H8" i="7"/>
  <c r="H16" i="7" s="1"/>
  <c r="F8" i="7"/>
  <c r="F16" i="7" s="1"/>
  <c r="E8" i="7"/>
  <c r="E16" i="7" s="1"/>
  <c r="I8" i="7"/>
  <c r="I16" i="7" s="1"/>
  <c r="C18" i="7"/>
  <c r="J8" i="7"/>
  <c r="J16" i="7" s="1"/>
  <c r="D8" i="7"/>
  <c r="D16" i="7" s="1"/>
  <c r="C26" i="7" l="1"/>
  <c r="D18" i="32" s="1" a="1"/>
  <c r="D18" i="32" s="1"/>
  <c r="C19" i="7"/>
  <c r="D5" i="32" a="1"/>
  <c r="D5" i="32" s="1"/>
  <c r="D6" i="32" a="1"/>
  <c r="K19" i="7" l="1"/>
  <c r="C21" i="7"/>
  <c r="C27" i="7" s="1"/>
  <c r="D6" i="32"/>
  <c r="C8" i="7"/>
  <c r="K8" i="7" l="1"/>
  <c r="K16" i="7" s="1"/>
  <c r="K21" i="7"/>
  <c r="C16" i="7"/>
  <c r="D10" i="32" l="1" a="1"/>
  <c r="D10" i="32" s="1"/>
  <c r="D11" i="32" a="1"/>
  <c r="D11" i="32" s="1"/>
  <c r="K27" i="7"/>
  <c r="D17" i="32" s="1" a="1"/>
  <c r="D17" i="32" s="1"/>
  <c r="D16" i="32" a="1"/>
  <c r="D16" i="3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Keeling Kerry-Jane (LCHS)</author>
  </authors>
  <commentList>
    <comment ref="C3" authorId="0" shapeId="0" xr:uid="{5E80B2FA-B317-43F7-BC68-ADC6FF2A3BFE}">
      <text>
        <r>
          <rPr>
            <b/>
            <sz val="9"/>
            <color indexed="81"/>
            <rFont val="Tahoma"/>
            <family val="2"/>
          </rPr>
          <t>Keeling Kerry-Jane (LCHS):</t>
        </r>
        <r>
          <rPr>
            <sz val="9"/>
            <color indexed="81"/>
            <rFont val="Tahoma"/>
            <family val="2"/>
          </rPr>
          <t xml:space="preserve">
This figure is how many 'chunks' we divide each day into.
It’s the figure at which point a clinical day is full and can fit no more in.  
This is ultimately arbitary, but should be agreed as standard across services. 
Changing this figure will automatically recalculate throughout the workbook, including adjusting RAG ratings. </t>
        </r>
      </text>
    </comment>
    <comment ref="B7" authorId="0" shapeId="0" xr:uid="{88945B11-9711-48DD-9F30-7CF64DE3891B}">
      <text>
        <r>
          <rPr>
            <b/>
            <sz val="9"/>
            <color indexed="81"/>
            <rFont val="Tahoma"/>
            <family val="2"/>
          </rPr>
          <t>Keeling Kerry-Jane (LCHS):</t>
        </r>
        <r>
          <rPr>
            <sz val="9"/>
            <color indexed="81"/>
            <rFont val="Tahoma"/>
            <family val="2"/>
          </rPr>
          <t xml:space="preserve">
Designed with Agenda for Change in mind. This workbook assumes that a Whole Time Equivalent Staff member works 37.5 hours a week. </t>
        </r>
      </text>
    </comment>
    <comment ref="B8" authorId="0" shapeId="0" xr:uid="{B557EA9A-3A93-4A70-BFBD-040F8118D1EB}">
      <text>
        <r>
          <rPr>
            <b/>
            <sz val="9"/>
            <color indexed="81"/>
            <rFont val="Tahoma"/>
            <family val="2"/>
          </rPr>
          <t>Keeling Kerry-Jane (LCHS):</t>
        </r>
        <r>
          <rPr>
            <sz val="9"/>
            <color indexed="81"/>
            <rFont val="Tahoma"/>
            <family val="2"/>
          </rPr>
          <t xml:space="preserve">
Put in how many days annual leave is typical/average for the workforce</t>
        </r>
      </text>
    </comment>
    <comment ref="B9" authorId="0" shapeId="0" xr:uid="{9785C248-9912-48AF-9F13-0BAAFCCA36D3}">
      <text>
        <r>
          <rPr>
            <b/>
            <sz val="9"/>
            <color indexed="81"/>
            <rFont val="Tahoma"/>
            <family val="2"/>
          </rPr>
          <t>Keeling Kerry-Jane (LCHS):</t>
        </r>
        <r>
          <rPr>
            <sz val="9"/>
            <color indexed="81"/>
            <rFont val="Tahoma"/>
            <family val="2"/>
          </rPr>
          <t xml:space="preserve">
There are usually 8 bank holidays in a year, but this can vary. </t>
        </r>
      </text>
    </comment>
    <comment ref="B10" authorId="0" shapeId="0" xr:uid="{2F874858-CB3B-4AE4-9143-DE3A214D43C4}">
      <text>
        <r>
          <rPr>
            <b/>
            <sz val="9"/>
            <color indexed="81"/>
            <rFont val="Tahoma"/>
            <family val="2"/>
          </rPr>
          <t>Keeling Kerry-Jane (LCHS):</t>
        </r>
        <r>
          <rPr>
            <sz val="9"/>
            <color indexed="81"/>
            <rFont val="Tahoma"/>
            <family val="2"/>
          </rPr>
          <t xml:space="preserve">
A figure of 3% allowance for sick leave is used in the AHP productive time calculator. Aan agreed standard across services should be entered here.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Keeling Kerry-Jane (LCHS)</author>
  </authors>
  <commentList>
    <comment ref="C6" authorId="0" shapeId="0" xr:uid="{AD807A0B-C643-4B61-AE3F-9FF3D081F479}">
      <text>
        <r>
          <rPr>
            <b/>
            <sz val="9"/>
            <color indexed="81"/>
            <rFont val="Tahoma"/>
            <family val="2"/>
          </rPr>
          <t>Keeling Kerry-Jane (LCHS):</t>
        </r>
        <r>
          <rPr>
            <sz val="9"/>
            <color indexed="81"/>
            <rFont val="Tahoma"/>
            <family val="2"/>
          </rPr>
          <t xml:space="preserve">
List all the staff groups that work in the service. Usually this means writing Banding and Title </t>
        </r>
      </text>
    </comment>
    <comment ref="D6" authorId="0" shapeId="0" xr:uid="{AD35E4F9-D9C4-4090-BEE2-4FC8982F3A45}">
      <text>
        <r>
          <rPr>
            <b/>
            <sz val="9"/>
            <color indexed="81"/>
            <rFont val="Tahoma"/>
            <family val="2"/>
          </rPr>
          <t>Keeling Kerry-Jane (LCHS):</t>
        </r>
        <r>
          <rPr>
            <sz val="9"/>
            <color indexed="81"/>
            <rFont val="Tahoma"/>
            <family val="2"/>
          </rPr>
          <t xml:space="preserve">
This figure should be agreed as standard across services. See the calculator on the HOME tab to see how it is arrived at. 
</t>
        </r>
      </text>
    </comment>
    <comment ref="E6" authorId="0" shapeId="0" xr:uid="{48629DEE-7D96-4066-AB3D-B48C3B0EA3F5}">
      <text>
        <r>
          <rPr>
            <b/>
            <sz val="9"/>
            <color indexed="81"/>
            <rFont val="Tahoma"/>
            <family val="2"/>
          </rPr>
          <t>Keeling Kerry-Jane (LCHS):</t>
        </r>
        <r>
          <rPr>
            <sz val="9"/>
            <color indexed="81"/>
            <rFont val="Tahoma"/>
            <family val="2"/>
          </rPr>
          <t xml:space="preserve">
This is where to account for all the other job planned activities that the workforce have to do. Examples include management time, supervision, audits, training, team meetings.
If you would expect an allowance of an afternoon a week to do these things and the rest of the time directly on patient care, then put 0.9. Thats the same as 9 out of 10 sessions/90% clinical. </t>
        </r>
      </text>
    </comment>
    <comment ref="F6" authorId="0" shapeId="0" xr:uid="{2F4CF7E2-DD90-44B3-97D3-A0ABFAB77072}">
      <text>
        <r>
          <rPr>
            <b/>
            <sz val="9"/>
            <color indexed="81"/>
            <rFont val="Tahoma"/>
            <family val="2"/>
          </rPr>
          <t>Keeling Kerry-Jane (LCHS):</t>
        </r>
        <r>
          <rPr>
            <sz val="9"/>
            <color indexed="81"/>
            <rFont val="Tahoma"/>
            <family val="2"/>
          </rPr>
          <t xml:space="preserve">
Put in your total workforce here. 
To consider the workforce model, put in every funded post. 
To get an estimate of current pressures, first deduct vacancies, LTS and maternity leaves. 
An average calculation is automatically applied to these figures to account for expected annual leave and short term sickness. </t>
        </r>
      </text>
    </comment>
    <comment ref="G6" authorId="0" shapeId="0" xr:uid="{A3AFFEBB-0834-4A1F-A6BB-69D512DE9FE8}">
      <text>
        <r>
          <rPr>
            <b/>
            <sz val="9"/>
            <color indexed="81"/>
            <rFont val="Tahoma"/>
            <family val="2"/>
          </rPr>
          <t>Keeling Kerry-Jane (LCHS):</t>
        </r>
        <r>
          <rPr>
            <sz val="9"/>
            <color indexed="81"/>
            <rFont val="Tahoma"/>
            <family val="2"/>
          </rPr>
          <t xml:space="preserve">
This is calculated from the weekly available hours when you add them, taken from e.roster</t>
        </r>
      </text>
    </comment>
    <comment ref="J6" authorId="0" shapeId="0" xr:uid="{80DE243F-159D-40A5-AD99-5AE715AC9922}">
      <text>
        <r>
          <rPr>
            <b/>
            <sz val="9"/>
            <color indexed="81"/>
            <rFont val="Tahoma"/>
            <family val="2"/>
          </rPr>
          <t>Keeling Kerry-Jane (LCHS):</t>
        </r>
        <r>
          <rPr>
            <sz val="9"/>
            <color indexed="81"/>
            <rFont val="Tahoma"/>
            <family val="2"/>
          </rPr>
          <t xml:space="preserve">
Add up all the hours planned for the day, or the week on e.roster. Make sure you select 'for the week' or 'for the day' from the drop down.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Keeling Kerry-Jane (LCHS)</author>
  </authors>
  <commentList>
    <comment ref="C5" authorId="0" shapeId="0" xr:uid="{59ED5AE7-D029-4CEE-A540-BCC110FDBC55}">
      <text>
        <r>
          <rPr>
            <b/>
            <sz val="9"/>
            <color indexed="81"/>
            <rFont val="Tahoma"/>
            <family val="2"/>
          </rPr>
          <t>Keeling Kerry-Jane (LCHS):</t>
        </r>
        <r>
          <rPr>
            <sz val="9"/>
            <color indexed="81"/>
            <rFont val="Tahoma"/>
            <family val="2"/>
          </rPr>
          <t xml:space="preserve">
This is how many care units of work are generated each day by the entire current case load. If the service can work at this rate, they will manage to offer all patients the care they need within the planned timescales.</t>
        </r>
      </text>
    </comment>
    <comment ref="C6" authorId="0" shapeId="0" xr:uid="{0A3B436B-C6FE-4C80-B80A-C43269C724D6}">
      <text>
        <r>
          <rPr>
            <b/>
            <sz val="9"/>
            <color indexed="81"/>
            <rFont val="Tahoma"/>
            <family val="2"/>
          </rPr>
          <t>Keeling Kerry-Jane (LCHS):</t>
        </r>
        <r>
          <rPr>
            <sz val="9"/>
            <color indexed="81"/>
            <rFont val="Tahoma"/>
            <family val="2"/>
          </rPr>
          <t xml:space="preserve">
This is the number of patient related care units that each staff member would need to complete a day in order to meet the needs of the whole case load within planned timescales. </t>
        </r>
      </text>
    </comment>
    <comment ref="L6" authorId="0" shapeId="0" xr:uid="{C0F9ACF2-C81D-4E7B-AE84-4477B497C7CC}">
      <text>
        <r>
          <rPr>
            <b/>
            <sz val="9"/>
            <color indexed="81"/>
            <rFont val="Tahoma"/>
            <family val="2"/>
          </rPr>
          <t>Keeling Kerry-Jane (LCHS):</t>
        </r>
        <r>
          <rPr>
            <sz val="9"/>
            <color indexed="81"/>
            <rFont val="Tahoma"/>
            <family val="2"/>
          </rPr>
          <t xml:space="preserve">
This figure is useful for workforce planning. It indicates if the current model is sufficient for the current casload. 
Some services may use this figure to report on fluctuating pressures if they choose not to use the 'On Shift' element of the workbook. </t>
        </r>
      </text>
    </comment>
    <comment ref="C8" authorId="0" shapeId="0" xr:uid="{42805C79-71CF-4611-8218-4DB105907937}">
      <text>
        <r>
          <rPr>
            <b/>
            <sz val="9"/>
            <color indexed="81"/>
            <rFont val="Tahoma"/>
            <family val="2"/>
          </rPr>
          <t>Keeling Kerry-Jane (LCHS):</t>
        </r>
        <r>
          <rPr>
            <sz val="9"/>
            <color indexed="81"/>
            <rFont val="Tahoma"/>
            <family val="2"/>
          </rPr>
          <t xml:space="preserve">
This is a theoretical figure used to calculate the AMBER range. If a service were to pause all other job planned activites that are not direct patient care and instead invest this time in direct patient care then this is the upper limit of what is achievable. 
</t>
        </r>
      </text>
    </comment>
    <comment ref="C10" authorId="0" shapeId="0" xr:uid="{A366F9FD-B442-470E-B4E5-76341C42AF10}">
      <text>
        <r>
          <rPr>
            <b/>
            <sz val="9"/>
            <color indexed="81"/>
            <rFont val="Tahoma"/>
            <family val="2"/>
          </rPr>
          <t xml:space="preserve">Keeling Kerry-Jane (LCHS):
</t>
        </r>
        <r>
          <rPr>
            <sz val="9"/>
            <color indexed="81"/>
            <rFont val="Tahoma"/>
            <family val="2"/>
          </rPr>
          <t xml:space="preserve">
This is the workforce model that could be expected to manage the current case load within planned timescales. </t>
        </r>
      </text>
    </comment>
    <comment ref="C11" authorId="0" shapeId="0" xr:uid="{72DFF3AE-D824-48AB-9A27-53940D8D06BE}">
      <text>
        <r>
          <rPr>
            <b/>
            <sz val="9"/>
            <color indexed="81"/>
            <rFont val="Tahoma"/>
            <family val="2"/>
          </rPr>
          <t xml:space="preserve">Keeling Kerry-Jane (LCHS):
</t>
        </r>
        <r>
          <rPr>
            <sz val="9"/>
            <color indexed="81"/>
            <rFont val="Tahoma"/>
            <family val="2"/>
          </rPr>
          <t xml:space="preserve">
This is the difference between the ideal workforce model and the current workforce you have. 
Where your current workforce model is 0.2WTE or more short of what is required it will be highlighted in Bold Red.</t>
        </r>
      </text>
    </comment>
    <comment ref="C16" authorId="0" shapeId="0" xr:uid="{DC2DC60E-FAB0-4AB0-9E76-425FDE4E3F72}">
      <text>
        <r>
          <rPr>
            <b/>
            <sz val="9"/>
            <color indexed="81"/>
            <rFont val="Tahoma"/>
            <family val="2"/>
          </rPr>
          <t>Keeling Kerry-Jane (LCHS):</t>
        </r>
        <r>
          <rPr>
            <sz val="9"/>
            <color indexed="81"/>
            <rFont val="Tahoma"/>
            <family val="2"/>
          </rPr>
          <t xml:space="preserve">
This is how many WTE staff need to be in (on shift) on average each day in order to compete the work in the planned time. This exludes annual and sick leave and accounts for 7 day working when required. </t>
        </r>
      </text>
    </comment>
    <comment ref="C17" authorId="0" shapeId="0" xr:uid="{B7520983-0144-4E8E-8E92-76922A27CC73}">
      <text>
        <r>
          <rPr>
            <b/>
            <sz val="9"/>
            <color indexed="81"/>
            <rFont val="Tahoma"/>
            <family val="2"/>
          </rPr>
          <t>Keeling Kerry-Jane (LCHS):</t>
        </r>
        <r>
          <rPr>
            <sz val="9"/>
            <color indexed="81"/>
            <rFont val="Tahoma"/>
            <family val="2"/>
          </rPr>
          <t xml:space="preserve">
This is the difference between the average daily required staff on shift each day and the actual number you have. 
Where your current workforce model is 0.2WTE or more short of what is required it will be highlighted in Bold Red.
</t>
        </r>
      </text>
    </comment>
    <comment ref="C18" authorId="0" shapeId="0" xr:uid="{58330E15-06A6-44C7-86FF-4A78AD20938E}">
      <text>
        <r>
          <rPr>
            <b/>
            <sz val="9"/>
            <color indexed="81"/>
            <rFont val="Tahoma"/>
            <family val="2"/>
          </rPr>
          <t>Keeling Kerry-Jane (LCHS):</t>
        </r>
        <r>
          <rPr>
            <sz val="9"/>
            <color indexed="81"/>
            <rFont val="Tahoma"/>
            <family val="2"/>
          </rPr>
          <t xml:space="preserve">
This is the number of patient related care units that each staff member would need to complete each day in order to meet the needs of the whole case load within planned timescales. 
Again there is additional tolerance from pausing other job planned activities and like the figure above, this will remain AMBER until the upper limit of temporary tolerance has been exceeded. 
</t>
        </r>
      </text>
    </comment>
    <comment ref="L18" authorId="0" shapeId="0" xr:uid="{AEA9DAE5-8ACC-4C3B-BE11-2E02C887545B}">
      <text>
        <r>
          <rPr>
            <b/>
            <sz val="9"/>
            <color indexed="81"/>
            <rFont val="Tahoma"/>
            <family val="2"/>
          </rPr>
          <t>Keeling Kerry-Jane (LCHS):</t>
        </r>
        <r>
          <rPr>
            <sz val="9"/>
            <color indexed="81"/>
            <rFont val="Tahoma"/>
            <family val="2"/>
          </rPr>
          <t xml:space="preserve">
Use this figure to report daily or weekly pressures and to help plan appropriate cover on e.roster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Keeling Kerry-Jane (LCHS)</author>
  </authors>
  <commentList>
    <comment ref="B5" authorId="0" shapeId="0" xr:uid="{25BD6E1B-A6CB-4053-91F1-BBFC99AF1C5B}">
      <text>
        <r>
          <rPr>
            <b/>
            <sz val="9"/>
            <color indexed="81"/>
            <rFont val="Tahoma"/>
            <family val="2"/>
          </rPr>
          <t>Keeling Kerry-Jane (LCHS):</t>
        </r>
        <r>
          <rPr>
            <sz val="9"/>
            <color indexed="81"/>
            <rFont val="Tahoma"/>
            <family val="2"/>
          </rPr>
          <t xml:space="preserve">
List all the pathways / patient groups in your service. The most useful approach will vary by service, but each group will need to be matched to a particular amount of work. 
A simple example would be: 
Initial Assessments 
Routine therapy
Intensive therapy 
Case management </t>
        </r>
      </text>
    </comment>
    <comment ref="E5" authorId="0" shapeId="0" xr:uid="{982571E1-E107-4ADB-8BE1-D733FB02234C}">
      <text>
        <r>
          <rPr>
            <b/>
            <sz val="9"/>
            <color indexed="81"/>
            <rFont val="Tahoma"/>
            <family val="2"/>
          </rPr>
          <t>Keeling Kerry-Jane (LCHS):</t>
        </r>
        <r>
          <rPr>
            <sz val="9"/>
            <color indexed="81"/>
            <rFont val="Tahoma"/>
            <family val="2"/>
          </rPr>
          <t xml:space="preserve">
For every pathway/patient group, you will need to know the current waiting list or case load. </t>
        </r>
      </text>
    </comment>
    <comment ref="G5" authorId="0" shapeId="0" xr:uid="{62CB2E75-97F7-435E-9417-260231DC847B}">
      <text>
        <r>
          <rPr>
            <b/>
            <sz val="9"/>
            <color indexed="81"/>
            <rFont val="Tahoma"/>
            <family val="2"/>
          </rPr>
          <t>Keeling Kerry-Jane (LCHS):</t>
        </r>
        <r>
          <rPr>
            <sz val="9"/>
            <color indexed="81"/>
            <rFont val="Tahoma"/>
            <family val="2"/>
          </rPr>
          <t xml:space="preserve">
How long does the service have to complete each pathway. For example, should all initial assessments be completed within 18 weeks or within 2 weeks? 
Does the patient need to have completed their treatment in the next 8 weeks? 
Perhaps case management might be long term and you can consider the work involved over the next year. 
Answer in weeks. If something has to be done within the day, then put 0.2. If you have 48 hours to get all the patients in that group seen, put 0.4 etc. </t>
        </r>
      </text>
    </comment>
    <comment ref="H5" authorId="0" shapeId="0" xr:uid="{6355BAB0-74CF-4F0B-9786-1EE58E6CC3F4}">
      <text>
        <r>
          <rPr>
            <b/>
            <sz val="9"/>
            <color indexed="81"/>
            <rFont val="Tahoma"/>
            <family val="2"/>
          </rPr>
          <t>Keeling Kerry-Jane (LCHS):</t>
        </r>
        <r>
          <rPr>
            <sz val="9"/>
            <color indexed="81"/>
            <rFont val="Tahoma"/>
            <family val="2"/>
          </rPr>
          <t xml:space="preserve">
Does the service work 5 or 7 days a week?
A 5 day service will have a similar workforce model to on shift requirement. 
A 7 day service will have a larger difference between how many people need to be employed and how many need to be in work each day.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Keeling Kerry-Jane (LCHS)</author>
  </authors>
  <commentList>
    <comment ref="B5" authorId="0" shapeId="0" xr:uid="{266E07A1-EEA4-4968-8EAB-66FE0C779CBB}">
      <text>
        <r>
          <rPr>
            <b/>
            <sz val="9"/>
            <color indexed="81"/>
            <rFont val="Tahoma"/>
            <family val="2"/>
          </rPr>
          <t>Keeling Kerry-Jane (LCHS):</t>
        </r>
        <r>
          <rPr>
            <sz val="9"/>
            <color indexed="81"/>
            <rFont val="Tahoma"/>
            <family val="2"/>
          </rPr>
          <t xml:space="preserve">
List all the pieces of work that need to be completed for patients in this group/on this pathway. </t>
        </r>
      </text>
    </comment>
    <comment ref="C17" authorId="0" shapeId="0" xr:uid="{8FFA9D38-4B41-493E-809F-E47455BD78AE}">
      <text>
        <r>
          <rPr>
            <b/>
            <sz val="9"/>
            <color indexed="81"/>
            <rFont val="Tahoma"/>
            <family val="2"/>
          </rPr>
          <t>Keeling Kerry-Jane (LCHS):</t>
        </r>
        <r>
          <rPr>
            <sz val="9"/>
            <color indexed="81"/>
            <rFont val="Tahoma"/>
            <family val="2"/>
          </rPr>
          <t xml:space="preserve">
For each activity, which staff does each piece of work? 
Usually the answer on this line will be 1. However, if two staff of the same type are required, such as for joint visits, put 2 here.
It may be that it could be completed by either of a choice of bandings, or by a combination working together. Select all that apply. Usually a service would aim to use the lowest grade staff possible for each task, but there may be reasons to divide the work. 
Think about your skill mix and what factors impact on selection of appropriate staff. </t>
        </r>
      </text>
    </comment>
    <comment ref="C18" authorId="0" shapeId="0" xr:uid="{B06F6381-B8B3-4D19-B0ED-F6AF8314B809}">
      <text>
        <r>
          <rPr>
            <b/>
            <sz val="9"/>
            <color indexed="81"/>
            <rFont val="Tahoma"/>
            <family val="2"/>
          </rPr>
          <t>Keeling Kerry-Jane (LCHS):</t>
        </r>
        <r>
          <rPr>
            <sz val="9"/>
            <color indexed="81"/>
            <rFont val="Tahoma"/>
            <family val="2"/>
          </rPr>
          <t xml:space="preserve">
This is where you tell the tool how long a task takes. It asks you to think about how many times it would be feasible to fit this task into a full 7.5 hour day. 
The tool on the HOME tab can help you to think about time and times per day in different ways. 
You should INCLUDE any associated preparation, record keeping and travel in the time the task takes. </t>
        </r>
      </text>
    </comment>
    <comment ref="C19" authorId="0" shapeId="0" xr:uid="{B817ED7C-7357-41F9-B376-854FF7C0E448}">
      <text>
        <r>
          <rPr>
            <b/>
            <sz val="9"/>
            <color indexed="81"/>
            <rFont val="Tahoma"/>
            <family val="2"/>
          </rPr>
          <t>Keeling Kerry-Jane (LCHS):</t>
        </r>
        <r>
          <rPr>
            <sz val="9"/>
            <color indexed="81"/>
            <rFont val="Tahoma"/>
            <family val="2"/>
          </rPr>
          <t xml:space="preserve">
Some things, like initial assessments only need to happen once during a pathway. But some things might need to be repeated several times. For example a block of 6 therapy contacts, or 3 follow up appointments. 
Think about what patients require on average. If there is a wide range, it might be that you need to represent this with two different pathways - such as simple and complex. </t>
        </r>
      </text>
    </comment>
    <comment ref="C20" authorId="0" shapeId="0" xr:uid="{5A6A709B-CE69-4282-A57B-3B962E2EEAF1}">
      <text>
        <r>
          <rPr>
            <b/>
            <sz val="9"/>
            <color indexed="81"/>
            <rFont val="Tahoma"/>
            <family val="2"/>
          </rPr>
          <t>Keeling Kerry-Jane (LCHS):</t>
        </r>
        <r>
          <rPr>
            <sz val="9"/>
            <color indexed="81"/>
            <rFont val="Tahoma"/>
            <family val="2"/>
          </rPr>
          <t xml:space="preserve">
This feature allows you to reflect which elements of the pathway are required by every patient and which elements might only be applicable to a smaller number.
Do not put the % symbol in the box. Imagine there are 100 patients going through the pathway and record how many of that 100 would need each thing.  
You might also split the work across bands. It might be that most patients, 80 out of 100 can be seen by a Band 6 clinician, but about 20 in every 100 need to be seen by a B7 due to their complexity. You can use this row to represent that. 
It might be that 100% of patients need a joint visit from a B2 and a B5. Then you would record 100 in each of those columns.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<sst xmlns="http://schemas.openxmlformats.org/spreadsheetml/2006/main" count="845" uniqueCount="148">
  <si>
    <t>Minutes/Hours/Times per day/care unit converter</t>
  </si>
  <si>
    <t xml:space="preserve">Care units in a full day </t>
  </si>
  <si>
    <t xml:space="preserve">Times per day </t>
  </si>
  <si>
    <t xml:space="preserve">Minutes </t>
  </si>
  <si>
    <t>Hours</t>
  </si>
  <si>
    <t xml:space="preserve">Care Units </t>
  </si>
  <si>
    <t xml:space="preserve">Per whole time equivalent </t>
  </si>
  <si>
    <t xml:space="preserve">Hours per week </t>
  </si>
  <si>
    <t>Hours per year</t>
  </si>
  <si>
    <t xml:space="preserve">Annual leave days per year </t>
  </si>
  <si>
    <t xml:space="preserve">Hours per year </t>
  </si>
  <si>
    <t>Bank holidays per year</t>
  </si>
  <si>
    <t xml:space="preserve">Percentage sick leave allowance </t>
  </si>
  <si>
    <t xml:space="preserve">Actual in work hours </t>
  </si>
  <si>
    <t xml:space="preserve">Use this figure to calculate in work hours </t>
  </si>
  <si>
    <t>Home</t>
  </si>
  <si>
    <t>Workforce</t>
  </si>
  <si>
    <t>Workforce titles/bands</t>
  </si>
  <si>
    <t xml:space="preserve">Reduction for Actual in work hours (after annual leave and sickness) </t>
  </si>
  <si>
    <t>Job Plan Patient Related Activity Time</t>
  </si>
  <si>
    <t xml:space="preserve">Current Workforce (Establishment) </t>
  </si>
  <si>
    <t>Current workforce available/on shift</t>
  </si>
  <si>
    <t>E. Roster Hours</t>
  </si>
  <si>
    <t>for the week</t>
  </si>
  <si>
    <t>for the day</t>
  </si>
  <si>
    <t xml:space="preserve">Results </t>
  </si>
  <si>
    <t>All Grades</t>
  </si>
  <si>
    <t>Daily care unit demand from all pathways</t>
  </si>
  <si>
    <t xml:space="preserve">Care units per clinician's working day </t>
  </si>
  <si>
    <t xml:space="preserve">Upper limit of temporary tolerance </t>
  </si>
  <si>
    <t>Workforce model required (Establishment template)</t>
  </si>
  <si>
    <t xml:space="preserve">Deficit/Surplus against current workforce </t>
  </si>
  <si>
    <t>On shift required</t>
  </si>
  <si>
    <t>Deficit/surplus against shift requirement</t>
  </si>
  <si>
    <t xml:space="preserve">Care units per staff on shift </t>
  </si>
  <si>
    <t>Pathways</t>
  </si>
  <si>
    <t xml:space="preserve">What Patient Pathways does the service include? </t>
  </si>
  <si>
    <t>Current Case Load</t>
  </si>
  <si>
    <t xml:space="preserve">What is the time frame (in weeks) for this pathway? </t>
  </si>
  <si>
    <t>How many days a week does the service work?</t>
  </si>
  <si>
    <t>Work is spread over 5 or 7 days - 5 is used for pathways shorter than 1 week</t>
  </si>
  <si>
    <t>Pathway 1</t>
  </si>
  <si>
    <t>Pathway 2</t>
  </si>
  <si>
    <t>Pathway 3</t>
  </si>
  <si>
    <t>Pathway 4</t>
  </si>
  <si>
    <t>Pathway 5</t>
  </si>
  <si>
    <t>Pathway 6</t>
  </si>
  <si>
    <t>Pathway 7</t>
  </si>
  <si>
    <t>Pathway 8</t>
  </si>
  <si>
    <t>Pathway 9</t>
  </si>
  <si>
    <t>Pathway 10</t>
  </si>
  <si>
    <t>Pathway 1:</t>
  </si>
  <si>
    <t xml:space="preserve">What activities does this pathway include? </t>
  </si>
  <si>
    <t>Activity 1</t>
  </si>
  <si>
    <t>Activity 2</t>
  </si>
  <si>
    <t>Activity 3</t>
  </si>
  <si>
    <t>Activity 4</t>
  </si>
  <si>
    <t>Activity 5</t>
  </si>
  <si>
    <t>Activity 6</t>
  </si>
  <si>
    <t>Activity 7</t>
  </si>
  <si>
    <t xml:space="preserve">Activity 8 </t>
  </si>
  <si>
    <t>How many staff at each banding are required?</t>
  </si>
  <si>
    <t xml:space="preserve">How many times in a full day could this be achieved? </t>
  </si>
  <si>
    <t>How many times does this activity need repeating?</t>
  </si>
  <si>
    <t>What percentage of patients require this element?</t>
  </si>
  <si>
    <t>How many times in a full day could this be achieved?</t>
  </si>
  <si>
    <t>Pathway 2:</t>
  </si>
  <si>
    <t>Pathway 3:</t>
  </si>
  <si>
    <t>Pathway 4:</t>
  </si>
  <si>
    <t>Pathway 6:</t>
  </si>
  <si>
    <t>Pathway 5:</t>
  </si>
  <si>
    <t>Pathway 7:</t>
  </si>
  <si>
    <t>Pathway 8:</t>
  </si>
  <si>
    <t>Pathway 9:</t>
  </si>
  <si>
    <t>Pathway 10:</t>
  </si>
  <si>
    <t>Calculations for pathway 1</t>
  </si>
  <si>
    <t xml:space="preserve">Care Units Per Patient on Pathway </t>
  </si>
  <si>
    <t xml:space="preserve">Days on pathway </t>
  </si>
  <si>
    <t xml:space="preserve">Daily care unit demand per patient </t>
  </si>
  <si>
    <t>Working day demand</t>
  </si>
  <si>
    <t xml:space="preserve">Care units </t>
  </si>
  <si>
    <t xml:space="preserve">Care units per 100 patients </t>
  </si>
  <si>
    <t>Calculations for pathway 2</t>
  </si>
  <si>
    <t>Calculations for pathway 3</t>
  </si>
  <si>
    <t>Calculations for pathway 4</t>
  </si>
  <si>
    <t>Calculations for pathway 5</t>
  </si>
  <si>
    <t>Calculations for pathway 6</t>
  </si>
  <si>
    <t>Calculations for pathway 7</t>
  </si>
  <si>
    <t>Calculations for pathway 8</t>
  </si>
  <si>
    <t>Calculations for pathway 9</t>
  </si>
  <si>
    <t>Calculations for pathway 10</t>
  </si>
  <si>
    <t xml:space="preserve">All Grades </t>
  </si>
  <si>
    <t>Care Units per patient</t>
  </si>
  <si>
    <t>Caseload</t>
  </si>
  <si>
    <t>Daily Care Unit Demand</t>
  </si>
  <si>
    <t xml:space="preserve">All grades </t>
  </si>
  <si>
    <t xml:space="preserve">Daily Care unit demand </t>
  </si>
  <si>
    <t>Daily Care unit demand</t>
  </si>
  <si>
    <t>Total daily demand across all pathways</t>
  </si>
  <si>
    <t>Working day total demand across all pathways</t>
  </si>
  <si>
    <t xml:space="preserve">Working day demand from all pathways </t>
  </si>
  <si>
    <t xml:space="preserve">Required clinically available time </t>
  </si>
  <si>
    <t>Job plan adjustment</t>
  </si>
  <si>
    <t xml:space="preserve">Sick and annual leave adjustment </t>
  </si>
  <si>
    <t xml:space="preserve">Workforce model (Staffing template) </t>
  </si>
  <si>
    <t>Current workforce</t>
  </si>
  <si>
    <t xml:space="preserve">Job plan adjustment </t>
  </si>
  <si>
    <t xml:space="preserve">Clinically available time </t>
  </si>
  <si>
    <t xml:space="preserve">Care units per clinician </t>
  </si>
  <si>
    <t>Workforce Variance against template</t>
  </si>
  <si>
    <t xml:space="preserve">On shift required staff </t>
  </si>
  <si>
    <t xml:space="preserve">Actual staff on shift </t>
  </si>
  <si>
    <t>Clinically available time on shift</t>
  </si>
  <si>
    <t xml:space="preserve">Care units per staff member on shift </t>
  </si>
  <si>
    <t xml:space="preserve">Surplus/deficit </t>
  </si>
  <si>
    <t>Allowance for annual leave/sickness</t>
  </si>
  <si>
    <t xml:space="preserve">Job planned additional activity time </t>
  </si>
  <si>
    <t>CU per clinician, per day</t>
  </si>
  <si>
    <t>Daily care unit demand for all additional responsibilities whole workforce</t>
  </si>
  <si>
    <t xml:space="preserve">Daily care unit demand for all additional responsibilities per clinician </t>
  </si>
  <si>
    <t>Total</t>
  </si>
  <si>
    <t>Assessment and advice</t>
  </si>
  <si>
    <t>Routine review</t>
  </si>
  <si>
    <t>Targeted</t>
  </si>
  <si>
    <t>Intensive therapy</t>
  </si>
  <si>
    <t>Hospital discharges/palliative</t>
  </si>
  <si>
    <t>Group</t>
  </si>
  <si>
    <t>Triage</t>
  </si>
  <si>
    <t>Initial assessment and advice</t>
  </si>
  <si>
    <t>Annual review</t>
  </si>
  <si>
    <t>Annual report</t>
  </si>
  <si>
    <t xml:space="preserve">MDT meeting </t>
  </si>
  <si>
    <t>Review</t>
  </si>
  <si>
    <t xml:space="preserve">Therapy block at home </t>
  </si>
  <si>
    <t xml:space="preserve">Initial MDT meeting </t>
  </si>
  <si>
    <t>Pre-home visit</t>
  </si>
  <si>
    <t>Discharge planning MDT</t>
  </si>
  <si>
    <t>Initial home visit</t>
  </si>
  <si>
    <t xml:space="preserve">Equipment ordering </t>
  </si>
  <si>
    <t>Block of support</t>
  </si>
  <si>
    <t xml:space="preserve">Targeted support </t>
  </si>
  <si>
    <t xml:space="preserve">B3 Therapy Assistant </t>
  </si>
  <si>
    <t xml:space="preserve">B4 Assistant Practitioner </t>
  </si>
  <si>
    <t>B5 Therapist</t>
  </si>
  <si>
    <t xml:space="preserve">B6 Specialist </t>
  </si>
  <si>
    <t>B7 Professional Advisor</t>
  </si>
  <si>
    <t>Group (NB Case load is number of groups running)</t>
  </si>
  <si>
    <t xml:space="preserve">Routine review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</si>
</sst>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18"/>
      <color theme="1"/>
      <name val="Calibri"/>
      <family val="2"/>
      <scheme val="minor"/>
    </font>
    <font>
      <sz val="14"/>
      <color theme="1"/>
      <name val="Calibri"/>
      <family val="2"/>
      <scheme val="minor"/>
    </font>
    <font>
      <u/>
      <sz val="11"/>
      <color theme="10"/>
      <name val="Calibri"/>
      <family val="2"/>
      <scheme val="minor"/>
    </font>
    <font>
      <b/>
      <u/>
      <sz val="18"/>
      <color theme="0"/>
      <name val="Calibri"/>
      <family val="2"/>
      <scheme val="minor"/>
    </font>
    <font>
      <sz val="16"/>
      <color theme="1"/>
      <name val="Calibri"/>
      <family val="2"/>
      <scheme val="minor"/>
    </font>
    <font>
      <sz val="18"/>
      <color theme="10"/>
      <name val="Calibri"/>
      <family val="2"/>
      <scheme val="minor"/>
    </font>
    <font>
      <b/>
      <sz val="18"/>
      <color theme="4" tint="0.59999389629810485"/>
      <name val="Calibri"/>
      <family val="2"/>
      <scheme val="minor"/>
    </font>
    <font>
      <sz val="16"/>
      <color rgb="FF0070C0"/>
      <name val="Calibri"/>
      <family val="2"/>
      <scheme val="minor"/>
    </font>
    <font>
      <u/>
      <sz val="16"/>
      <color theme="10"/>
      <name val="Calibri"/>
      <family val="2"/>
      <scheme val="minor"/>
    </font>
    <font>
      <sz val="16"/>
      <color theme="4" tint="-0.249977111117893"/>
      <name val="Calibri"/>
      <family val="2"/>
      <scheme val="minor"/>
    </font>
    <font>
      <sz val="11"/>
      <color theme="0"/>
      <name val="Calibri"/>
      <family val="2"/>
      <scheme val="minor"/>
    </font>
    <font>
      <sz val="11"/>
      <color theme="1"/>
      <name val="Calibri"/>
      <family val="2"/>
      <scheme val="minor"/>
    </font>
    <font>
      <sz val="9"/>
      <color indexed="81"/>
      <name val="Tahoma"/>
      <family val="2"/>
    </font>
    <font>
      <b/>
      <sz val="9"/>
      <color indexed="81"/>
      <name val="Tahoma"/>
      <family val="2"/>
    </font>
  </fonts>
  <fills count="18">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rgb="FFE9BDDA"/>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87BE62"/>
        <bgColor indexed="64"/>
      </patternFill>
    </fill>
    <fill>
      <patternFill patternType="solid">
        <fgColor theme="9" tint="0.79998168889431442"/>
        <bgColor indexed="64"/>
      </patternFill>
    </fill>
    <fill>
      <patternFill patternType="solid">
        <fgColor rgb="FFD8D686"/>
        <bgColor indexed="64"/>
      </patternFill>
    </fill>
    <fill>
      <patternFill patternType="solid">
        <fgColor rgb="FFE9E8B9"/>
        <bgColor indexed="64"/>
      </patternFill>
    </fill>
    <fill>
      <patternFill patternType="solid">
        <fgColor rgb="FFC4C148"/>
        <bgColor indexed="64"/>
      </patternFill>
    </fill>
    <fill>
      <patternFill patternType="solid">
        <fgColor theme="0" tint="-4.9989318521683403E-2"/>
        <bgColor indexed="64"/>
      </patternFill>
    </fill>
    <fill>
      <patternFill patternType="solid">
        <fgColor theme="9"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rgb="FFDDEBF7"/>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medium">
        <color indexed="64"/>
      </right>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theme="4" tint="-0.249977111117893"/>
      </left>
      <right style="medium">
        <color theme="4" tint="-0.249977111117893"/>
      </right>
      <top style="medium">
        <color theme="4" tint="-0.249977111117893"/>
      </top>
      <bottom style="medium">
        <color theme="4" tint="-0.249977111117893"/>
      </bottom>
      <diagonal/>
    </border>
    <border>
      <left style="medium">
        <color theme="4" tint="-0.249977111117893"/>
      </left>
      <right/>
      <top style="medium">
        <color theme="4" tint="-0.249977111117893"/>
      </top>
      <bottom style="medium">
        <color theme="4" tint="-0.249977111117893"/>
      </bottom>
      <diagonal/>
    </border>
    <border>
      <left/>
      <right/>
      <top style="medium">
        <color theme="4" tint="-0.249977111117893"/>
      </top>
      <bottom style="medium">
        <color theme="4" tint="-0.249977111117893"/>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s>
  <cellStyleXfs count="3">
    <xf numFmtId="0" fontId="0" fillId="0" borderId="0"/>
    <xf numFmtId="0" fontId="4" fillId="0" borderId="0" applyNumberFormat="0" applyFill="0" applyBorder="0" applyAlignment="0" applyProtection="0"/>
    <xf numFmtId="9" fontId="13" fillId="0" borderId="0" applyFont="0" applyFill="0" applyBorder="0" applyAlignment="0" applyProtection="0"/>
  </cellStyleXfs>
  <cellXfs count="180">
    <xf numFmtId="0" fontId="0" fillId="0" borderId="0" xfId="0"/>
    <xf numFmtId="0" fontId="2" fillId="0" borderId="0" xfId="0" applyFont="1"/>
    <xf numFmtId="0" fontId="5" fillId="0" borderId="0" xfId="1" applyFont="1" applyFill="1" applyBorder="1" applyAlignment="1">
      <alignment horizontal="center"/>
    </xf>
    <xf numFmtId="0" fontId="0" fillId="4" borderId="18" xfId="0" applyFill="1" applyBorder="1"/>
    <xf numFmtId="0" fontId="0" fillId="4" borderId="17" xfId="0" applyFill="1" applyBorder="1"/>
    <xf numFmtId="0" fontId="0" fillId="4" borderId="0" xfId="0" applyFill="1"/>
    <xf numFmtId="0" fontId="0" fillId="4" borderId="19" xfId="0" applyFill="1" applyBorder="1"/>
    <xf numFmtId="0" fontId="0" fillId="4" borderId="15" xfId="0" applyFill="1" applyBorder="1"/>
    <xf numFmtId="0" fontId="0" fillId="4" borderId="20" xfId="0" applyFill="1" applyBorder="1"/>
    <xf numFmtId="0" fontId="0" fillId="4" borderId="16" xfId="0" applyFill="1" applyBorder="1"/>
    <xf numFmtId="0" fontId="0" fillId="4" borderId="2" xfId="0" applyFill="1" applyBorder="1"/>
    <xf numFmtId="0" fontId="2" fillId="4" borderId="12" xfId="0" applyFont="1" applyFill="1" applyBorder="1"/>
    <xf numFmtId="0" fontId="0" fillId="4" borderId="21" xfId="0" applyFill="1" applyBorder="1"/>
    <xf numFmtId="0" fontId="0" fillId="4" borderId="14" xfId="0" applyFill="1" applyBorder="1"/>
    <xf numFmtId="0" fontId="0" fillId="4" borderId="13" xfId="0" applyFill="1" applyBorder="1"/>
    <xf numFmtId="0" fontId="9" fillId="0" borderId="0" xfId="1" applyFont="1"/>
    <xf numFmtId="0" fontId="0" fillId="0" borderId="0" xfId="0" applyProtection="1">
      <protection hidden="1"/>
    </xf>
    <xf numFmtId="0" fontId="0" fillId="0" borderId="38" xfId="0" applyBorder="1" applyAlignment="1" applyProtection="1">
      <alignment horizontal="center" vertical="center"/>
      <protection locked="0"/>
    </xf>
    <xf numFmtId="0" fontId="0" fillId="5" borderId="38" xfId="0" applyFill="1" applyBorder="1" applyAlignment="1" applyProtection="1">
      <alignment horizontal="center" vertical="center"/>
      <protection hidden="1"/>
    </xf>
    <xf numFmtId="0" fontId="0" fillId="5" borderId="37" xfId="0" applyFill="1" applyBorder="1" applyAlignment="1" applyProtection="1">
      <alignment horizontal="center" vertical="center"/>
      <protection hidden="1"/>
    </xf>
    <xf numFmtId="0" fontId="0" fillId="5" borderId="39" xfId="0" applyFill="1" applyBorder="1" applyAlignment="1" applyProtection="1">
      <alignment horizontal="center" vertical="center"/>
      <protection hidden="1"/>
    </xf>
    <xf numFmtId="0" fontId="2" fillId="0" borderId="0" xfId="0" applyFont="1" applyProtection="1">
      <protection hidden="1"/>
    </xf>
    <xf numFmtId="0" fontId="11" fillId="0" borderId="0" xfId="0" applyFont="1" applyProtection="1">
      <protection hidden="1"/>
    </xf>
    <xf numFmtId="0" fontId="0" fillId="2" borderId="37" xfId="0" applyFill="1" applyBorder="1" applyAlignment="1" applyProtection="1">
      <alignment horizontal="center" vertical="center"/>
      <protection locked="0"/>
    </xf>
    <xf numFmtId="0" fontId="0" fillId="2" borderId="39" xfId="0" applyFill="1" applyBorder="1" applyAlignment="1" applyProtection="1">
      <alignment horizontal="center" vertical="center"/>
      <protection locked="0"/>
    </xf>
    <xf numFmtId="0" fontId="0" fillId="0" borderId="37" xfId="0" applyBorder="1" applyAlignment="1" applyProtection="1">
      <alignment horizontal="center" vertical="center"/>
      <protection locked="0"/>
    </xf>
    <xf numFmtId="0" fontId="9" fillId="0" borderId="0" xfId="1" applyFont="1" applyProtection="1">
      <protection hidden="1"/>
    </xf>
    <xf numFmtId="0" fontId="0" fillId="4" borderId="18" xfId="0" applyFill="1" applyBorder="1" applyProtection="1">
      <protection hidden="1"/>
    </xf>
    <xf numFmtId="0" fontId="0" fillId="4" borderId="17" xfId="0" applyFill="1" applyBorder="1" applyProtection="1">
      <protection hidden="1"/>
    </xf>
    <xf numFmtId="0" fontId="0" fillId="4" borderId="14" xfId="0" applyFill="1" applyBorder="1" applyAlignment="1" applyProtection="1">
      <alignment horizontal="left"/>
      <protection hidden="1"/>
    </xf>
    <xf numFmtId="0" fontId="0" fillId="4" borderId="0" xfId="0" applyFill="1" applyProtection="1">
      <protection hidden="1"/>
    </xf>
    <xf numFmtId="0" fontId="0" fillId="4" borderId="0" xfId="0" applyFill="1" applyAlignment="1" applyProtection="1">
      <alignment horizontal="center"/>
      <protection hidden="1"/>
    </xf>
    <xf numFmtId="0" fontId="0" fillId="4" borderId="19" xfId="0" applyFill="1" applyBorder="1" applyProtection="1">
      <protection hidden="1"/>
    </xf>
    <xf numFmtId="0" fontId="0" fillId="4" borderId="15" xfId="0" applyFill="1" applyBorder="1" applyProtection="1">
      <protection hidden="1"/>
    </xf>
    <xf numFmtId="0" fontId="0" fillId="4" borderId="20" xfId="0" applyFill="1" applyBorder="1" applyProtection="1">
      <protection hidden="1"/>
    </xf>
    <xf numFmtId="0" fontId="0" fillId="4" borderId="16" xfId="0" applyFill="1" applyBorder="1" applyProtection="1">
      <protection hidden="1"/>
    </xf>
    <xf numFmtId="0" fontId="0" fillId="13" borderId="1" xfId="0" applyFill="1" applyBorder="1" applyProtection="1">
      <protection locked="0"/>
    </xf>
    <xf numFmtId="0" fontId="0" fillId="13" borderId="1" xfId="0" applyFill="1" applyBorder="1" applyAlignment="1" applyProtection="1">
      <alignment horizontal="center"/>
      <protection locked="0"/>
    </xf>
    <xf numFmtId="0" fontId="0" fillId="4" borderId="2" xfId="0" applyFill="1" applyBorder="1" applyProtection="1">
      <protection hidden="1"/>
    </xf>
    <xf numFmtId="0" fontId="2" fillId="4" borderId="12" xfId="0" applyFont="1" applyFill="1" applyBorder="1" applyProtection="1">
      <protection hidden="1"/>
    </xf>
    <xf numFmtId="0" fontId="0" fillId="4" borderId="21" xfId="0" applyFill="1" applyBorder="1" applyProtection="1">
      <protection hidden="1"/>
    </xf>
    <xf numFmtId="0" fontId="0" fillId="0" borderId="20" xfId="0" applyBorder="1" applyProtection="1">
      <protection hidden="1"/>
    </xf>
    <xf numFmtId="0" fontId="0" fillId="4" borderId="14" xfId="0" applyFill="1" applyBorder="1" applyProtection="1">
      <protection hidden="1"/>
    </xf>
    <xf numFmtId="0" fontId="0" fillId="4" borderId="13" xfId="0" applyFill="1" applyBorder="1" applyProtection="1">
      <protection hidden="1"/>
    </xf>
    <xf numFmtId="0" fontId="0" fillId="0" borderId="0" xfId="0" applyProtection="1">
      <protection locked="0"/>
    </xf>
    <xf numFmtId="0" fontId="7" fillId="0" borderId="0" xfId="1" applyFont="1" applyFill="1" applyBorder="1" applyAlignment="1" applyProtection="1">
      <alignment horizontal="center"/>
      <protection locked="0"/>
    </xf>
    <xf numFmtId="0" fontId="0" fillId="0" borderId="23" xfId="0" applyBorder="1" applyProtection="1">
      <protection locked="0"/>
    </xf>
    <xf numFmtId="0" fontId="0" fillId="0" borderId="1" xfId="0" applyBorder="1" applyProtection="1">
      <protection locked="0"/>
    </xf>
    <xf numFmtId="0" fontId="0" fillId="2" borderId="0" xfId="0" applyFill="1" applyProtection="1">
      <protection hidden="1"/>
    </xf>
    <xf numFmtId="0" fontId="5" fillId="0" borderId="0" xfId="1" applyFont="1" applyFill="1" applyBorder="1" applyAlignment="1" applyProtection="1">
      <alignment horizontal="center"/>
      <protection hidden="1"/>
    </xf>
    <xf numFmtId="0" fontId="10" fillId="0" borderId="0" xfId="1" applyFont="1" applyProtection="1">
      <protection hidden="1"/>
    </xf>
    <xf numFmtId="0" fontId="4" fillId="0" borderId="0" xfId="1" applyProtection="1">
      <protection hidden="1"/>
    </xf>
    <xf numFmtId="0" fontId="3" fillId="3" borderId="13" xfId="0" applyFont="1" applyFill="1" applyBorder="1" applyProtection="1">
      <protection hidden="1"/>
    </xf>
    <xf numFmtId="0" fontId="3" fillId="3" borderId="18" xfId="0" applyFont="1" applyFill="1" applyBorder="1" applyProtection="1">
      <protection hidden="1"/>
    </xf>
    <xf numFmtId="0" fontId="0" fillId="3" borderId="18" xfId="0" applyFill="1" applyBorder="1" applyProtection="1">
      <protection hidden="1"/>
    </xf>
    <xf numFmtId="0" fontId="0" fillId="3" borderId="17" xfId="0" applyFill="1" applyBorder="1" applyProtection="1">
      <protection hidden="1"/>
    </xf>
    <xf numFmtId="0" fontId="3" fillId="3" borderId="14" xfId="0" applyFont="1" applyFill="1" applyBorder="1" applyProtection="1">
      <protection hidden="1"/>
    </xf>
    <xf numFmtId="0" fontId="3" fillId="5" borderId="1" xfId="0" applyFont="1" applyFill="1" applyBorder="1" applyProtection="1">
      <protection hidden="1"/>
    </xf>
    <xf numFmtId="0" fontId="0" fillId="3" borderId="19" xfId="0" applyFill="1" applyBorder="1" applyProtection="1">
      <protection hidden="1"/>
    </xf>
    <xf numFmtId="0" fontId="3" fillId="3" borderId="0" xfId="0" applyFont="1" applyFill="1" applyProtection="1">
      <protection hidden="1"/>
    </xf>
    <xf numFmtId="2" fontId="3" fillId="5" borderId="1" xfId="0" applyNumberFormat="1" applyFont="1" applyFill="1" applyBorder="1" applyProtection="1">
      <protection hidden="1"/>
    </xf>
    <xf numFmtId="0" fontId="3" fillId="3" borderId="15" xfId="0" applyFont="1" applyFill="1" applyBorder="1" applyProtection="1">
      <protection hidden="1"/>
    </xf>
    <xf numFmtId="0" fontId="3" fillId="3" borderId="20" xfId="0" applyFont="1" applyFill="1" applyBorder="1" applyProtection="1">
      <protection hidden="1"/>
    </xf>
    <xf numFmtId="0" fontId="0" fillId="3" borderId="20" xfId="0" applyFill="1" applyBorder="1" applyProtection="1">
      <protection hidden="1"/>
    </xf>
    <xf numFmtId="0" fontId="0" fillId="3" borderId="16" xfId="0" applyFill="1" applyBorder="1" applyProtection="1">
      <protection hidden="1"/>
    </xf>
    <xf numFmtId="0" fontId="6" fillId="0" borderId="0" xfId="0" applyFont="1" applyProtection="1">
      <protection hidden="1"/>
    </xf>
    <xf numFmtId="0" fontId="0" fillId="0" borderId="0" xfId="0" applyAlignment="1" applyProtection="1">
      <alignment horizontal="center"/>
      <protection hidden="1"/>
    </xf>
    <xf numFmtId="0" fontId="1" fillId="6" borderId="23" xfId="0" applyFont="1" applyFill="1" applyBorder="1" applyProtection="1">
      <protection hidden="1"/>
    </xf>
    <xf numFmtId="0" fontId="0" fillId="6" borderId="23" xfId="0" applyFill="1" applyBorder="1" applyAlignment="1" applyProtection="1">
      <alignment vertical="center"/>
      <protection hidden="1"/>
    </xf>
    <xf numFmtId="0" fontId="0" fillId="6" borderId="23" xfId="0" applyFill="1" applyBorder="1" applyProtection="1">
      <protection hidden="1"/>
    </xf>
    <xf numFmtId="0" fontId="1" fillId="6" borderId="13" xfId="0" applyFont="1" applyFill="1" applyBorder="1" applyProtection="1">
      <protection hidden="1"/>
    </xf>
    <xf numFmtId="0" fontId="0" fillId="6" borderId="18" xfId="0" applyFill="1" applyBorder="1" applyAlignment="1" applyProtection="1">
      <alignment horizontal="center"/>
      <protection hidden="1"/>
    </xf>
    <xf numFmtId="0" fontId="0" fillId="6" borderId="17" xfId="0" applyFill="1" applyBorder="1" applyProtection="1">
      <protection hidden="1"/>
    </xf>
    <xf numFmtId="0" fontId="0" fillId="6" borderId="14" xfId="0" applyFill="1" applyBorder="1" applyProtection="1">
      <protection hidden="1"/>
    </xf>
    <xf numFmtId="0" fontId="0" fillId="6" borderId="0" xfId="0" applyFill="1" applyAlignment="1" applyProtection="1">
      <alignment horizontal="center"/>
      <protection hidden="1"/>
    </xf>
    <xf numFmtId="0" fontId="0" fillId="6" borderId="19" xfId="0" applyFill="1" applyBorder="1" applyProtection="1">
      <protection hidden="1"/>
    </xf>
    <xf numFmtId="0" fontId="1" fillId="7" borderId="14" xfId="0" applyFont="1" applyFill="1" applyBorder="1" applyProtection="1">
      <protection hidden="1"/>
    </xf>
    <xf numFmtId="0" fontId="0" fillId="7" borderId="0" xfId="0" applyFill="1" applyAlignment="1" applyProtection="1">
      <alignment horizontal="center"/>
      <protection hidden="1"/>
    </xf>
    <xf numFmtId="0" fontId="0" fillId="7" borderId="19" xfId="0" applyFill="1" applyBorder="1" applyAlignment="1" applyProtection="1">
      <alignment horizontal="center"/>
      <protection hidden="1"/>
    </xf>
    <xf numFmtId="0" fontId="0" fillId="6" borderId="19" xfId="0" applyFill="1" applyBorder="1" applyAlignment="1" applyProtection="1">
      <alignment horizontal="center"/>
      <protection hidden="1"/>
    </xf>
    <xf numFmtId="0" fontId="0" fillId="6" borderId="15" xfId="0" applyFill="1" applyBorder="1" applyProtection="1">
      <protection hidden="1"/>
    </xf>
    <xf numFmtId="0" fontId="0" fillId="6" borderId="20" xfId="0" applyFill="1" applyBorder="1" applyAlignment="1" applyProtection="1">
      <alignment horizontal="center"/>
      <protection hidden="1"/>
    </xf>
    <xf numFmtId="0" fontId="0" fillId="6" borderId="16" xfId="0" applyFill="1" applyBorder="1" applyAlignment="1" applyProtection="1">
      <alignment horizontal="center"/>
      <protection hidden="1"/>
    </xf>
    <xf numFmtId="0" fontId="0" fillId="0" borderId="0" xfId="0" applyAlignment="1" applyProtection="1">
      <alignment horizontal="center" vertical="center"/>
      <protection hidden="1"/>
    </xf>
    <xf numFmtId="0" fontId="1" fillId="7" borderId="27" xfId="0" applyFont="1" applyFill="1" applyBorder="1" applyAlignment="1" applyProtection="1">
      <alignment horizontal="center"/>
      <protection hidden="1"/>
    </xf>
    <xf numFmtId="0" fontId="0" fillId="7" borderId="3" xfId="0" applyFill="1" applyBorder="1" applyAlignment="1" applyProtection="1">
      <alignment horizontal="center"/>
      <protection hidden="1"/>
    </xf>
    <xf numFmtId="0" fontId="0" fillId="7" borderId="29" xfId="0" applyFill="1" applyBorder="1" applyAlignment="1" applyProtection="1">
      <alignment horizontal="center"/>
      <protection hidden="1"/>
    </xf>
    <xf numFmtId="0" fontId="0" fillId="10" borderId="30" xfId="0" applyFill="1" applyBorder="1" applyAlignment="1" applyProtection="1">
      <alignment horizontal="center" vertical="center"/>
      <protection hidden="1"/>
    </xf>
    <xf numFmtId="0" fontId="0" fillId="6" borderId="28" xfId="0" applyFill="1" applyBorder="1" applyAlignment="1" applyProtection="1">
      <alignment horizontal="center"/>
      <protection hidden="1"/>
    </xf>
    <xf numFmtId="0" fontId="0" fillId="6" borderId="1" xfId="0" applyFill="1" applyBorder="1" applyAlignment="1" applyProtection="1">
      <alignment horizontal="center"/>
      <protection hidden="1"/>
    </xf>
    <xf numFmtId="0" fontId="0" fillId="6" borderId="26" xfId="0" applyFill="1" applyBorder="1" applyAlignment="1" applyProtection="1">
      <alignment horizontal="center"/>
      <protection hidden="1"/>
    </xf>
    <xf numFmtId="0" fontId="0" fillId="11" borderId="31" xfId="0" applyFill="1" applyBorder="1" applyAlignment="1" applyProtection="1">
      <alignment horizontal="center" vertical="center"/>
      <protection hidden="1"/>
    </xf>
    <xf numFmtId="0" fontId="0" fillId="8" borderId="6" xfId="0" applyFill="1" applyBorder="1" applyAlignment="1" applyProtection="1">
      <alignment horizontal="center"/>
      <protection hidden="1"/>
    </xf>
    <xf numFmtId="0" fontId="0" fillId="8" borderId="7" xfId="0" applyFill="1" applyBorder="1" applyAlignment="1" applyProtection="1">
      <alignment horizontal="center"/>
      <protection hidden="1"/>
    </xf>
    <xf numFmtId="0" fontId="0" fillId="8" borderId="22" xfId="0" applyFill="1" applyBorder="1" applyAlignment="1" applyProtection="1">
      <alignment horizontal="center"/>
      <protection hidden="1"/>
    </xf>
    <xf numFmtId="0" fontId="0" fillId="12" borderId="32" xfId="0" applyFill="1" applyBorder="1" applyAlignment="1" applyProtection="1">
      <alignment horizontal="center" vertical="center"/>
      <protection hidden="1"/>
    </xf>
    <xf numFmtId="0" fontId="0" fillId="7" borderId="33" xfId="0" applyFill="1" applyBorder="1" applyAlignment="1" applyProtection="1">
      <alignment horizontal="center"/>
      <protection hidden="1"/>
    </xf>
    <xf numFmtId="0" fontId="0" fillId="7" borderId="24" xfId="0" applyFill="1" applyBorder="1" applyAlignment="1" applyProtection="1">
      <alignment horizontal="center"/>
      <protection hidden="1"/>
    </xf>
    <xf numFmtId="0" fontId="0" fillId="7" borderId="25" xfId="0" applyFill="1" applyBorder="1" applyAlignment="1" applyProtection="1">
      <alignment horizontal="center"/>
      <protection hidden="1"/>
    </xf>
    <xf numFmtId="0" fontId="0" fillId="10" borderId="34" xfId="0" applyFill="1" applyBorder="1" applyAlignment="1" applyProtection="1">
      <alignment horizontal="center" vertical="center"/>
      <protection hidden="1"/>
    </xf>
    <xf numFmtId="0" fontId="1" fillId="9" borderId="6" xfId="0" applyFont="1" applyFill="1" applyBorder="1" applyAlignment="1" applyProtection="1">
      <alignment horizontal="center"/>
      <protection hidden="1"/>
    </xf>
    <xf numFmtId="0" fontId="1" fillId="9" borderId="7" xfId="0" applyFont="1" applyFill="1" applyBorder="1" applyAlignment="1" applyProtection="1">
      <alignment horizontal="center"/>
      <protection hidden="1"/>
    </xf>
    <xf numFmtId="0" fontId="1" fillId="9" borderId="22" xfId="0" applyFont="1" applyFill="1" applyBorder="1" applyAlignment="1" applyProtection="1">
      <alignment horizontal="center"/>
      <protection hidden="1"/>
    </xf>
    <xf numFmtId="0" fontId="1" fillId="9" borderId="32" xfId="0" applyFont="1" applyFill="1" applyBorder="1" applyAlignment="1" applyProtection="1">
      <alignment horizontal="center" vertical="center"/>
      <protection hidden="1"/>
    </xf>
    <xf numFmtId="0" fontId="0" fillId="0" borderId="24" xfId="0" applyBorder="1" applyAlignment="1" applyProtection="1">
      <alignment horizontal="center"/>
      <protection hidden="1"/>
    </xf>
    <xf numFmtId="0" fontId="0" fillId="6" borderId="6" xfId="0" applyFill="1" applyBorder="1" applyAlignment="1" applyProtection="1">
      <alignment horizontal="center"/>
      <protection hidden="1"/>
    </xf>
    <xf numFmtId="0" fontId="0" fillId="6" borderId="27" xfId="0" applyFill="1" applyBorder="1" applyAlignment="1" applyProtection="1">
      <alignment horizontal="center"/>
      <protection hidden="1"/>
    </xf>
    <xf numFmtId="0" fontId="0" fillId="6" borderId="10" xfId="0" applyFill="1" applyBorder="1" applyAlignment="1" applyProtection="1">
      <alignment horizontal="center"/>
      <protection hidden="1"/>
    </xf>
    <xf numFmtId="0" fontId="0" fillId="6" borderId="35" xfId="0" applyFill="1" applyBorder="1" applyAlignment="1" applyProtection="1">
      <alignment horizontal="center"/>
      <protection hidden="1"/>
    </xf>
    <xf numFmtId="0" fontId="0" fillId="6" borderId="9" xfId="0" applyFill="1" applyBorder="1" applyAlignment="1" applyProtection="1">
      <alignment horizontal="center"/>
      <protection hidden="1"/>
    </xf>
    <xf numFmtId="2" fontId="0" fillId="6" borderId="7" xfId="0" applyNumberFormat="1" applyFill="1" applyBorder="1" applyAlignment="1" applyProtection="1">
      <alignment horizontal="center"/>
      <protection hidden="1"/>
    </xf>
    <xf numFmtId="0" fontId="0" fillId="6" borderId="3" xfId="0" applyFill="1" applyBorder="1" applyAlignment="1" applyProtection="1">
      <alignment horizontal="center"/>
      <protection hidden="1"/>
    </xf>
    <xf numFmtId="0" fontId="0" fillId="6" borderId="4" xfId="0" applyFill="1" applyBorder="1" applyAlignment="1" applyProtection="1">
      <alignment horizontal="center"/>
      <protection hidden="1"/>
    </xf>
    <xf numFmtId="0" fontId="0" fillId="6" borderId="11" xfId="0" applyFill="1" applyBorder="1" applyAlignment="1" applyProtection="1">
      <alignment horizontal="center"/>
      <protection hidden="1"/>
    </xf>
    <xf numFmtId="0" fontId="0" fillId="6" borderId="36" xfId="0" applyFill="1" applyBorder="1" applyAlignment="1" applyProtection="1">
      <alignment horizontal="center"/>
      <protection hidden="1"/>
    </xf>
    <xf numFmtId="2" fontId="0" fillId="0" borderId="0" xfId="0" applyNumberFormat="1" applyAlignment="1" applyProtection="1">
      <alignment horizontal="center"/>
      <protection hidden="1"/>
    </xf>
    <xf numFmtId="0" fontId="0" fillId="14" borderId="19" xfId="0" applyFill="1" applyBorder="1" applyAlignment="1" applyProtection="1">
      <alignment horizontal="center"/>
      <protection hidden="1"/>
    </xf>
    <xf numFmtId="0" fontId="0" fillId="14" borderId="5" xfId="0" applyFill="1" applyBorder="1" applyAlignment="1" applyProtection="1">
      <alignment horizontal="center"/>
      <protection hidden="1"/>
    </xf>
    <xf numFmtId="0" fontId="0" fillId="0" borderId="1" xfId="0" applyBorder="1" applyAlignment="1" applyProtection="1">
      <alignment horizontal="center"/>
      <protection locked="0"/>
    </xf>
    <xf numFmtId="2" fontId="3" fillId="15" borderId="1" xfId="0" applyNumberFormat="1" applyFont="1" applyFill="1" applyBorder="1" applyProtection="1">
      <protection hidden="1"/>
    </xf>
    <xf numFmtId="0" fontId="0" fillId="2" borderId="0" xfId="0" applyFill="1" applyAlignment="1" applyProtection="1">
      <alignment horizontal="center"/>
      <protection hidden="1"/>
    </xf>
    <xf numFmtId="0" fontId="3" fillId="0" borderId="0" xfId="0" applyFont="1" applyProtection="1">
      <protection hidden="1"/>
    </xf>
    <xf numFmtId="0" fontId="0" fillId="16" borderId="13" xfId="0" applyFill="1" applyBorder="1" applyProtection="1">
      <protection hidden="1"/>
    </xf>
    <xf numFmtId="0" fontId="0" fillId="16" borderId="18" xfId="0" applyFill="1" applyBorder="1" applyProtection="1">
      <protection hidden="1"/>
    </xf>
    <xf numFmtId="0" fontId="0" fillId="16" borderId="17" xfId="0" applyFill="1" applyBorder="1" applyProtection="1">
      <protection hidden="1"/>
    </xf>
    <xf numFmtId="0" fontId="0" fillId="16" borderId="14" xfId="0" applyFill="1" applyBorder="1" applyProtection="1">
      <protection hidden="1"/>
    </xf>
    <xf numFmtId="0" fontId="0" fillId="16" borderId="19" xfId="0" applyFill="1" applyBorder="1" applyProtection="1">
      <protection hidden="1"/>
    </xf>
    <xf numFmtId="0" fontId="0" fillId="16" borderId="15" xfId="0" applyFill="1" applyBorder="1" applyProtection="1">
      <protection hidden="1"/>
    </xf>
    <xf numFmtId="0" fontId="0" fillId="16" borderId="20" xfId="0" applyFill="1" applyBorder="1" applyProtection="1">
      <protection hidden="1"/>
    </xf>
    <xf numFmtId="0" fontId="0" fillId="16" borderId="16" xfId="0" applyFill="1" applyBorder="1" applyProtection="1">
      <protection hidden="1"/>
    </xf>
    <xf numFmtId="0" fontId="0" fillId="4" borderId="0" xfId="0" applyFill="1" applyAlignment="1">
      <alignment vertical="center" wrapText="1"/>
    </xf>
    <xf numFmtId="0" fontId="0" fillId="4" borderId="14" xfId="0" applyFill="1" applyBorder="1" applyAlignment="1">
      <alignment vertical="center" wrapText="1"/>
    </xf>
    <xf numFmtId="0" fontId="0" fillId="0" borderId="0" xfId="0" applyAlignment="1">
      <alignment vertical="center" wrapText="1"/>
    </xf>
    <xf numFmtId="0" fontId="0" fillId="4" borderId="19" xfId="0" applyFill="1" applyBorder="1" applyAlignment="1">
      <alignment vertical="center" wrapText="1"/>
    </xf>
    <xf numFmtId="0" fontId="1" fillId="4" borderId="0" xfId="0" applyFont="1" applyFill="1" applyAlignment="1">
      <alignment vertical="center" wrapText="1"/>
    </xf>
    <xf numFmtId="0" fontId="0" fillId="6" borderId="23" xfId="0" applyFill="1" applyBorder="1" applyAlignment="1" applyProtection="1">
      <alignment horizontal="center"/>
      <protection hidden="1"/>
    </xf>
    <xf numFmtId="2" fontId="0" fillId="6" borderId="23" xfId="0" applyNumberFormat="1" applyFill="1" applyBorder="1" applyAlignment="1" applyProtection="1">
      <alignment horizontal="center"/>
      <protection hidden="1"/>
    </xf>
    <xf numFmtId="0" fontId="12" fillId="14" borderId="23" xfId="0" applyFont="1" applyFill="1" applyBorder="1" applyAlignment="1" applyProtection="1">
      <alignment horizontal="center"/>
      <protection hidden="1"/>
    </xf>
    <xf numFmtId="0" fontId="0" fillId="17" borderId="1" xfId="0" applyFill="1" applyBorder="1"/>
    <xf numFmtId="2" fontId="1" fillId="17" borderId="1" xfId="0" applyNumberFormat="1" applyFont="1" applyFill="1" applyBorder="1"/>
    <xf numFmtId="0" fontId="0" fillId="5" borderId="1" xfId="0" applyFill="1" applyBorder="1"/>
    <xf numFmtId="0" fontId="0" fillId="17" borderId="2" xfId="0" applyFill="1" applyBorder="1" applyProtection="1">
      <protection hidden="1"/>
    </xf>
    <xf numFmtId="0" fontId="2" fillId="0" borderId="23" xfId="0" applyFont="1" applyBorder="1" applyProtection="1">
      <protection locked="0"/>
    </xf>
    <xf numFmtId="0" fontId="0" fillId="2" borderId="1" xfId="0" applyFill="1" applyBorder="1" applyProtection="1">
      <protection locked="0"/>
    </xf>
    <xf numFmtId="1" fontId="0" fillId="2" borderId="1" xfId="2" applyNumberFormat="1" applyFont="1" applyFill="1" applyBorder="1" applyProtection="1">
      <protection locked="0"/>
    </xf>
    <xf numFmtId="0" fontId="1" fillId="0" borderId="1" xfId="0" applyFont="1" applyBorder="1" applyAlignment="1" applyProtection="1">
      <alignment horizontal="center"/>
      <protection locked="0"/>
    </xf>
    <xf numFmtId="0" fontId="0" fillId="4" borderId="1" xfId="0" applyFill="1" applyBorder="1" applyAlignment="1" applyProtection="1">
      <alignment horizontal="center"/>
      <protection hidden="1"/>
    </xf>
    <xf numFmtId="0" fontId="0" fillId="4" borderId="18" xfId="0" applyFill="1" applyBorder="1" applyAlignment="1" applyProtection="1">
      <alignment horizontal="center"/>
      <protection hidden="1"/>
    </xf>
    <xf numFmtId="0" fontId="12" fillId="0" borderId="0" xfId="0" applyFont="1"/>
    <xf numFmtId="0" fontId="0" fillId="4" borderId="14" xfId="0" applyFill="1" applyBorder="1" applyAlignment="1">
      <alignment horizontal="center" vertical="center" wrapText="1"/>
    </xf>
    <xf numFmtId="0" fontId="0" fillId="0" borderId="41" xfId="0" applyBorder="1" applyProtection="1">
      <protection locked="0"/>
    </xf>
    <xf numFmtId="0" fontId="12" fillId="0" borderId="42" xfId="0" applyFont="1" applyBorder="1" applyProtection="1">
      <protection hidden="1"/>
    </xf>
    <xf numFmtId="0" fontId="0" fillId="4" borderId="19" xfId="0" applyFill="1" applyBorder="1" applyAlignment="1" applyProtection="1">
      <alignment horizontal="center" vertical="center"/>
      <protection locked="0"/>
    </xf>
    <xf numFmtId="0" fontId="12" fillId="0" borderId="0" xfId="0" applyFont="1" applyProtection="1">
      <protection hidden="1"/>
    </xf>
    <xf numFmtId="0" fontId="12" fillId="0" borderId="0" xfId="0" applyFont="1" applyAlignment="1" applyProtection="1">
      <alignment horizontal="center"/>
      <protection hidden="1"/>
    </xf>
    <xf numFmtId="0" fontId="0" fillId="7" borderId="27" xfId="0" applyFill="1" applyBorder="1" applyAlignment="1" applyProtection="1">
      <alignment horizontal="center" vertical="center"/>
      <protection hidden="1"/>
    </xf>
    <xf numFmtId="0" fontId="0" fillId="7" borderId="3" xfId="0" applyFill="1" applyBorder="1" applyAlignment="1" applyProtection="1">
      <alignment horizontal="center" vertical="center" wrapText="1"/>
      <protection hidden="1"/>
    </xf>
    <xf numFmtId="0" fontId="0" fillId="7" borderId="4" xfId="0" applyFill="1" applyBorder="1" applyAlignment="1" applyProtection="1">
      <alignment horizontal="center" vertical="center" wrapText="1"/>
      <protection hidden="1"/>
    </xf>
    <xf numFmtId="0" fontId="0" fillId="7" borderId="28" xfId="0" applyFill="1" applyBorder="1" applyAlignment="1" applyProtection="1">
      <alignment horizontal="center" vertical="center"/>
      <protection hidden="1"/>
    </xf>
    <xf numFmtId="0" fontId="0" fillId="6" borderId="1" xfId="0" applyFill="1" applyBorder="1" applyAlignment="1" applyProtection="1">
      <alignment horizontal="center" vertical="center"/>
      <protection hidden="1"/>
    </xf>
    <xf numFmtId="0" fontId="0" fillId="6" borderId="5" xfId="0" applyFill="1" applyBorder="1" applyAlignment="1" applyProtection="1">
      <alignment horizontal="center" vertical="center"/>
      <protection hidden="1"/>
    </xf>
    <xf numFmtId="0" fontId="0" fillId="7" borderId="6" xfId="0" applyFill="1" applyBorder="1" applyAlignment="1" applyProtection="1">
      <alignment horizontal="center" vertical="center"/>
      <protection hidden="1"/>
    </xf>
    <xf numFmtId="0" fontId="0" fillId="7" borderId="7" xfId="0" applyFill="1" applyBorder="1" applyAlignment="1" applyProtection="1">
      <alignment horizontal="center" vertical="center"/>
      <protection hidden="1"/>
    </xf>
    <xf numFmtId="0" fontId="0" fillId="7" borderId="8" xfId="0" applyFill="1" applyBorder="1" applyAlignment="1" applyProtection="1">
      <alignment horizontal="center" vertical="center"/>
      <protection hidden="1"/>
    </xf>
    <xf numFmtId="0" fontId="1" fillId="17" borderId="26" xfId="0" applyFont="1" applyFill="1" applyBorder="1" applyAlignment="1">
      <alignment horizontal="center"/>
    </xf>
    <xf numFmtId="0" fontId="1" fillId="17" borderId="40" xfId="0" applyFont="1" applyFill="1" applyBorder="1" applyAlignment="1">
      <alignment horizontal="center"/>
    </xf>
    <xf numFmtId="0" fontId="1" fillId="17" borderId="9" xfId="0" applyFont="1" applyFill="1" applyBorder="1" applyAlignment="1">
      <alignment horizontal="center"/>
    </xf>
    <xf numFmtId="0" fontId="0" fillId="17" borderId="26" xfId="0" applyFill="1" applyBorder="1" applyAlignment="1">
      <alignment horizontal="center"/>
    </xf>
    <xf numFmtId="0" fontId="0" fillId="17" borderId="40" xfId="0" applyFill="1" applyBorder="1" applyAlignment="1">
      <alignment horizontal="center"/>
    </xf>
    <xf numFmtId="0" fontId="0" fillId="17" borderId="9" xfId="0" applyFill="1" applyBorder="1" applyAlignment="1">
      <alignment horizontal="center"/>
    </xf>
    <xf numFmtId="0" fontId="0" fillId="4" borderId="13" xfId="0" applyFill="1" applyBorder="1" applyAlignment="1" applyProtection="1">
      <alignment horizontal="center"/>
      <protection hidden="1"/>
    </xf>
    <xf numFmtId="0" fontId="0" fillId="4" borderId="18" xfId="0" applyFill="1" applyBorder="1" applyAlignment="1" applyProtection="1">
      <alignment horizontal="center"/>
      <protection hidden="1"/>
    </xf>
    <xf numFmtId="0" fontId="0" fillId="4" borderId="13" xfId="0" applyFill="1" applyBorder="1" applyAlignment="1" applyProtection="1">
      <alignment horizontal="left"/>
      <protection hidden="1"/>
    </xf>
    <xf numFmtId="0" fontId="0" fillId="4" borderId="18" xfId="0" applyFill="1" applyBorder="1" applyAlignment="1" applyProtection="1">
      <alignment horizontal="left"/>
      <protection hidden="1"/>
    </xf>
    <xf numFmtId="0" fontId="8" fillId="0" borderId="0" xfId="1" applyFont="1" applyFill="1" applyBorder="1" applyAlignment="1" applyProtection="1">
      <alignment horizontal="center"/>
      <protection hidden="1"/>
    </xf>
    <xf numFmtId="0" fontId="5" fillId="0" borderId="0" xfId="1" applyFont="1" applyFill="1" applyBorder="1" applyAlignment="1" applyProtection="1">
      <alignment horizontal="center"/>
      <protection hidden="1"/>
    </xf>
    <xf numFmtId="0" fontId="5" fillId="2" borderId="0" xfId="1" applyFont="1" applyFill="1" applyBorder="1" applyAlignment="1" applyProtection="1">
      <alignment horizontal="center"/>
      <protection hidden="1"/>
    </xf>
    <xf numFmtId="0" fontId="5" fillId="0" borderId="0" xfId="1" applyFont="1" applyFill="1" applyBorder="1" applyAlignment="1">
      <alignment horizontal="center"/>
    </xf>
    <xf numFmtId="0" fontId="0" fillId="4" borderId="13" xfId="0" applyFill="1" applyBorder="1" applyAlignment="1">
      <alignment horizontal="left"/>
    </xf>
    <xf numFmtId="0" fontId="0" fillId="4" borderId="18" xfId="0" applyFill="1" applyBorder="1" applyAlignment="1">
      <alignment horizontal="left"/>
    </xf>
  </cellXfs>
  <cellStyles count="3">
    <cellStyle name="Hyperlink" xfId="1" builtinId="8"/>
    <cellStyle name="Normal" xfId="0" builtinId="0"/>
    <cellStyle name="Percent" xfId="2" builtinId="5"/>
  </cellStyles>
  <dxfs count="55">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color rgb="FFFF0000"/>
      </font>
    </dxf>
    <dxf>
      <font>
        <b/>
        <i val="0"/>
        <color rgb="FFFF0000"/>
      </font>
    </dxf>
    <dxf>
      <font>
        <color rgb="FFE9BDDA"/>
      </font>
    </dxf>
  </dxfs>
  <tableStyles count="0" defaultTableStyle="TableStyleMedium2" defaultPivotStyle="PivotStyleLight16"/>
  <colors>
    <mruColors>
      <color rgb="FFE9BDDA"/>
      <color rgb="FFDDEBF7"/>
      <color rgb="FFE3ABD0"/>
      <color rgb="FF99FF99"/>
      <color rgb="FFC4C148"/>
      <color rgb="FFCCC962"/>
      <color rgb="FFE9E8B9"/>
      <color rgb="FFD8D686"/>
      <color rgb="FF87BE62"/>
      <color rgb="FFC39B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35" Type="http://schemas.openxmlformats.org/officeDocument/2006/relationships/customXml" Target="../customXml/item2.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xdr:from>
      <xdr:col>11</xdr:col>
      <xdr:colOff>444500</xdr:colOff>
      <xdr:row>2</xdr:row>
      <xdr:rowOff>9071</xdr:rowOff>
    </xdr:from>
    <xdr:to>
      <xdr:col>17</xdr:col>
      <xdr:colOff>172357</xdr:colOff>
      <xdr:row>12</xdr:row>
      <xdr:rowOff>281214</xdr:rowOff>
    </xdr:to>
    <xdr:sp macro="" textlink="">
      <xdr:nvSpPr>
        <xdr:cNvPr id="2" name="TextBox 1">
          <a:extLst>
            <a:ext uri="{FF2B5EF4-FFF2-40B4-BE49-F238E27FC236}">
              <a16:creationId xmlns:a16="http://schemas.microsoft.com/office/drawing/2014/main" id="{160B22C5-F40D-DF64-6C94-C7E26F4E0FD2}"/>
            </a:ext>
          </a:extLst>
        </xdr:cNvPr>
        <xdr:cNvSpPr txBox="1"/>
      </xdr:nvSpPr>
      <xdr:spPr>
        <a:xfrm>
          <a:off x="10296071" y="616857"/>
          <a:ext cx="3374572" cy="244928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Use this calculator</a:t>
          </a:r>
          <a:r>
            <a:rPr lang="en-GB" sz="1100" baseline="0"/>
            <a:t> to help you think about time in any way that is helpful for each task. </a:t>
          </a:r>
        </a:p>
        <a:p>
          <a:endParaRPr lang="en-GB" sz="1100" baseline="0"/>
        </a:p>
        <a:p>
          <a:r>
            <a:rPr lang="en-GB" sz="1100" baseline="0"/>
            <a:t>The workbook will ask you to insert how many times something could feasibly be achieved in a full 7.5 hour day. </a:t>
          </a:r>
        </a:p>
        <a:p>
          <a:endParaRPr lang="en-GB" sz="1100" baseline="0"/>
        </a:p>
        <a:p>
          <a:r>
            <a:rPr lang="en-GB" sz="1100" baseline="0"/>
            <a:t>This will help you switch to 'times per day' from minutes, hours or care units. </a:t>
          </a:r>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244928</xdr:colOff>
      <xdr:row>6</xdr:row>
      <xdr:rowOff>18143</xdr:rowOff>
    </xdr:from>
    <xdr:to>
      <xdr:col>17</xdr:col>
      <xdr:colOff>72571</xdr:colOff>
      <xdr:row>9</xdr:row>
      <xdr:rowOff>172358</xdr:rowOff>
    </xdr:to>
    <xdr:sp macro="" textlink="">
      <xdr:nvSpPr>
        <xdr:cNvPr id="2" name="TextBox 1">
          <a:extLst>
            <a:ext uri="{FF2B5EF4-FFF2-40B4-BE49-F238E27FC236}">
              <a16:creationId xmlns:a16="http://schemas.microsoft.com/office/drawing/2014/main" id="{2597B2EC-4269-34C9-6222-301548C8C7F3}"/>
            </a:ext>
          </a:extLst>
        </xdr:cNvPr>
        <xdr:cNvSpPr txBox="1"/>
      </xdr:nvSpPr>
      <xdr:spPr>
        <a:xfrm>
          <a:off x="12890499" y="1596572"/>
          <a:ext cx="3474358" cy="698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Not all services will use the E.Roster</a:t>
          </a:r>
          <a:r>
            <a:rPr lang="en-GB" sz="1100" baseline="0"/>
            <a:t> hours element. It is possible to proceed without it and use the workforce element only. </a:t>
          </a:r>
        </a:p>
        <a:p>
          <a:endParaRPr lang="en-GB" sz="1100" baseline="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13</xdr:col>
      <xdr:colOff>462642</xdr:colOff>
      <xdr:row>2</xdr:row>
      <xdr:rowOff>27214</xdr:rowOff>
    </xdr:from>
    <xdr:to>
      <xdr:col>21</xdr:col>
      <xdr:colOff>163286</xdr:colOff>
      <xdr:row>11</xdr:row>
      <xdr:rowOff>217714</xdr:rowOff>
    </xdr:to>
    <xdr:sp macro="" textlink="">
      <xdr:nvSpPr>
        <xdr:cNvPr id="2" name="TextBox 1">
          <a:extLst>
            <a:ext uri="{FF2B5EF4-FFF2-40B4-BE49-F238E27FC236}">
              <a16:creationId xmlns:a16="http://schemas.microsoft.com/office/drawing/2014/main" id="{A702E384-D1FD-EC7C-28FF-6493DDBB92CC}"/>
            </a:ext>
          </a:extLst>
        </xdr:cNvPr>
        <xdr:cNvSpPr txBox="1"/>
      </xdr:nvSpPr>
      <xdr:spPr>
        <a:xfrm>
          <a:off x="12518571" y="635000"/>
          <a:ext cx="4562929" cy="23132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RAG Rating:</a:t>
          </a:r>
          <a:r>
            <a:rPr lang="en-GB" sz="1100" baseline="0"/>
            <a:t> </a:t>
          </a:r>
        </a:p>
        <a:p>
          <a:endParaRPr lang="en-GB" sz="1100" baseline="0"/>
        </a:p>
        <a:p>
          <a:r>
            <a:rPr lang="en-GB" sz="1100" b="1" baseline="0">
              <a:solidFill>
                <a:srgbClr val="00B050"/>
              </a:solidFill>
            </a:rPr>
            <a:t>Green </a:t>
          </a:r>
          <a:r>
            <a:rPr lang="en-GB" sz="1100" baseline="0"/>
            <a:t>- Achievable within planned timescales, with sufficient time for other job planned activities such as supervision and audit. </a:t>
          </a:r>
        </a:p>
        <a:p>
          <a:endParaRPr lang="en-GB" sz="1100" baseline="0"/>
        </a:p>
        <a:p>
          <a:r>
            <a:rPr lang="en-GB" sz="1100" b="1" baseline="0">
              <a:solidFill>
                <a:schemeClr val="accent4">
                  <a:lumMod val="75000"/>
                </a:schemeClr>
              </a:solidFill>
            </a:rPr>
            <a:t>Amber </a:t>
          </a:r>
          <a:r>
            <a:rPr lang="en-GB" sz="1100" baseline="0"/>
            <a:t>- Achievable within planned timesclaes ONLY if other job planned activities are put on hold. This level of pressure can likely be tolerated for a short period of time. </a:t>
          </a:r>
        </a:p>
        <a:p>
          <a:endParaRPr lang="en-GB" sz="1100" baseline="0"/>
        </a:p>
        <a:p>
          <a:r>
            <a:rPr lang="en-GB" sz="1100" b="1" baseline="0">
              <a:solidFill>
                <a:srgbClr val="FF0000"/>
              </a:solidFill>
            </a:rPr>
            <a:t>Red </a:t>
          </a:r>
          <a:r>
            <a:rPr lang="en-GB" sz="1100" baseline="0"/>
            <a:t>- Even if other job planned activites are put on hold the service will not be able to deliver all the required care within the planned timescales. Its likely that waiting lists will rise and/or frequency of contacts will reduce.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239182</xdr:colOff>
      <xdr:row>2</xdr:row>
      <xdr:rowOff>8195</xdr:rowOff>
    </xdr:from>
    <xdr:to>
      <xdr:col>12</xdr:col>
      <xdr:colOff>556</xdr:colOff>
      <xdr:row>14</xdr:row>
      <xdr:rowOff>8914</xdr:rowOff>
    </xdr:to>
    <xdr:sp macro="" textlink="" fLocksText="0">
      <xdr:nvSpPr>
        <xdr:cNvPr id="2" name="TextBox 1">
          <a:extLst>
            <a:ext uri="{FF2B5EF4-FFF2-40B4-BE49-F238E27FC236}">
              <a16:creationId xmlns:a16="http://schemas.microsoft.com/office/drawing/2014/main" id="{A4D23072-7BFA-1F90-7647-DF8A278E1A1D}"/>
            </a:ext>
          </a:extLst>
        </xdr:cNvPr>
        <xdr:cNvSpPr txBox="1"/>
      </xdr:nvSpPr>
      <xdr:spPr>
        <a:xfrm>
          <a:off x="6663265" y="463278"/>
          <a:ext cx="4291041" cy="2329053"/>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u="sng"/>
            <a:t>Description</a:t>
          </a:r>
          <a:r>
            <a:rPr lang="en-GB" sz="1200"/>
            <a:t> </a:t>
          </a:r>
        </a:p>
        <a:p>
          <a:endParaRPr lang="en-GB" sz="1200"/>
        </a:p>
        <a:p>
          <a:r>
            <a:rPr lang="en-GB" sz="1100">
              <a:solidFill>
                <a:schemeClr val="dk1"/>
              </a:solidFill>
              <a:effectLst/>
              <a:latin typeface="+mn-lt"/>
              <a:ea typeface="+mn-ea"/>
              <a:cs typeface="+mn-cs"/>
            </a:rPr>
            <a:t>6/7</a:t>
          </a:r>
          <a:r>
            <a:rPr lang="en-GB" sz="1100" baseline="0">
              <a:solidFill>
                <a:schemeClr val="dk1"/>
              </a:solidFill>
              <a:effectLst/>
              <a:latin typeface="+mn-lt"/>
              <a:ea typeface="+mn-ea"/>
              <a:cs typeface="+mn-cs"/>
            </a:rPr>
            <a:t> minutes to triage. Most triage is done by the professional advisor. About 25% by the specialists. </a:t>
          </a:r>
        </a:p>
        <a:p>
          <a:endParaRPr lang="en-GB" sz="1200">
            <a:effectLst/>
          </a:endParaRPr>
        </a:p>
        <a:p>
          <a:r>
            <a:rPr lang="en-GB" sz="1100" baseline="0">
              <a:solidFill>
                <a:schemeClr val="dk1"/>
              </a:solidFill>
              <a:effectLst/>
              <a:latin typeface="+mn-lt"/>
              <a:ea typeface="+mn-ea"/>
              <a:cs typeface="+mn-cs"/>
            </a:rPr>
            <a:t>About 75% of referrals go on to require initial assessment</a:t>
          </a:r>
          <a:endParaRPr lang="en-GB" sz="1200">
            <a:effectLst/>
          </a:endParaRPr>
        </a:p>
        <a:p>
          <a:r>
            <a:rPr lang="en-GB" sz="1100">
              <a:solidFill>
                <a:schemeClr val="dk1"/>
              </a:solidFill>
              <a:effectLst/>
              <a:latin typeface="+mn-lt"/>
              <a:ea typeface="+mn-ea"/>
              <a:cs typeface="+mn-cs"/>
            </a:rPr>
            <a:t>Most initial assessments</a:t>
          </a:r>
          <a:r>
            <a:rPr lang="en-GB" sz="1100" baseline="0">
              <a:solidFill>
                <a:schemeClr val="dk1"/>
              </a:solidFill>
              <a:effectLst/>
              <a:latin typeface="+mn-lt"/>
              <a:ea typeface="+mn-ea"/>
              <a:cs typeface="+mn-cs"/>
            </a:rPr>
            <a:t> are completed by specialists, with a small proportion done by Therapists and by the porfessional advisor. </a:t>
          </a:r>
        </a:p>
        <a:p>
          <a:endParaRPr lang="en-GB" sz="1100" baseline="0">
            <a:solidFill>
              <a:schemeClr val="dk1"/>
            </a:solidFill>
            <a:effectLst/>
            <a:latin typeface="+mn-lt"/>
            <a:ea typeface="+mn-ea"/>
            <a:cs typeface="+mn-cs"/>
          </a:endParaRPr>
        </a:p>
        <a:p>
          <a:r>
            <a:rPr lang="en-GB" sz="1100" baseline="0">
              <a:solidFill>
                <a:schemeClr val="dk1"/>
              </a:solidFill>
              <a:effectLst/>
              <a:latin typeface="+mn-lt"/>
              <a:ea typeface="+mn-ea"/>
              <a:cs typeface="+mn-cs"/>
            </a:rPr>
            <a:t>About 10% of initial assessment/advice appointments are suitable for an assistant practitioner. </a:t>
          </a:r>
        </a:p>
        <a:p>
          <a:endParaRPr lang="en-GB" sz="1200"/>
        </a:p>
      </xdr:txBody>
    </xdr:sp>
    <xdr:clientData fLocksWithSheet="0"/>
  </xdr:twoCellAnchor>
  <xdr:twoCellAnchor>
    <xdr:from>
      <xdr:col>12</xdr:col>
      <xdr:colOff>254000</xdr:colOff>
      <xdr:row>2</xdr:row>
      <xdr:rowOff>9072</xdr:rowOff>
    </xdr:from>
    <xdr:to>
      <xdr:col>17</xdr:col>
      <xdr:colOff>263071</xdr:colOff>
      <xdr:row>14</xdr:row>
      <xdr:rowOff>45357</xdr:rowOff>
    </xdr:to>
    <xdr:sp macro="" textlink="">
      <xdr:nvSpPr>
        <xdr:cNvPr id="3" name="TextBox 2">
          <a:extLst>
            <a:ext uri="{FF2B5EF4-FFF2-40B4-BE49-F238E27FC236}">
              <a16:creationId xmlns:a16="http://schemas.microsoft.com/office/drawing/2014/main" id="{012C76B1-DD81-C63A-AFB1-AFA04122DC4D}"/>
            </a:ext>
          </a:extLst>
        </xdr:cNvPr>
        <xdr:cNvSpPr txBox="1"/>
      </xdr:nvSpPr>
      <xdr:spPr>
        <a:xfrm>
          <a:off x="11139714" y="462643"/>
          <a:ext cx="3048000" cy="23767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Use the blue description box on each page to summarise in words what you have recorded in numbers. This helps with sense checking and on identifying where changes could be made in the future. </a:t>
          </a:r>
          <a:endParaRPr lang="en-GB">
            <a:effectLst/>
          </a:endParaRPr>
        </a:p>
        <a:p>
          <a:endParaRPr lang="en-GB" sz="1100"/>
        </a:p>
        <a:p>
          <a:endParaRPr lang="en-GB"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222250</xdr:colOff>
      <xdr:row>1</xdr:row>
      <xdr:rowOff>181429</xdr:rowOff>
    </xdr:from>
    <xdr:to>
      <xdr:col>11</xdr:col>
      <xdr:colOff>209550</xdr:colOff>
      <xdr:row>14</xdr:row>
      <xdr:rowOff>6349</xdr:rowOff>
    </xdr:to>
    <xdr:sp macro="" textlink="" fLocksText="0">
      <xdr:nvSpPr>
        <xdr:cNvPr id="2" name="TextBox 1">
          <a:extLst>
            <a:ext uri="{FF2B5EF4-FFF2-40B4-BE49-F238E27FC236}">
              <a16:creationId xmlns:a16="http://schemas.microsoft.com/office/drawing/2014/main" id="{6F846FB9-0768-4E83-8026-54EFC2C81FFD}"/>
            </a:ext>
          </a:extLst>
        </xdr:cNvPr>
        <xdr:cNvSpPr txBox="1"/>
      </xdr:nvSpPr>
      <xdr:spPr>
        <a:xfrm>
          <a:off x="6461377" y="443492"/>
          <a:ext cx="4220633" cy="2334682"/>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1" u="sng"/>
            <a:t>Description</a:t>
          </a:r>
          <a:r>
            <a:rPr lang="en-GB" sz="1000"/>
            <a:t> </a:t>
          </a:r>
        </a:p>
        <a:p>
          <a:endParaRPr lang="en-GB" sz="1000"/>
        </a:p>
        <a:p>
          <a:endParaRPr lang="en-GB" sz="1000"/>
        </a:p>
        <a:p>
          <a:r>
            <a:rPr lang="en-GB" sz="1000"/>
            <a:t>This pathway includes 2</a:t>
          </a:r>
          <a:r>
            <a:rPr lang="en-GB" sz="1000" baseline="0"/>
            <a:t> routibe reviews and one annual rewiew per year. In addition a report is written for each patient and attendance at an annual MDT is required. </a:t>
          </a:r>
        </a:p>
        <a:p>
          <a:endParaRPr lang="en-GB" sz="1000" baseline="0"/>
        </a:p>
        <a:p>
          <a:r>
            <a:rPr lang="en-GB" sz="1000" baseline="0"/>
            <a:t>About 15% of routibe reviews require two practitioners present </a:t>
          </a:r>
        </a:p>
      </xdr:txBody>
    </xdr:sp>
    <xdr:clientData fLocksWithSheet="0"/>
  </xdr:twoCellAnchor>
</xdr:wsDr>
</file>

<file path=xl/drawings/drawing6.xml><?xml version="1.0" encoding="utf-8"?>
<xdr:wsDr xmlns:xdr="http://schemas.openxmlformats.org/drawingml/2006/spreadsheetDrawing" xmlns:a="http://schemas.openxmlformats.org/drawingml/2006/main">
  <xdr:twoCellAnchor>
    <xdr:from>
      <xdr:col>4</xdr:col>
      <xdr:colOff>203200</xdr:colOff>
      <xdr:row>1</xdr:row>
      <xdr:rowOff>167106</xdr:rowOff>
    </xdr:from>
    <xdr:to>
      <xdr:col>11</xdr:col>
      <xdr:colOff>190500</xdr:colOff>
      <xdr:row>13</xdr:row>
      <xdr:rowOff>184151</xdr:rowOff>
    </xdr:to>
    <xdr:sp macro="" textlink="" fLocksText="0">
      <xdr:nvSpPr>
        <xdr:cNvPr id="2" name="TextBox 1">
          <a:extLst>
            <a:ext uri="{FF2B5EF4-FFF2-40B4-BE49-F238E27FC236}">
              <a16:creationId xmlns:a16="http://schemas.microsoft.com/office/drawing/2014/main" id="{78B18D9D-C46A-495B-86F3-97BB2A632068}"/>
            </a:ext>
          </a:extLst>
        </xdr:cNvPr>
        <xdr:cNvSpPr txBox="1"/>
      </xdr:nvSpPr>
      <xdr:spPr>
        <a:xfrm>
          <a:off x="6464077" y="356492"/>
          <a:ext cx="4276335" cy="2401080"/>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u="sng">
              <a:solidFill>
                <a:schemeClr val="dk1"/>
              </a:solidFill>
              <a:effectLst/>
              <a:latin typeface="+mn-lt"/>
              <a:ea typeface="+mn-ea"/>
              <a:cs typeface="+mn-cs"/>
            </a:rPr>
            <a:t>Description</a:t>
          </a:r>
        </a:p>
        <a:p>
          <a:endParaRPr lang="en-GB" sz="1100" b="1" u="sng">
            <a:solidFill>
              <a:schemeClr val="dk1"/>
            </a:solidFill>
            <a:effectLst/>
            <a:latin typeface="+mn-lt"/>
            <a:ea typeface="+mn-ea"/>
            <a:cs typeface="+mn-cs"/>
          </a:endParaRPr>
        </a:p>
        <a:p>
          <a:pPr eaLnBrk="1" fontAlgn="auto" latinLnBrk="0" hangingPunct="1"/>
          <a:r>
            <a:rPr lang="en-GB" sz="1100" b="0" u="none">
              <a:solidFill>
                <a:schemeClr val="dk1"/>
              </a:solidFill>
              <a:effectLst/>
              <a:latin typeface="+mn-lt"/>
              <a:ea typeface="+mn-ea"/>
              <a:cs typeface="+mn-cs"/>
            </a:rPr>
            <a:t>More complex </a:t>
          </a:r>
        </a:p>
        <a:p>
          <a:pPr eaLnBrk="1" fontAlgn="auto" latinLnBrk="0" hangingPunct="1"/>
          <a:r>
            <a:rPr lang="en-GB" sz="1100" b="0" u="none">
              <a:solidFill>
                <a:schemeClr val="dk1"/>
              </a:solidFill>
              <a:effectLst/>
              <a:latin typeface="+mn-lt"/>
              <a:ea typeface="+mn-ea"/>
              <a:cs typeface="+mn-cs"/>
            </a:rPr>
            <a:t>Approx. 50%</a:t>
          </a:r>
          <a:r>
            <a:rPr lang="en-GB" sz="1100" b="0" u="none" baseline="0">
              <a:solidFill>
                <a:schemeClr val="dk1"/>
              </a:solidFill>
              <a:effectLst/>
              <a:latin typeface="+mn-lt"/>
              <a:ea typeface="+mn-ea"/>
              <a:cs typeface="+mn-cs"/>
            </a:rPr>
            <a:t> receive a targeted block of support. Each of these consist of 6 appointments on average. About 4 or 5 support visits can be completed in a practitioner's day. </a:t>
          </a:r>
        </a:p>
        <a:p>
          <a:pPr eaLnBrk="1" fontAlgn="auto" latinLnBrk="0" hangingPunct="1"/>
          <a:endParaRPr lang="en-GB" sz="1100" b="0" u="none" baseline="0">
            <a:solidFill>
              <a:schemeClr val="dk1"/>
            </a:solidFill>
            <a:effectLst/>
            <a:latin typeface="+mn-lt"/>
            <a:ea typeface="+mn-ea"/>
            <a:cs typeface="+mn-cs"/>
          </a:endParaRPr>
        </a:p>
        <a:p>
          <a:pPr eaLnBrk="1" fontAlgn="auto" latinLnBrk="0" hangingPunct="1"/>
          <a:r>
            <a:rPr lang="en-GB" sz="1100" b="0" u="none" baseline="0">
              <a:solidFill>
                <a:schemeClr val="dk1"/>
              </a:solidFill>
              <a:effectLst/>
              <a:latin typeface="+mn-lt"/>
              <a:ea typeface="+mn-ea"/>
              <a:cs typeface="+mn-cs"/>
            </a:rPr>
            <a:t>In addition, during this 12 week period,  most will have 2 review appointments. </a:t>
          </a:r>
        </a:p>
        <a:p>
          <a:pPr eaLnBrk="1" fontAlgn="auto" latinLnBrk="0" hangingPunct="1"/>
          <a:endParaRPr lang="en-GB" sz="1100" b="0" u="none" baseline="0">
            <a:solidFill>
              <a:schemeClr val="dk1"/>
            </a:solidFill>
            <a:effectLst/>
            <a:latin typeface="+mn-lt"/>
            <a:ea typeface="+mn-ea"/>
            <a:cs typeface="+mn-cs"/>
          </a:endParaRPr>
        </a:p>
        <a:p>
          <a:pPr eaLnBrk="1" fontAlgn="auto" latinLnBrk="0" hangingPunct="1"/>
          <a:r>
            <a:rPr lang="en-GB" sz="1100" b="0" u="none" baseline="0">
              <a:solidFill>
                <a:schemeClr val="dk1"/>
              </a:solidFill>
              <a:effectLst/>
              <a:latin typeface="+mn-lt"/>
              <a:ea typeface="+mn-ea"/>
              <a:cs typeface="+mn-cs"/>
            </a:rPr>
            <a:t>On average about 3 review appointments can be achieved in a day. </a:t>
          </a:r>
          <a:endParaRPr lang="en-GB" sz="1100" b="0" u="none">
            <a:solidFill>
              <a:schemeClr val="dk1"/>
            </a:solidFill>
            <a:effectLst/>
            <a:latin typeface="+mn-lt"/>
            <a:ea typeface="+mn-ea"/>
            <a:cs typeface="+mn-cs"/>
          </a:endParaRPr>
        </a:p>
        <a:p>
          <a:pPr eaLnBrk="1" fontAlgn="auto" latinLnBrk="0" hangingPunct="1"/>
          <a:endParaRPr lang="en-GB" sz="1100">
            <a:solidFill>
              <a:schemeClr val="dk1"/>
            </a:solidFill>
            <a:effectLst/>
            <a:latin typeface="+mn-lt"/>
            <a:ea typeface="+mn-ea"/>
            <a:cs typeface="+mn-cs"/>
          </a:endParaRPr>
        </a:p>
      </xdr:txBody>
    </xdr:sp>
    <xdr:clientData fLocksWithSheet="0"/>
  </xdr:twoCellAnchor>
</xdr:wsDr>
</file>

<file path=xl/drawings/drawing7.xml><?xml version="1.0" encoding="utf-8"?>
<xdr:wsDr xmlns:xdr="http://schemas.openxmlformats.org/drawingml/2006/spreadsheetDrawing" xmlns:a="http://schemas.openxmlformats.org/drawingml/2006/main">
  <xdr:twoCellAnchor>
    <xdr:from>
      <xdr:col>4</xdr:col>
      <xdr:colOff>222250</xdr:colOff>
      <xdr:row>2</xdr:row>
      <xdr:rowOff>27021</xdr:rowOff>
    </xdr:from>
    <xdr:to>
      <xdr:col>11</xdr:col>
      <xdr:colOff>209550</xdr:colOff>
      <xdr:row>14</xdr:row>
      <xdr:rowOff>6350</xdr:rowOff>
    </xdr:to>
    <xdr:sp macro="" textlink="" fLocksText="0">
      <xdr:nvSpPr>
        <xdr:cNvPr id="7" name="TextBox 1">
          <a:extLst>
            <a:ext uri="{FF2B5EF4-FFF2-40B4-BE49-F238E27FC236}">
              <a16:creationId xmlns:a16="http://schemas.microsoft.com/office/drawing/2014/main" id="{B180F1B5-904D-4444-8A99-0C9A94F214B5}"/>
            </a:ext>
          </a:extLst>
        </xdr:cNvPr>
        <xdr:cNvSpPr txBox="1"/>
      </xdr:nvSpPr>
      <xdr:spPr>
        <a:xfrm>
          <a:off x="6477676" y="486383"/>
          <a:ext cx="4243151" cy="2370712"/>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u="sng"/>
            <a:t>Description</a:t>
          </a:r>
          <a:r>
            <a:rPr lang="en-GB" sz="1200"/>
            <a:t> </a:t>
          </a:r>
        </a:p>
        <a:p>
          <a:endParaRPr lang="en-GB" sz="1100" b="0" i="0" u="none" strike="noStrike">
            <a:solidFill>
              <a:schemeClr val="dk1"/>
            </a:solidFill>
            <a:effectLst/>
            <a:latin typeface="+mn-lt"/>
            <a:ea typeface="+mn-ea"/>
            <a:cs typeface="+mn-cs"/>
          </a:endParaRPr>
        </a:p>
        <a:p>
          <a:r>
            <a:rPr lang="en-GB" sz="1100" b="0" i="0" u="none" strike="noStrike">
              <a:solidFill>
                <a:schemeClr val="dk1"/>
              </a:solidFill>
              <a:effectLst/>
              <a:latin typeface="+mn-lt"/>
              <a:ea typeface="+mn-ea"/>
              <a:cs typeface="+mn-cs"/>
            </a:rPr>
            <a:t>Intensive therapy requires</a:t>
          </a:r>
          <a:r>
            <a:rPr lang="en-GB" sz="1100" b="0" i="0" u="none" strike="noStrike" baseline="0">
              <a:solidFill>
                <a:schemeClr val="dk1"/>
              </a:solidFill>
              <a:effectLst/>
              <a:latin typeface="+mn-lt"/>
              <a:ea typeface="+mn-ea"/>
              <a:cs typeface="+mn-cs"/>
            </a:rPr>
            <a:t> both an assistant and a therapist or specialist at each of 6 appointments.</a:t>
          </a:r>
        </a:p>
        <a:p>
          <a:endParaRPr lang="en-GB" sz="1100" b="0" i="0" u="none" strike="noStrike" baseline="0">
            <a:solidFill>
              <a:schemeClr val="dk1"/>
            </a:solidFill>
            <a:effectLst/>
            <a:latin typeface="+mn-lt"/>
            <a:ea typeface="+mn-ea"/>
            <a:cs typeface="+mn-cs"/>
          </a:endParaRPr>
        </a:p>
        <a:p>
          <a:r>
            <a:rPr lang="en-GB" sz="1100" b="0" i="0" u="none" strike="noStrike" baseline="0">
              <a:solidFill>
                <a:schemeClr val="dk1"/>
              </a:solidFill>
              <a:effectLst/>
              <a:latin typeface="+mn-lt"/>
              <a:ea typeface="+mn-ea"/>
              <a:cs typeface="+mn-cs"/>
            </a:rPr>
            <a:t>4 to 5 appointments can be completed in a day including all travel and documentation.  </a:t>
          </a:r>
          <a:endParaRPr lang="en-GB" sz="1100" b="0" i="0" u="none" strike="noStrike">
            <a:solidFill>
              <a:schemeClr val="dk1"/>
            </a:solidFill>
            <a:effectLst/>
            <a:latin typeface="+mn-lt"/>
            <a:ea typeface="+mn-ea"/>
            <a:cs typeface="+mn-cs"/>
          </a:endParaRPr>
        </a:p>
      </xdr:txBody>
    </xdr:sp>
    <xdr:clientData fLocksWithSheet="0"/>
  </xdr:twoCellAnchor>
</xdr:wsDr>
</file>

<file path=xl/drawings/drawing8.xml><?xml version="1.0" encoding="utf-8"?>
<xdr:wsDr xmlns:xdr="http://schemas.openxmlformats.org/drawingml/2006/spreadsheetDrawing" xmlns:a="http://schemas.openxmlformats.org/drawingml/2006/main">
  <xdr:twoCellAnchor>
    <xdr:from>
      <xdr:col>4</xdr:col>
      <xdr:colOff>220369</xdr:colOff>
      <xdr:row>1</xdr:row>
      <xdr:rowOff>164225</xdr:rowOff>
    </xdr:from>
    <xdr:to>
      <xdr:col>11</xdr:col>
      <xdr:colOff>207669</xdr:colOff>
      <xdr:row>14</xdr:row>
      <xdr:rowOff>12231</xdr:rowOff>
    </xdr:to>
    <xdr:sp macro="" textlink="" fLocksText="0">
      <xdr:nvSpPr>
        <xdr:cNvPr id="2" name="TextBox 1">
          <a:extLst>
            <a:ext uri="{FF2B5EF4-FFF2-40B4-BE49-F238E27FC236}">
              <a16:creationId xmlns:a16="http://schemas.microsoft.com/office/drawing/2014/main" id="{1CC314CC-C7B7-4290-AF78-84A26F547F46}"/>
            </a:ext>
          </a:extLst>
        </xdr:cNvPr>
        <xdr:cNvSpPr txBox="1"/>
      </xdr:nvSpPr>
      <xdr:spPr>
        <a:xfrm>
          <a:off x="6482783" y="426984"/>
          <a:ext cx="4279024" cy="2388006"/>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u="sng"/>
            <a:t>Description</a:t>
          </a:r>
          <a:r>
            <a:rPr lang="en-GB" sz="1200"/>
            <a:t> </a:t>
          </a:r>
        </a:p>
        <a:p>
          <a:endParaRPr lang="en-GB" sz="1200"/>
        </a:p>
        <a:p>
          <a:r>
            <a:rPr lang="en-GB" sz="1200"/>
            <a:t>Initial MDTs</a:t>
          </a:r>
          <a:r>
            <a:rPr lang="en-GB" sz="1200" baseline="0"/>
            <a:t> take 1.5 to 2 hours </a:t>
          </a:r>
        </a:p>
        <a:p>
          <a:r>
            <a:rPr lang="en-GB" sz="1200"/>
            <a:t>Discharge planning MDTs take</a:t>
          </a:r>
          <a:r>
            <a:rPr lang="en-GB" sz="1200" baseline="0"/>
            <a:t> a little over an hour on average </a:t>
          </a:r>
        </a:p>
        <a:p>
          <a:endParaRPr lang="en-GB" sz="1200" baseline="0"/>
        </a:p>
        <a:p>
          <a:r>
            <a:rPr lang="en-GB" sz="1200" baseline="0"/>
            <a:t>About 60% require 2 additional support visits. </a:t>
          </a:r>
          <a:endParaRPr lang="en-GB" sz="1200"/>
        </a:p>
      </xdr:txBody>
    </xdr:sp>
    <xdr:clientData fLocksWithSheet="0"/>
  </xdr:twoCellAnchor>
</xdr:wsDr>
</file>

<file path=xl/drawings/drawing9.xml><?xml version="1.0" encoding="utf-8"?>
<xdr:wsDr xmlns:xdr="http://schemas.openxmlformats.org/drawingml/2006/spreadsheetDrawing" xmlns:a="http://schemas.openxmlformats.org/drawingml/2006/main">
  <xdr:twoCellAnchor>
    <xdr:from>
      <xdr:col>4</xdr:col>
      <xdr:colOff>220369</xdr:colOff>
      <xdr:row>1</xdr:row>
      <xdr:rowOff>164225</xdr:rowOff>
    </xdr:from>
    <xdr:to>
      <xdr:col>11</xdr:col>
      <xdr:colOff>207669</xdr:colOff>
      <xdr:row>14</xdr:row>
      <xdr:rowOff>12231</xdr:rowOff>
    </xdr:to>
    <xdr:sp macro="" textlink="" fLocksText="0">
      <xdr:nvSpPr>
        <xdr:cNvPr id="2" name="TextBox 1">
          <a:extLst>
            <a:ext uri="{FF2B5EF4-FFF2-40B4-BE49-F238E27FC236}">
              <a16:creationId xmlns:a16="http://schemas.microsoft.com/office/drawing/2014/main" id="{BD7E3FC2-ECE5-412F-B714-EB5664488527}"/>
            </a:ext>
          </a:extLst>
        </xdr:cNvPr>
        <xdr:cNvSpPr txBox="1"/>
      </xdr:nvSpPr>
      <xdr:spPr>
        <a:xfrm>
          <a:off x="6735469" y="430925"/>
          <a:ext cx="4254500" cy="2381656"/>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u="sng"/>
            <a:t>Description</a:t>
          </a:r>
          <a:r>
            <a:rPr lang="en-GB" sz="1200"/>
            <a:t> </a:t>
          </a:r>
        </a:p>
        <a:p>
          <a:endParaRPr lang="en-GB" sz="1200"/>
        </a:p>
        <a:p>
          <a:r>
            <a:rPr lang="en-GB" sz="1200"/>
            <a:t>Group sessions are held</a:t>
          </a:r>
          <a:r>
            <a:rPr lang="en-GB" sz="1200" baseline="0"/>
            <a:t> monthly throughout the year and attended by 2 assistant practitioners </a:t>
          </a:r>
          <a:endParaRPr lang="en-GB" sz="1200"/>
        </a:p>
      </xdr:txBody>
    </xdr:sp>
    <xdr:clientData fLocksWithSheet="0"/>
  </xdr:twoCellAnchor>
</xdr:wsDr>
</file>

<file path=xl/drawings/drawing10.xml><?xml version="1.0" encoding="utf-8"?>
<xdr:wsDr xmlns:xdr="http://schemas.openxmlformats.org/drawingml/2006/spreadsheetDrawing" xmlns:a="http://schemas.openxmlformats.org/drawingml/2006/main">
  <xdr:twoCellAnchor>
    <xdr:from>
      <xdr:col>4</xdr:col>
      <xdr:colOff>220369</xdr:colOff>
      <xdr:row>1</xdr:row>
      <xdr:rowOff>164225</xdr:rowOff>
    </xdr:from>
    <xdr:to>
      <xdr:col>11</xdr:col>
      <xdr:colOff>207669</xdr:colOff>
      <xdr:row>14</xdr:row>
      <xdr:rowOff>12231</xdr:rowOff>
    </xdr:to>
    <xdr:sp macro="" textlink="" fLocksText="0">
      <xdr:nvSpPr>
        <xdr:cNvPr id="2" name="TextBox 1">
          <a:extLst>
            <a:ext uri="{FF2B5EF4-FFF2-40B4-BE49-F238E27FC236}">
              <a16:creationId xmlns:a16="http://schemas.microsoft.com/office/drawing/2014/main" id="{F69C1F87-8603-4FFE-8886-0BAFA44B20A4}"/>
            </a:ext>
          </a:extLst>
        </xdr:cNvPr>
        <xdr:cNvSpPr txBox="1"/>
      </xdr:nvSpPr>
      <xdr:spPr>
        <a:xfrm>
          <a:off x="6735469" y="430925"/>
          <a:ext cx="4254500" cy="2381656"/>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u="sng"/>
            <a:t>Description</a:t>
          </a:r>
          <a:r>
            <a:rPr lang="en-GB" sz="1200"/>
            <a:t> </a:t>
          </a:r>
        </a:p>
        <a:p>
          <a:endParaRPr lang="en-GB" sz="1200"/>
        </a:p>
        <a:p>
          <a:endParaRPr lang="en-GB" sz="1200"/>
        </a:p>
        <a:p>
          <a:endParaRPr lang="en-GB" sz="1200"/>
        </a:p>
      </xdr:txBody>
    </xdr:sp>
    <xdr:clientData fLocksWithSheet="0"/>
  </xdr:twoCellAnchor>
</xdr:wsDr>
</file>

<file path=xl/drawings/drawing11.xml><?xml version="1.0" encoding="utf-8"?>
<xdr:wsDr xmlns:xdr="http://schemas.openxmlformats.org/drawingml/2006/spreadsheetDrawing" xmlns:a="http://schemas.openxmlformats.org/drawingml/2006/main">
  <xdr:twoCellAnchor>
    <xdr:from>
      <xdr:col>4</xdr:col>
      <xdr:colOff>220369</xdr:colOff>
      <xdr:row>1</xdr:row>
      <xdr:rowOff>164225</xdr:rowOff>
    </xdr:from>
    <xdr:to>
      <xdr:col>11</xdr:col>
      <xdr:colOff>207669</xdr:colOff>
      <xdr:row>14</xdr:row>
      <xdr:rowOff>12231</xdr:rowOff>
    </xdr:to>
    <xdr:sp macro="" textlink="" fLocksText="0">
      <xdr:nvSpPr>
        <xdr:cNvPr id="2" name="TextBox 1">
          <a:extLst>
            <a:ext uri="{FF2B5EF4-FFF2-40B4-BE49-F238E27FC236}">
              <a16:creationId xmlns:a16="http://schemas.microsoft.com/office/drawing/2014/main" id="{7C3DD991-2699-4D6C-92D5-0B2552B1E856}"/>
            </a:ext>
          </a:extLst>
        </xdr:cNvPr>
        <xdr:cNvSpPr txBox="1"/>
      </xdr:nvSpPr>
      <xdr:spPr>
        <a:xfrm>
          <a:off x="6735469" y="430925"/>
          <a:ext cx="4254500" cy="2381656"/>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u="sng"/>
            <a:t>Description</a:t>
          </a:r>
          <a:r>
            <a:rPr lang="en-GB" sz="1200"/>
            <a:t> </a:t>
          </a:r>
        </a:p>
        <a:p>
          <a:endParaRPr lang="en-GB" sz="1200"/>
        </a:p>
      </xdr:txBody>
    </xdr:sp>
    <xdr:clientData fLocksWithSheet="0"/>
  </xdr:twoCellAnchor>
</xdr:wsDr>
</file>

<file path=xl/drawings/drawing12.xml><?xml version="1.0" encoding="utf-8"?>
<xdr:wsDr xmlns:xdr="http://schemas.openxmlformats.org/drawingml/2006/spreadsheetDrawing" xmlns:a="http://schemas.openxmlformats.org/drawingml/2006/main">
  <xdr:twoCellAnchor>
    <xdr:from>
      <xdr:col>4</xdr:col>
      <xdr:colOff>220369</xdr:colOff>
      <xdr:row>1</xdr:row>
      <xdr:rowOff>164225</xdr:rowOff>
    </xdr:from>
    <xdr:to>
      <xdr:col>11</xdr:col>
      <xdr:colOff>207669</xdr:colOff>
      <xdr:row>14</xdr:row>
      <xdr:rowOff>12231</xdr:rowOff>
    </xdr:to>
    <xdr:sp macro="" textlink="" fLocksText="0">
      <xdr:nvSpPr>
        <xdr:cNvPr id="2" name="TextBox 1">
          <a:extLst>
            <a:ext uri="{FF2B5EF4-FFF2-40B4-BE49-F238E27FC236}">
              <a16:creationId xmlns:a16="http://schemas.microsoft.com/office/drawing/2014/main" id="{32DF4310-EA8C-4BAE-936E-57F28AE06861}"/>
            </a:ext>
          </a:extLst>
        </xdr:cNvPr>
        <xdr:cNvSpPr txBox="1"/>
      </xdr:nvSpPr>
      <xdr:spPr>
        <a:xfrm>
          <a:off x="6735469" y="430925"/>
          <a:ext cx="4254500" cy="2381656"/>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u="sng"/>
            <a:t>Description</a:t>
          </a:r>
          <a:r>
            <a:rPr lang="en-GB" sz="1200"/>
            <a:t> </a:t>
          </a:r>
        </a:p>
        <a:p>
          <a:endParaRPr lang="en-GB" sz="1200"/>
        </a:p>
        <a:p>
          <a:endParaRPr lang="en-GB" sz="1200"/>
        </a:p>
      </xdr:txBody>
    </xdr:sp>
    <xdr:clientData fLocksWithSheet="0"/>
  </xdr:twoCellAnchor>
</xdr:wsDr>
</file>

<file path=xl/drawings/drawing13.xml><?xml version="1.0" encoding="utf-8"?>
<xdr:wsDr xmlns:xdr="http://schemas.openxmlformats.org/drawingml/2006/spreadsheetDrawing" xmlns:a="http://schemas.openxmlformats.org/drawingml/2006/main">
  <xdr:twoCellAnchor>
    <xdr:from>
      <xdr:col>4</xdr:col>
      <xdr:colOff>220369</xdr:colOff>
      <xdr:row>1</xdr:row>
      <xdr:rowOff>164225</xdr:rowOff>
    </xdr:from>
    <xdr:to>
      <xdr:col>11</xdr:col>
      <xdr:colOff>207669</xdr:colOff>
      <xdr:row>14</xdr:row>
      <xdr:rowOff>12231</xdr:rowOff>
    </xdr:to>
    <xdr:sp macro="" textlink="" fLocksText="0">
      <xdr:nvSpPr>
        <xdr:cNvPr id="2" name="TextBox 1">
          <a:extLst>
            <a:ext uri="{FF2B5EF4-FFF2-40B4-BE49-F238E27FC236}">
              <a16:creationId xmlns:a16="http://schemas.microsoft.com/office/drawing/2014/main" id="{E391A9F4-C612-4EC8-B995-2FB74BEBA253}"/>
            </a:ext>
          </a:extLst>
        </xdr:cNvPr>
        <xdr:cNvSpPr txBox="1"/>
      </xdr:nvSpPr>
      <xdr:spPr>
        <a:xfrm>
          <a:off x="6735469" y="430925"/>
          <a:ext cx="4254500" cy="2381656"/>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u="sng"/>
            <a:t>Description</a:t>
          </a:r>
          <a:r>
            <a:rPr lang="en-GB" sz="1200"/>
            <a:t> </a:t>
          </a:r>
        </a:p>
        <a:p>
          <a:endParaRPr lang="en-GB" sz="1200"/>
        </a:p>
        <a:p>
          <a:endParaRPr lang="en-GB" sz="1200"/>
        </a:p>
      </xdr:txBody>
    </xdr:sp>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Top Shadow">
      <a:fillStyleLst>
        <a:solidFill>
          <a:schemeClr val="phClr"/>
        </a:solidFill>
        <a:gradFill rotWithShape="1">
          <a:gsLst>
            <a:gs pos="0">
              <a:schemeClr val="phClr">
                <a:tint val="10000"/>
                <a:satMod val="300000"/>
              </a:schemeClr>
            </a:gs>
            <a:gs pos="34000">
              <a:schemeClr val="phClr">
                <a:tint val="13500"/>
                <a:satMod val="250000"/>
              </a:schemeClr>
            </a:gs>
            <a:gs pos="100000">
              <a:schemeClr val="phClr">
                <a:tint val="60000"/>
                <a:satMod val="200000"/>
              </a:schemeClr>
            </a:gs>
          </a:gsLst>
          <a:path path="circle">
            <a:fillToRect l="50000" t="155000" r="50000" b="-55000"/>
          </a:path>
        </a:gradFill>
        <a:gradFill rotWithShape="1">
          <a:gsLst>
            <a:gs pos="0">
              <a:schemeClr val="phClr">
                <a:tint val="60000"/>
                <a:satMod val="160000"/>
              </a:schemeClr>
            </a:gs>
            <a:gs pos="46000">
              <a:schemeClr val="phClr">
                <a:tint val="86000"/>
                <a:satMod val="160000"/>
              </a:schemeClr>
            </a:gs>
            <a:gs pos="100000">
              <a:schemeClr val="phClr">
                <a:shade val="40000"/>
                <a:satMod val="160000"/>
              </a:schemeClr>
            </a:gs>
          </a:gsLst>
          <a:path path="circle">
            <a:fillToRect l="50000" t="155000" r="50000" b="-55000"/>
          </a:path>
        </a:gradFill>
      </a:fillStyleLst>
      <a:lnStyleLst>
        <a:ln w="9525" cap="flat" cmpd="sng" algn="ctr">
          <a:solidFill>
            <a:schemeClr val="phClr">
              <a:satMod val="120000"/>
            </a:schemeClr>
          </a:solidFill>
          <a:prstDash val="solid"/>
        </a:ln>
        <a:ln w="12700" cap="flat" cmpd="sng" algn="ctr">
          <a:solidFill>
            <a:schemeClr val="phClr"/>
          </a:solidFill>
          <a:prstDash val="solid"/>
        </a:ln>
        <a:ln w="25400" cap="flat" cmpd="sng" algn="ctr">
          <a:solidFill>
            <a:schemeClr val="phClr"/>
          </a:solidFill>
          <a:prstDash val="solid"/>
        </a:ln>
      </a:lnStyleLst>
      <a:effectStyleLst>
        <a:effectStyle>
          <a:effectLst>
            <a:outerShdw blurRad="63500" dist="25400" dir="14700000" algn="t" rotWithShape="0">
              <a:srgbClr val="000000">
                <a:alpha val="50000"/>
              </a:srgbClr>
            </a:outerShdw>
          </a:effectLst>
        </a:effectStyle>
        <a:effectStyle>
          <a:effectLst>
            <a:outerShdw blurRad="50800" dist="38100" dir="14700000" algn="t" rotWithShape="0">
              <a:srgbClr val="000000">
                <a:alpha val="60000"/>
              </a:srgbClr>
            </a:outerShdw>
          </a:effectLst>
        </a:effectStyle>
        <a:effectStyle>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174CC-FFCA-439B-A34C-7CE19B43B10B}">
  <dimension ref="A1:M15"/>
  <sheetViews>
    <sheetView showGridLines="0" zoomScale="70" zoomScaleNormal="70" workbookViewId="0">
      <selection activeCell="H5" sqref="H5"/>
    </sheetView>
  </sheetViews>
  <sheetFormatPr defaultRowHeight="23.5" x14ac:dyDescent="0.55000000000000004"/>
  <cols>
    <col min="1" max="1" width="13.81640625" customWidth="1"/>
    <col min="2" max="2" width="27.81640625" bestFit="1" customWidth="1"/>
    <col min="3" max="3" width="19.81640625" style="1" customWidth="1"/>
    <col min="6" max="6" width="13.7265625" customWidth="1"/>
    <col min="8" max="8" width="12.1796875" customWidth="1"/>
    <col min="11" max="11" width="9.81640625" bestFit="1" customWidth="1"/>
  </cols>
  <sheetData>
    <row r="1" spans="1:13" x14ac:dyDescent="0.55000000000000004">
      <c r="A1" s="16"/>
      <c r="B1" s="16"/>
      <c r="C1" s="21"/>
      <c r="D1" s="16"/>
      <c r="E1" s="16"/>
      <c r="F1" s="16"/>
      <c r="G1" s="16"/>
      <c r="H1" s="22" t="s">
        <v>0</v>
      </c>
      <c r="I1" s="16"/>
      <c r="J1" s="16"/>
      <c r="K1" s="16"/>
      <c r="L1" s="16"/>
      <c r="M1" s="16"/>
    </row>
    <row r="2" spans="1:13" ht="24" thickBot="1" x14ac:dyDescent="0.6">
      <c r="A2" s="16"/>
      <c r="B2" s="16"/>
      <c r="C2" s="21"/>
      <c r="D2" s="16"/>
      <c r="E2" s="16"/>
      <c r="F2" s="16"/>
      <c r="G2" s="16"/>
      <c r="H2" s="16"/>
      <c r="I2" s="16"/>
      <c r="J2" s="16"/>
      <c r="K2" s="16"/>
      <c r="L2" s="16"/>
      <c r="M2" s="16"/>
    </row>
    <row r="3" spans="1:13" ht="18" customHeight="1" thickBot="1" x14ac:dyDescent="0.6">
      <c r="A3" s="16"/>
      <c r="B3" s="141" t="s">
        <v>1</v>
      </c>
      <c r="C3" s="142">
        <v>18</v>
      </c>
      <c r="D3" s="16"/>
      <c r="E3" s="16"/>
      <c r="F3" s="16"/>
      <c r="G3" s="16"/>
      <c r="H3" s="18" t="s">
        <v>2</v>
      </c>
      <c r="I3" s="19" t="s">
        <v>3</v>
      </c>
      <c r="J3" s="20" t="s">
        <v>4</v>
      </c>
      <c r="K3" s="19" t="s">
        <v>5</v>
      </c>
      <c r="L3" s="16"/>
      <c r="M3" s="16"/>
    </row>
    <row r="4" spans="1:13" ht="24" thickBot="1" x14ac:dyDescent="0.6">
      <c r="A4" s="16"/>
      <c r="F4" s="16"/>
      <c r="G4" s="16"/>
      <c r="H4" s="17">
        <v>7</v>
      </c>
      <c r="I4" s="19">
        <f>450/H4</f>
        <v>64.285714285714292</v>
      </c>
      <c r="J4" s="20">
        <f>I4/60</f>
        <v>1.0714285714285716</v>
      </c>
      <c r="K4" s="19">
        <f>HOME!C3/H4</f>
        <v>2.5714285714285716</v>
      </c>
      <c r="L4" s="16"/>
      <c r="M4" s="16"/>
    </row>
    <row r="5" spans="1:13" ht="24" thickBot="1" x14ac:dyDescent="0.6">
      <c r="A5" s="16"/>
      <c r="F5" s="16"/>
      <c r="G5" s="16"/>
      <c r="H5" s="16"/>
      <c r="I5" s="16"/>
      <c r="J5" s="16"/>
      <c r="K5" s="16"/>
      <c r="L5" s="16"/>
      <c r="M5" s="16"/>
    </row>
    <row r="6" spans="1:13" ht="15" thickBot="1" x14ac:dyDescent="0.4">
      <c r="A6" s="16"/>
      <c r="B6" s="164" t="s">
        <v>6</v>
      </c>
      <c r="C6" s="165"/>
      <c r="D6" s="165"/>
      <c r="E6" s="166"/>
      <c r="F6" s="16"/>
      <c r="G6" s="16"/>
      <c r="H6" s="18" t="s">
        <v>2</v>
      </c>
      <c r="I6" s="19" t="s">
        <v>3</v>
      </c>
      <c r="J6" s="20" t="s">
        <v>4</v>
      </c>
      <c r="K6" s="19" t="s">
        <v>5</v>
      </c>
      <c r="L6" s="16"/>
      <c r="M6" s="16"/>
    </row>
    <row r="7" spans="1:13" ht="15" thickBot="1" x14ac:dyDescent="0.4">
      <c r="A7" s="16"/>
      <c r="B7" s="138" t="s">
        <v>7</v>
      </c>
      <c r="C7" s="140">
        <v>37.5</v>
      </c>
      <c r="D7" s="138" t="s">
        <v>8</v>
      </c>
      <c r="E7" s="138">
        <f>C7*52</f>
        <v>1950</v>
      </c>
      <c r="F7" s="16"/>
      <c r="G7" s="16"/>
      <c r="H7" s="18">
        <f>450/I7</f>
        <v>9</v>
      </c>
      <c r="I7" s="23">
        <v>50</v>
      </c>
      <c r="J7" s="20">
        <f>I7/60</f>
        <v>0.83333333333333337</v>
      </c>
      <c r="K7" s="19">
        <f>HOME!C3/H7</f>
        <v>2</v>
      </c>
      <c r="L7" s="16"/>
      <c r="M7" s="16"/>
    </row>
    <row r="8" spans="1:13" ht="15" thickBot="1" x14ac:dyDescent="0.4">
      <c r="B8" s="138" t="s">
        <v>9</v>
      </c>
      <c r="C8" s="143">
        <v>30</v>
      </c>
      <c r="D8" s="138" t="s">
        <v>10</v>
      </c>
      <c r="E8" s="138">
        <f>(C7/5)*C8</f>
        <v>225</v>
      </c>
      <c r="G8" s="16"/>
      <c r="H8" s="16"/>
      <c r="I8" s="16"/>
      <c r="J8" s="16"/>
      <c r="K8" s="16"/>
      <c r="L8" s="16"/>
      <c r="M8" s="16"/>
    </row>
    <row r="9" spans="1:13" ht="15" thickBot="1" x14ac:dyDescent="0.4">
      <c r="B9" s="138" t="s">
        <v>11</v>
      </c>
      <c r="C9" s="143">
        <v>8</v>
      </c>
      <c r="D9" s="138" t="s">
        <v>10</v>
      </c>
      <c r="E9" s="138">
        <f>(C7/5)*C9</f>
        <v>60</v>
      </c>
      <c r="G9" s="16"/>
      <c r="H9" s="18" t="s">
        <v>2</v>
      </c>
      <c r="I9" s="19" t="s">
        <v>3</v>
      </c>
      <c r="J9" s="20" t="s">
        <v>4</v>
      </c>
      <c r="K9" s="19" t="s">
        <v>5</v>
      </c>
      <c r="L9" s="16"/>
      <c r="M9" s="16"/>
    </row>
    <row r="10" spans="1:13" ht="15" thickBot="1" x14ac:dyDescent="0.4">
      <c r="B10" s="138" t="s">
        <v>12</v>
      </c>
      <c r="C10" s="144">
        <v>3</v>
      </c>
      <c r="D10" s="138" t="s">
        <v>10</v>
      </c>
      <c r="E10" s="138">
        <f>E7*C10/100</f>
        <v>58.5</v>
      </c>
      <c r="G10" s="16"/>
      <c r="H10" s="18">
        <f>450/I10</f>
        <v>4.166666666666667</v>
      </c>
      <c r="I10" s="19">
        <f>J10*60</f>
        <v>108</v>
      </c>
      <c r="J10" s="24">
        <v>1.8</v>
      </c>
      <c r="K10" s="19">
        <f>C3/H10</f>
        <v>4.3199999999999994</v>
      </c>
      <c r="L10" s="16"/>
      <c r="M10" s="16"/>
    </row>
    <row r="11" spans="1:13" ht="15" thickBot="1" x14ac:dyDescent="0.4">
      <c r="B11" s="138" t="s">
        <v>13</v>
      </c>
      <c r="C11" s="138"/>
      <c r="D11" s="138"/>
      <c r="E11" s="138">
        <f>E7-E8-E9-E10</f>
        <v>1606.5</v>
      </c>
      <c r="G11" s="16"/>
      <c r="H11" s="16"/>
      <c r="I11" s="16"/>
      <c r="J11" s="16"/>
      <c r="K11" s="16"/>
      <c r="L11" s="16"/>
      <c r="M11" s="16"/>
    </row>
    <row r="12" spans="1:13" ht="15" thickBot="1" x14ac:dyDescent="0.4">
      <c r="B12" s="167" t="s">
        <v>14</v>
      </c>
      <c r="C12" s="168"/>
      <c r="D12" s="169"/>
      <c r="E12" s="139">
        <f>E11/E7</f>
        <v>0.82384615384615389</v>
      </c>
      <c r="G12" s="16"/>
      <c r="H12" s="18" t="s">
        <v>2</v>
      </c>
      <c r="I12" s="19" t="s">
        <v>3</v>
      </c>
      <c r="J12" s="20" t="s">
        <v>4</v>
      </c>
      <c r="K12" s="19" t="s">
        <v>5</v>
      </c>
      <c r="L12" s="16"/>
      <c r="M12" s="16"/>
    </row>
    <row r="13" spans="1:13" ht="24" thickBot="1" x14ac:dyDescent="0.6">
      <c r="G13" s="16"/>
      <c r="H13" s="18">
        <f>C3/K13</f>
        <v>1.8</v>
      </c>
      <c r="I13" s="19">
        <f>450/H13</f>
        <v>250</v>
      </c>
      <c r="J13" s="20">
        <f>I13/60</f>
        <v>4.166666666666667</v>
      </c>
      <c r="K13" s="25">
        <v>10</v>
      </c>
      <c r="L13" s="16"/>
      <c r="M13" s="16"/>
    </row>
    <row r="14" spans="1:13" x14ac:dyDescent="0.55000000000000004">
      <c r="G14" s="16"/>
      <c r="H14" s="16"/>
      <c r="I14" s="16"/>
      <c r="J14" s="16"/>
      <c r="K14" s="16"/>
      <c r="L14" s="16"/>
      <c r="M14" s="16"/>
    </row>
    <row r="15" spans="1:13" x14ac:dyDescent="0.55000000000000004">
      <c r="G15" s="16"/>
      <c r="H15" s="16"/>
      <c r="I15" s="16"/>
      <c r="J15" s="16"/>
      <c r="K15" s="16"/>
      <c r="L15" s="16"/>
      <c r="M15" s="16"/>
    </row>
  </sheetData>
  <sheetProtection algorithmName="SHA-512" hashValue="QJgBnN1DJjQibyU9BgbahGDwhiNMVZAJegZArDeQoqI3xOu73a+xp5sRO3CGU01IiCCb33yuFiITMwX9rQT7Rg==" saltValue="omoy7w6rZPnRXpZZ8FuTNw==" spinCount="100000" sheet="1" objects="1" scenarios="1"/>
  <mergeCells count="2">
    <mergeCell ref="B6:E6"/>
    <mergeCell ref="B12:D12"/>
  </mergeCells>
  <pageMargins left="0.7" right="0.7" top="0.75" bottom="0.75" header="0.3" footer="0.3"/>
  <pageSetup paperSize="9" orientation="portrait" r:id="rId1"/>
  <ignoredErrors>
    <ignoredError sqref="H7" unlockedFormula="1"/>
  </ignoredErrors>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AB039-A806-4198-ABF0-BB5C8A156A87}">
  <dimension ref="B1:M21"/>
  <sheetViews>
    <sheetView showGridLines="0" zoomScale="70" zoomScaleNormal="70" workbookViewId="0">
      <selection activeCell="J10" sqref="J10"/>
    </sheetView>
  </sheetViews>
  <sheetFormatPr defaultRowHeight="14.5" x14ac:dyDescent="0.35"/>
  <cols>
    <col min="2" max="2" width="2.54296875" customWidth="1"/>
    <col min="3" max="3" width="27.1796875" customWidth="1"/>
    <col min="4" max="4" width="31.7265625" bestFit="1" customWidth="1"/>
    <col min="5" max="5" width="32.1796875" bestFit="1" customWidth="1"/>
    <col min="6" max="6" width="17.1796875" bestFit="1" customWidth="1"/>
    <col min="7" max="7" width="17.81640625" customWidth="1"/>
    <col min="10" max="10" width="14.54296875" customWidth="1"/>
    <col min="11" max="11" width="12" customWidth="1"/>
  </cols>
  <sheetData>
    <row r="1" spans="2:11" ht="21" x14ac:dyDescent="0.5">
      <c r="C1" s="15" t="s">
        <v>15</v>
      </c>
    </row>
    <row r="2" spans="2:11" ht="21" x14ac:dyDescent="0.5">
      <c r="C2" s="15"/>
    </row>
    <row r="3" spans="2:11" ht="23.5" x14ac:dyDescent="0.55000000000000004">
      <c r="C3" s="1" t="s">
        <v>16</v>
      </c>
    </row>
    <row r="4" spans="2:11" ht="15.65" customHeight="1" thickBot="1" x14ac:dyDescent="0.6">
      <c r="D4" s="1"/>
    </row>
    <row r="5" spans="2:11" x14ac:dyDescent="0.35">
      <c r="B5" s="14"/>
      <c r="C5" s="3"/>
      <c r="D5" s="3"/>
      <c r="E5" s="3"/>
      <c r="F5" s="3"/>
      <c r="G5" s="3"/>
      <c r="H5" s="4"/>
      <c r="J5" s="14"/>
      <c r="K5" s="4"/>
    </row>
    <row r="6" spans="2:11" s="132" customFormat="1" ht="29" x14ac:dyDescent="0.35">
      <c r="B6" s="131"/>
      <c r="C6" s="130" t="s">
        <v>17</v>
      </c>
      <c r="D6" s="130" t="s">
        <v>18</v>
      </c>
      <c r="E6" s="130" t="s">
        <v>19</v>
      </c>
      <c r="F6" s="134" t="s">
        <v>20</v>
      </c>
      <c r="G6" s="130" t="s">
        <v>21</v>
      </c>
      <c r="H6" s="133"/>
      <c r="J6" s="149" t="s">
        <v>22</v>
      </c>
      <c r="K6" s="152" t="s">
        <v>23</v>
      </c>
    </row>
    <row r="7" spans="2:11" x14ac:dyDescent="0.35">
      <c r="B7" s="13"/>
      <c r="C7" s="36" t="s">
        <v>141</v>
      </c>
      <c r="D7" s="37">
        <v>0.82</v>
      </c>
      <c r="E7" s="37">
        <v>0.9</v>
      </c>
      <c r="F7" s="118">
        <v>4.2</v>
      </c>
      <c r="G7" s="146">
        <f>IFERROR(J7/K7," ")</f>
        <v>4</v>
      </c>
      <c r="H7" s="6"/>
      <c r="J7" s="150">
        <v>150</v>
      </c>
      <c r="K7" s="151">
        <f>M20</f>
        <v>37.5</v>
      </c>
    </row>
    <row r="8" spans="2:11" x14ac:dyDescent="0.35">
      <c r="B8" s="13"/>
      <c r="C8" s="36" t="s">
        <v>142</v>
      </c>
      <c r="D8" s="37">
        <v>0.82</v>
      </c>
      <c r="E8" s="37">
        <v>0.8</v>
      </c>
      <c r="F8" s="118">
        <v>1.8</v>
      </c>
      <c r="G8" s="146">
        <f t="shared" ref="G8:G14" si="0">IFERROR(J8/K8," ")</f>
        <v>1.08</v>
      </c>
      <c r="H8" s="6"/>
      <c r="J8" s="150">
        <v>40.5</v>
      </c>
      <c r="K8" s="151">
        <f>M20</f>
        <v>37.5</v>
      </c>
    </row>
    <row r="9" spans="2:11" x14ac:dyDescent="0.35">
      <c r="B9" s="13"/>
      <c r="C9" s="36" t="s">
        <v>143</v>
      </c>
      <c r="D9" s="37">
        <v>0.82</v>
      </c>
      <c r="E9" s="37">
        <v>0.8</v>
      </c>
      <c r="F9" s="118">
        <v>3</v>
      </c>
      <c r="G9" s="146">
        <f t="shared" si="0"/>
        <v>2.4</v>
      </c>
      <c r="H9" s="6"/>
      <c r="J9" s="150">
        <v>90</v>
      </c>
      <c r="K9" s="151">
        <f>M20</f>
        <v>37.5</v>
      </c>
    </row>
    <row r="10" spans="2:11" x14ac:dyDescent="0.35">
      <c r="B10" s="13"/>
      <c r="C10" s="36" t="s">
        <v>144</v>
      </c>
      <c r="D10" s="37">
        <v>0.82</v>
      </c>
      <c r="E10" s="37">
        <v>0.7</v>
      </c>
      <c r="F10" s="118">
        <v>6</v>
      </c>
      <c r="G10" s="146">
        <f t="shared" si="0"/>
        <v>6</v>
      </c>
      <c r="H10" s="6"/>
      <c r="J10" s="150">
        <v>225</v>
      </c>
      <c r="K10" s="151">
        <f>M20</f>
        <v>37.5</v>
      </c>
    </row>
    <row r="11" spans="2:11" x14ac:dyDescent="0.35">
      <c r="B11" s="13"/>
      <c r="C11" s="36" t="s">
        <v>145</v>
      </c>
      <c r="D11" s="37">
        <v>0.82</v>
      </c>
      <c r="E11" s="37">
        <v>0.4</v>
      </c>
      <c r="F11" s="118">
        <v>1</v>
      </c>
      <c r="G11" s="146">
        <f t="shared" si="0"/>
        <v>1</v>
      </c>
      <c r="H11" s="6"/>
      <c r="J11" s="150">
        <v>37.5</v>
      </c>
      <c r="K11" s="151">
        <f>M20</f>
        <v>37.5</v>
      </c>
    </row>
    <row r="12" spans="2:11" x14ac:dyDescent="0.35">
      <c r="B12" s="13"/>
      <c r="C12" s="36"/>
      <c r="D12" s="37"/>
      <c r="E12" s="37"/>
      <c r="F12" s="145"/>
      <c r="G12" s="146">
        <f t="shared" si="0"/>
        <v>0</v>
      </c>
      <c r="H12" s="6"/>
      <c r="J12" s="150"/>
      <c r="K12" s="151">
        <f>M20</f>
        <v>37.5</v>
      </c>
    </row>
    <row r="13" spans="2:11" x14ac:dyDescent="0.35">
      <c r="B13" s="13"/>
      <c r="C13" s="36"/>
      <c r="D13" s="37"/>
      <c r="E13" s="37"/>
      <c r="F13" s="145"/>
      <c r="G13" s="146">
        <f t="shared" si="0"/>
        <v>0</v>
      </c>
      <c r="H13" s="6"/>
      <c r="J13" s="150"/>
      <c r="K13" s="151">
        <f>M20</f>
        <v>37.5</v>
      </c>
    </row>
    <row r="14" spans="2:11" x14ac:dyDescent="0.35">
      <c r="B14" s="13"/>
      <c r="C14" s="36"/>
      <c r="D14" s="37"/>
      <c r="E14" s="37"/>
      <c r="F14" s="145"/>
      <c r="G14" s="146">
        <f t="shared" si="0"/>
        <v>0</v>
      </c>
      <c r="H14" s="6"/>
      <c r="J14" s="150"/>
      <c r="K14" s="151">
        <f>M20</f>
        <v>37.5</v>
      </c>
    </row>
    <row r="15" spans="2:11" ht="15" thickBot="1" x14ac:dyDescent="0.4">
      <c r="B15" s="7"/>
      <c r="C15" s="8"/>
      <c r="D15" s="8"/>
      <c r="E15" s="8"/>
      <c r="F15" s="8"/>
      <c r="G15" s="8"/>
      <c r="H15" s="9"/>
      <c r="J15" s="7"/>
      <c r="K15" s="9"/>
    </row>
    <row r="20" spans="11:13" x14ac:dyDescent="0.35">
      <c r="K20" s="148" t="s">
        <v>24</v>
      </c>
      <c r="L20" s="148"/>
      <c r="M20" s="148">
        <f>IF(K6= "for the day",7.5,37.5)</f>
        <v>37.5</v>
      </c>
    </row>
    <row r="21" spans="11:13" x14ac:dyDescent="0.35">
      <c r="K21" s="148" t="s">
        <v>23</v>
      </c>
      <c r="L21" s="148"/>
      <c r="M21" s="148"/>
    </row>
  </sheetData>
  <sheetProtection algorithmName="SHA-512" hashValue="fRsOi8eMnIq+CY6Ra2X61etpNtjD1eJjwo/wFIFpgGNaEhfqfiTzXZKFGR2z3h72IGbyL4XEcFH+hAyRxUXJKg==" saltValue="Xrtos6Qri9vaGOQhQVahrA==" spinCount="100000" sheet="1" objects="1" scenarios="1"/>
  <conditionalFormatting sqref="G7:G14">
    <cfRule type="cellIs" dxfId="54" priority="1" operator="equal">
      <formula>0</formula>
    </cfRule>
  </conditionalFormatting>
  <dataValidations count="1">
    <dataValidation type="list" allowBlank="1" showInputMessage="1" showErrorMessage="1" sqref="K6" xr:uid="{41EBE718-AA37-4A38-B8B0-1E734997AECD}">
      <formula1>$K$20:$K$21</formula1>
    </dataValidation>
  </dataValidations>
  <hyperlinks>
    <hyperlink ref="C1" location="HOME!A1" display="Home" xr:uid="{35242ACE-0D3E-490B-93F5-C62C788B7CA4}"/>
  </hyperlinks>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90DB7-3F72-4533-8815-BC2D0FB58E4B}">
  <sheetPr>
    <tabColor rgb="FFFF0000"/>
  </sheetPr>
  <dimension ref="B1:M19"/>
  <sheetViews>
    <sheetView showGridLines="0" tabSelected="1" zoomScale="60" zoomScaleNormal="60" workbookViewId="0">
      <selection activeCell="I22" sqref="I22"/>
    </sheetView>
  </sheetViews>
  <sheetFormatPr defaultColWidth="8.7265625" defaultRowHeight="14.5" x14ac:dyDescent="0.35"/>
  <cols>
    <col min="1" max="1" width="8.7265625" style="16"/>
    <col min="2" max="2" width="3.26953125" style="16" customWidth="1"/>
    <col min="3" max="3" width="63.453125" style="16" customWidth="1"/>
    <col min="4" max="4" width="9.453125" style="16" bestFit="1" customWidth="1"/>
    <col min="5" max="5" width="10.453125" style="16" bestFit="1" customWidth="1"/>
    <col min="6" max="7" width="9.453125" style="16" bestFit="1" customWidth="1"/>
    <col min="8" max="9" width="10.453125" style="16" bestFit="1" customWidth="1"/>
    <col min="10" max="10" width="12" style="16" bestFit="1" customWidth="1"/>
    <col min="11" max="11" width="10" style="16" customWidth="1"/>
    <col min="12" max="12" width="12.1796875" style="16" customWidth="1"/>
    <col min="13" max="13" width="3.81640625" style="16" customWidth="1"/>
    <col min="14" max="16384" width="8.7265625" style="16"/>
  </cols>
  <sheetData>
    <row r="1" spans="2:13" ht="23.5" x14ac:dyDescent="0.55000000000000004">
      <c r="C1" s="21" t="s">
        <v>25</v>
      </c>
      <c r="F1" s="50" t="s">
        <v>15</v>
      </c>
    </row>
    <row r="2" spans="2:13" ht="24" thickBot="1" x14ac:dyDescent="0.6">
      <c r="C2" s="21"/>
      <c r="F2" s="51"/>
    </row>
    <row r="3" spans="2:13" ht="18.5" x14ac:dyDescent="0.45">
      <c r="B3" s="52"/>
      <c r="C3" s="53"/>
      <c r="D3" s="53"/>
      <c r="E3" s="53"/>
      <c r="F3" s="53"/>
      <c r="G3" s="53"/>
      <c r="H3" s="53"/>
      <c r="I3" s="53"/>
      <c r="J3" s="53"/>
      <c r="K3" s="53"/>
      <c r="L3" s="54"/>
      <c r="M3" s="55"/>
    </row>
    <row r="4" spans="2:13" ht="18.5" x14ac:dyDescent="0.45">
      <c r="B4" s="56"/>
      <c r="C4" s="57"/>
      <c r="D4" s="57" t="str">
        <f>(IFERROR(Workforce!C7," "))</f>
        <v xml:space="preserve">B3 Therapy Assistant </v>
      </c>
      <c r="E4" s="57" t="str">
        <f>(IFERROR(Workforce!C8," "))</f>
        <v xml:space="preserve">B4 Assistant Practitioner </v>
      </c>
      <c r="F4" s="57" t="str">
        <f>(IFERROR(Workforce!C9," "))</f>
        <v>B5 Therapist</v>
      </c>
      <c r="G4" s="57" t="str">
        <f>(IFERROR(Workforce!C10," "))</f>
        <v xml:space="preserve">B6 Specialist </v>
      </c>
      <c r="H4" s="57" t="str">
        <f>(IFERROR(Workforce!C11," "))</f>
        <v>B7 Professional Advisor</v>
      </c>
      <c r="I4" s="57">
        <f>(IFERROR(Workforce!C12," "))</f>
        <v>0</v>
      </c>
      <c r="J4" s="57">
        <f>(IFERROR(Workforce!C13," "))</f>
        <v>0</v>
      </c>
      <c r="K4" s="57">
        <f>(IFERROR(Workforce!C14," "))</f>
        <v>0</v>
      </c>
      <c r="L4" s="57" t="s">
        <v>26</v>
      </c>
      <c r="M4" s="58"/>
    </row>
    <row r="5" spans="2:13" ht="18.5" x14ac:dyDescent="0.45">
      <c r="B5" s="56"/>
      <c r="C5" s="57" t="s">
        <v>27</v>
      </c>
      <c r="D5" s="60" cm="1">
        <f t="array" ref="D5:L5">_xlfn.ANCHORARRAY('Calc.Workforce'!C18)</f>
        <v>69.205318681318701</v>
      </c>
      <c r="E5" s="60">
        <v>14.628846153846155</v>
      </c>
      <c r="F5" s="60">
        <v>34.099000000000004</v>
      </c>
      <c r="G5" s="60">
        <v>78.312733516483519</v>
      </c>
      <c r="H5" s="60">
        <v>8.0614093406593401</v>
      </c>
      <c r="I5" s="60">
        <v>0</v>
      </c>
      <c r="J5" s="60">
        <v>0</v>
      </c>
      <c r="K5" s="60">
        <v>0</v>
      </c>
      <c r="L5" s="60">
        <v>204.30730769230772</v>
      </c>
      <c r="M5" s="58"/>
    </row>
    <row r="6" spans="2:13" ht="18.5" x14ac:dyDescent="0.45">
      <c r="B6" s="56"/>
      <c r="C6" s="57" t="s">
        <v>28</v>
      </c>
      <c r="D6" s="60" cm="1">
        <f t="array" ref="D6:L6">'Calc.Workforce'!C15:K15</f>
        <v>22.327177274912472</v>
      </c>
      <c r="E6" s="60">
        <v>12.38892797581822</v>
      </c>
      <c r="F6" s="60">
        <v>17.326727642276424</v>
      </c>
      <c r="G6" s="60">
        <v>22.738888942068392</v>
      </c>
      <c r="H6" s="60">
        <v>24.577467502010183</v>
      </c>
      <c r="I6" s="60" t="str">
        <v xml:space="preserve"> </v>
      </c>
      <c r="J6" s="60" t="str">
        <v xml:space="preserve"> </v>
      </c>
      <c r="K6" s="60" t="str">
        <v xml:space="preserve"> </v>
      </c>
      <c r="L6" s="60">
        <v>20.389136929893791</v>
      </c>
      <c r="M6" s="58"/>
    </row>
    <row r="7" spans="2:13" ht="18.5" x14ac:dyDescent="0.45">
      <c r="B7" s="56"/>
      <c r="C7" s="59"/>
      <c r="D7" s="59"/>
      <c r="E7" s="59"/>
      <c r="F7" s="59"/>
      <c r="G7" s="59"/>
      <c r="H7" s="59"/>
      <c r="I7" s="59"/>
      <c r="J7" s="59"/>
      <c r="K7" s="59"/>
      <c r="L7" s="59"/>
      <c r="M7" s="58"/>
    </row>
    <row r="8" spans="2:13" ht="18.5" x14ac:dyDescent="0.45">
      <c r="B8" s="56"/>
      <c r="C8" s="57" t="s">
        <v>29</v>
      </c>
      <c r="D8" s="60">
        <f>'Calc Job plan'!K5+HOME!C3</f>
        <v>19.475999999999999</v>
      </c>
      <c r="E8" s="60">
        <f>'Calc Job plan'!K6+HOME!C3</f>
        <v>20.951999999999998</v>
      </c>
      <c r="F8" s="60">
        <f>'Calc Job plan'!K7+HOME!C3</f>
        <v>20.951999999999998</v>
      </c>
      <c r="G8" s="60">
        <f>'Calc Job plan'!K8+HOME!C3</f>
        <v>22.428000000000001</v>
      </c>
      <c r="H8" s="60">
        <f>'Calc Job plan'!K9+HOME!C3</f>
        <v>26.855999999999998</v>
      </c>
      <c r="I8" s="60">
        <f>'Calc Job plan'!K10+HOME!C3</f>
        <v>18</v>
      </c>
      <c r="J8" s="60">
        <f>'Calc Job plan'!K11+HOME!C3</f>
        <v>18</v>
      </c>
      <c r="K8" s="60">
        <f>'Calc Job plan'!K12+HOME!C3</f>
        <v>18</v>
      </c>
      <c r="L8" s="60">
        <f>'Calc Job plan'!K13+HOME!C3</f>
        <v>21.48705</v>
      </c>
      <c r="M8" s="58"/>
    </row>
    <row r="9" spans="2:13" ht="18.5" x14ac:dyDescent="0.45">
      <c r="B9" s="56"/>
      <c r="C9" s="59"/>
      <c r="D9" s="59"/>
      <c r="E9" s="59"/>
      <c r="F9" s="59"/>
      <c r="G9" s="59"/>
      <c r="H9" s="59"/>
      <c r="I9" s="59"/>
      <c r="J9" s="59"/>
      <c r="K9" s="59"/>
      <c r="L9" s="59"/>
      <c r="M9" s="58"/>
    </row>
    <row r="10" spans="2:13" ht="18.5" x14ac:dyDescent="0.45">
      <c r="B10" s="56"/>
      <c r="C10" s="57" t="s">
        <v>30</v>
      </c>
      <c r="D10" s="119" cm="1">
        <f t="array" ref="D10:L10">'Calc.Workforce'!C8:K8</f>
        <v>5.2096746974795778</v>
      </c>
      <c r="E10" s="119">
        <v>1.2388927975818218</v>
      </c>
      <c r="F10" s="119">
        <v>2.887787940379404</v>
      </c>
      <c r="G10" s="119">
        <v>7.5796296473561293</v>
      </c>
      <c r="H10" s="119">
        <v>1.3654148612227881</v>
      </c>
      <c r="I10" s="119" t="str">
        <v xml:space="preserve"> </v>
      </c>
      <c r="J10" s="119" t="str">
        <v xml:space="preserve"> </v>
      </c>
      <c r="K10" s="119" t="str">
        <v xml:space="preserve"> </v>
      </c>
      <c r="L10" s="119">
        <v>18.281399944019721</v>
      </c>
      <c r="M10" s="58"/>
    </row>
    <row r="11" spans="2:13" ht="18.5" x14ac:dyDescent="0.45">
      <c r="B11" s="56"/>
      <c r="C11" s="57" t="s">
        <v>31</v>
      </c>
      <c r="D11" s="119" cm="1">
        <f t="array" ref="D11:L11">'Calc.Workforce'!C16:K16</f>
        <v>-1.0096746974795776</v>
      </c>
      <c r="E11" s="119">
        <v>0.56110720241817824</v>
      </c>
      <c r="F11" s="119">
        <v>0.11221205962059599</v>
      </c>
      <c r="G11" s="119">
        <v>-1.5796296473561293</v>
      </c>
      <c r="H11" s="119">
        <v>-0.3654148612227881</v>
      </c>
      <c r="I11" s="119" t="str">
        <v xml:space="preserve"> </v>
      </c>
      <c r="J11" s="119" t="str">
        <v xml:space="preserve"> </v>
      </c>
      <c r="K11" s="119" t="str">
        <v xml:space="preserve"> </v>
      </c>
      <c r="L11" s="119">
        <v>-2.2813999440197215</v>
      </c>
      <c r="M11" s="58"/>
    </row>
    <row r="12" spans="2:13" ht="19" thickBot="1" x14ac:dyDescent="0.5">
      <c r="B12" s="61"/>
      <c r="C12" s="62"/>
      <c r="D12" s="62"/>
      <c r="E12" s="62"/>
      <c r="F12" s="62"/>
      <c r="G12" s="62"/>
      <c r="H12" s="62"/>
      <c r="I12" s="62"/>
      <c r="J12" s="62"/>
      <c r="K12" s="62"/>
      <c r="L12" s="63"/>
      <c r="M12" s="64"/>
    </row>
    <row r="13" spans="2:13" ht="19" thickBot="1" x14ac:dyDescent="0.5">
      <c r="B13" s="121"/>
      <c r="C13" s="121"/>
      <c r="D13" s="121"/>
      <c r="E13" s="121"/>
      <c r="F13" s="121"/>
      <c r="G13" s="121"/>
      <c r="H13" s="121"/>
      <c r="I13" s="121"/>
      <c r="J13" s="121"/>
      <c r="K13" s="121"/>
    </row>
    <row r="14" spans="2:13" x14ac:dyDescent="0.35">
      <c r="B14" s="122"/>
      <c r="C14" s="123"/>
      <c r="D14" s="123"/>
      <c r="E14" s="123"/>
      <c r="F14" s="123"/>
      <c r="G14" s="123"/>
      <c r="H14" s="123"/>
      <c r="I14" s="123"/>
      <c r="J14" s="123"/>
      <c r="K14" s="123"/>
      <c r="L14" s="123"/>
      <c r="M14" s="124"/>
    </row>
    <row r="15" spans="2:13" ht="18.5" x14ac:dyDescent="0.45">
      <c r="B15" s="125"/>
      <c r="C15" s="57"/>
      <c r="D15" s="57" t="str">
        <f>D4</f>
        <v xml:space="preserve">B3 Therapy Assistant </v>
      </c>
      <c r="E15" s="57" t="str">
        <f t="shared" ref="E15:L15" si="0">E4</f>
        <v xml:space="preserve">B4 Assistant Practitioner </v>
      </c>
      <c r="F15" s="57" t="str">
        <f t="shared" si="0"/>
        <v>B5 Therapist</v>
      </c>
      <c r="G15" s="57" t="str">
        <f t="shared" si="0"/>
        <v xml:space="preserve">B6 Specialist </v>
      </c>
      <c r="H15" s="57" t="str">
        <f t="shared" si="0"/>
        <v>B7 Professional Advisor</v>
      </c>
      <c r="I15" s="57">
        <f t="shared" si="0"/>
        <v>0</v>
      </c>
      <c r="J15" s="57">
        <f t="shared" si="0"/>
        <v>0</v>
      </c>
      <c r="K15" s="57">
        <f t="shared" si="0"/>
        <v>0</v>
      </c>
      <c r="L15" s="57" t="str">
        <f t="shared" si="0"/>
        <v>All Grades</v>
      </c>
      <c r="M15" s="126"/>
    </row>
    <row r="16" spans="2:13" ht="18.5" x14ac:dyDescent="0.45">
      <c r="B16" s="125"/>
      <c r="C16" s="57" t="s">
        <v>32</v>
      </c>
      <c r="D16" s="60" cm="1">
        <f t="array" ref="D16:L16">'Calc.Workforce'!C21:K21</f>
        <v>4.2719332519332536</v>
      </c>
      <c r="E16" s="60">
        <v>1.0158920940170939</v>
      </c>
      <c r="F16" s="60">
        <v>2.3679861111111111</v>
      </c>
      <c r="G16" s="60">
        <v>6.2152963108320254</v>
      </c>
      <c r="H16" s="60">
        <v>1.1196401862026861</v>
      </c>
      <c r="I16" s="60" t="str">
        <v xml:space="preserve"> </v>
      </c>
      <c r="J16" s="60" t="str">
        <v xml:space="preserve"> </v>
      </c>
      <c r="K16" s="60" t="str">
        <v xml:space="preserve"> </v>
      </c>
      <c r="L16" s="60">
        <v>14.99074795409617</v>
      </c>
      <c r="M16" s="126"/>
    </row>
    <row r="17" spans="2:13" ht="18.5" x14ac:dyDescent="0.45">
      <c r="B17" s="125"/>
      <c r="C17" s="57" t="s">
        <v>33</v>
      </c>
      <c r="D17" s="60" cm="1">
        <f t="array" ref="D17:L17">'Calc.Workforce'!C27:K27</f>
        <v>-0.27193325193325357</v>
      </c>
      <c r="E17" s="60">
        <v>6.4107905982906166E-2</v>
      </c>
      <c r="F17" s="60">
        <v>3.2013888888888786E-2</v>
      </c>
      <c r="G17" s="60">
        <v>-0.21529631083202538</v>
      </c>
      <c r="H17" s="60">
        <v>-0.11964018620268613</v>
      </c>
      <c r="I17" s="60" t="str">
        <v xml:space="preserve"> </v>
      </c>
      <c r="J17" s="60" t="str">
        <v xml:space="preserve"> </v>
      </c>
      <c r="K17" s="60" t="str">
        <v xml:space="preserve"> </v>
      </c>
      <c r="L17" s="60">
        <v>-0.51074795409616947</v>
      </c>
      <c r="M17" s="126"/>
    </row>
    <row r="18" spans="2:13" ht="18.5" x14ac:dyDescent="0.45">
      <c r="B18" s="125"/>
      <c r="C18" s="57" t="s">
        <v>34</v>
      </c>
      <c r="D18" s="60" cm="1">
        <f t="array" ref="D18:L18">'Calc.Workforce'!C26:K26</f>
        <v>19.223699633699638</v>
      </c>
      <c r="E18" s="60">
        <v>16.931534900284898</v>
      </c>
      <c r="F18" s="60">
        <v>17.759895833333335</v>
      </c>
      <c r="G18" s="60">
        <v>18.645888932496078</v>
      </c>
      <c r="H18" s="60">
        <v>20.153523351648349</v>
      </c>
      <c r="I18" s="60" t="str">
        <v xml:space="preserve"> </v>
      </c>
      <c r="J18" s="60" t="str">
        <v xml:space="preserve"> </v>
      </c>
      <c r="K18" s="60" t="str">
        <v xml:space="preserve"> </v>
      </c>
      <c r="L18" s="60">
        <v>18.600446803742511</v>
      </c>
      <c r="M18" s="126"/>
    </row>
    <row r="19" spans="2:13" ht="15" thickBot="1" x14ac:dyDescent="0.4">
      <c r="B19" s="127"/>
      <c r="C19" s="128"/>
      <c r="D19" s="128"/>
      <c r="E19" s="128"/>
      <c r="F19" s="128"/>
      <c r="G19" s="128"/>
      <c r="H19" s="128"/>
      <c r="I19" s="128"/>
      <c r="J19" s="128"/>
      <c r="K19" s="128"/>
      <c r="L19" s="128"/>
      <c r="M19" s="129"/>
    </row>
  </sheetData>
  <sheetProtection algorithmName="SHA-512" hashValue="voj8kJHCT8EskIlWbsEQTnHwBiw/VdvKGLvJTk0Bc5e4dkKXaXPKOLkJ1d6CFLZcegJ5eLngFxofbYo1gUg0Ig==" saltValue="ccQ6ZdD+kxu2DqPUo7FRPg==" spinCount="100000" sheet="1" objects="1" scenarios="1"/>
  <conditionalFormatting sqref="D11:L11">
    <cfRule type="cellIs" dxfId="53" priority="84" operator="lessThan">
      <formula>-0.2</formula>
    </cfRule>
  </conditionalFormatting>
  <conditionalFormatting sqref="D17:L17">
    <cfRule type="cellIs" dxfId="52" priority="82" operator="lessThan">
      <formula>-0.2</formula>
    </cfRule>
  </conditionalFormatting>
  <conditionalFormatting sqref="D18">
    <cfRule type="cellIs" dxfId="51" priority="52" operator="greaterThan">
      <formula>$D$8</formula>
    </cfRule>
  </conditionalFormatting>
  <conditionalFormatting sqref="E18">
    <cfRule type="cellIs" dxfId="50" priority="51" operator="greaterThan">
      <formula>$E$8</formula>
    </cfRule>
  </conditionalFormatting>
  <conditionalFormatting sqref="F18">
    <cfRule type="cellIs" dxfId="49" priority="50" operator="greaterThan">
      <formula>$F$8</formula>
    </cfRule>
  </conditionalFormatting>
  <conditionalFormatting sqref="G18">
    <cfRule type="cellIs" dxfId="48" priority="49" operator="greaterThan">
      <formula>$G$8</formula>
    </cfRule>
  </conditionalFormatting>
  <conditionalFormatting sqref="H18">
    <cfRule type="cellIs" dxfId="47" priority="48" operator="greaterThan">
      <formula>$H$8</formula>
    </cfRule>
    <cfRule type="cellIs" dxfId="46" priority="47" operator="greaterThan">
      <formula>$H$8</formula>
    </cfRule>
  </conditionalFormatting>
  <conditionalFormatting sqref="I18">
    <cfRule type="cellIs" dxfId="45" priority="46" operator="greaterThan">
      <formula>$I$8</formula>
    </cfRule>
  </conditionalFormatting>
  <conditionalFormatting sqref="J18">
    <cfRule type="cellIs" dxfId="44" priority="45" operator="greaterThan">
      <formula>$J$8</formula>
    </cfRule>
  </conditionalFormatting>
  <conditionalFormatting sqref="K18">
    <cfRule type="cellIs" dxfId="43" priority="44" operator="greaterThan">
      <formula>$K$8</formula>
    </cfRule>
  </conditionalFormatting>
  <conditionalFormatting sqref="L18">
    <cfRule type="cellIs" dxfId="42" priority="43" operator="greaterThan">
      <formula>$L$8</formula>
    </cfRule>
  </conditionalFormatting>
  <conditionalFormatting sqref="F6">
    <cfRule type="cellIs" dxfId="41" priority="29" operator="greaterThan">
      <formula>$F$8</formula>
    </cfRule>
  </conditionalFormatting>
  <conditionalFormatting sqref="D6">
    <cfRule type="cellIs" dxfId="40" priority="26" operator="greaterThan">
      <formula>$D$8</formula>
    </cfRule>
  </conditionalFormatting>
  <conditionalFormatting sqref="E6">
    <cfRule type="cellIs" dxfId="39" priority="25" operator="greaterThan">
      <formula>$E$8</formula>
    </cfRule>
    <cfRule type="cellIs" dxfId="38" priority="1" operator="greaterThan">
      <formula>$E$8</formula>
    </cfRule>
  </conditionalFormatting>
  <conditionalFormatting sqref="G6">
    <cfRule type="cellIs" dxfId="37" priority="24" operator="greaterThan">
      <formula>$G$8</formula>
    </cfRule>
  </conditionalFormatting>
  <conditionalFormatting sqref="H6">
    <cfRule type="cellIs" dxfId="36" priority="23" operator="greaterThan">
      <formula>$H$8</formula>
    </cfRule>
  </conditionalFormatting>
  <conditionalFormatting sqref="I6">
    <cfRule type="cellIs" dxfId="35" priority="22" operator="greaterThan">
      <formula>$I$8</formula>
    </cfRule>
  </conditionalFormatting>
  <conditionalFormatting sqref="J6">
    <cfRule type="cellIs" dxfId="34" priority="21" operator="greaterThan">
      <formula>$J$8</formula>
    </cfRule>
  </conditionalFormatting>
  <conditionalFormatting sqref="K6">
    <cfRule type="cellIs" dxfId="33" priority="20" operator="greaterThan">
      <formula>$K$8</formula>
    </cfRule>
  </conditionalFormatting>
  <conditionalFormatting sqref="L6">
    <cfRule type="cellIs" dxfId="32" priority="19" operator="greaterThan">
      <formula>$L$8</formula>
    </cfRule>
  </conditionalFormatting>
  <hyperlinks>
    <hyperlink ref="F1" location="HOME!A1" display="Home" xr:uid="{82B542A1-BD4C-4192-B9B3-85042F962F14}"/>
  </hyperlinks>
  <pageMargins left="0.7" right="0.7" top="0.75" bottom="0.75" header="0.3" footer="0.3"/>
  <pageSetup paperSize="9"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cellIs" priority="42" operator="between" id="{A4503F3A-6AB0-4859-953E-10840BE287FE}">
            <xm:f>HOME!$C$3</xm:f>
            <xm:f>$D$8</xm:f>
            <x14:dxf>
              <font>
                <color rgb="FF9C5700"/>
              </font>
              <fill>
                <patternFill>
                  <bgColor rgb="FFFFEB9C"/>
                </patternFill>
              </fill>
            </x14:dxf>
          </x14:cfRule>
          <x14:cfRule type="cellIs" priority="33" operator="lessThan" id="{E3B0D076-834B-4FDA-824B-E395E490747F}">
            <xm:f>HOME!$C$3</xm:f>
            <x14:dxf>
              <font>
                <color rgb="FF006100"/>
              </font>
              <fill>
                <patternFill>
                  <bgColor rgb="FFC6EFCE"/>
                </patternFill>
              </fill>
            </x14:dxf>
          </x14:cfRule>
          <xm:sqref>D18</xm:sqref>
        </x14:conditionalFormatting>
        <x14:conditionalFormatting xmlns:xm="http://schemas.microsoft.com/office/excel/2006/main">
          <x14:cfRule type="cellIs" priority="41" operator="between" id="{DB2ACFED-C0AF-4ED9-BD76-EA32CBA1F249}">
            <xm:f>HOME!$C$3</xm:f>
            <xm:f>$E$8</xm:f>
            <x14:dxf>
              <font>
                <color rgb="FF9C5700"/>
              </font>
              <fill>
                <patternFill>
                  <bgColor rgb="FFFFEB9C"/>
                </patternFill>
              </fill>
            </x14:dxf>
          </x14:cfRule>
          <x14:cfRule type="cellIs" priority="32" operator="lessThan" id="{2427F419-D4CD-4B7D-B7C2-B680CA6D3B92}">
            <xm:f>HOME!$C$3</xm:f>
            <x14:dxf>
              <font>
                <color rgb="FF006100"/>
              </font>
              <fill>
                <patternFill>
                  <bgColor rgb="FFC6EFCE"/>
                </patternFill>
              </fill>
            </x14:dxf>
          </x14:cfRule>
          <xm:sqref>E18</xm:sqref>
        </x14:conditionalFormatting>
        <x14:conditionalFormatting xmlns:xm="http://schemas.microsoft.com/office/excel/2006/main">
          <x14:cfRule type="cellIs" priority="40" operator="between" id="{EEFCE566-442E-4B06-A4DB-385BA6879135}">
            <xm:f>HOME!$C$3</xm:f>
            <xm:f>$F$8</xm:f>
            <x14:dxf>
              <font>
                <color rgb="FF9C5700"/>
              </font>
              <fill>
                <patternFill>
                  <bgColor rgb="FFFFEB9C"/>
                </patternFill>
              </fill>
            </x14:dxf>
          </x14:cfRule>
          <x14:cfRule type="cellIs" priority="31" operator="lessThan" id="{7B988D16-2D2B-499B-8524-E1623BAE2A49}">
            <xm:f>HOME!$C$3</xm:f>
            <x14:dxf>
              <font>
                <color rgb="FF006100"/>
              </font>
              <fill>
                <patternFill>
                  <bgColor rgb="FFC6EFCE"/>
                </patternFill>
              </fill>
            </x14:dxf>
          </x14:cfRule>
          <xm:sqref>F18</xm:sqref>
        </x14:conditionalFormatting>
        <x14:conditionalFormatting xmlns:xm="http://schemas.microsoft.com/office/excel/2006/main">
          <x14:cfRule type="cellIs" priority="39" operator="between" id="{B08F3DAB-EFC8-46E6-ABC4-3454350D67D1}">
            <xm:f>HOME!$C$3</xm:f>
            <xm:f>$G$8</xm:f>
            <x14:dxf>
              <font>
                <color rgb="FF9C5700"/>
              </font>
              <fill>
                <patternFill>
                  <bgColor rgb="FFFFEB9C"/>
                </patternFill>
              </fill>
            </x14:dxf>
          </x14:cfRule>
          <xm:sqref>G18</xm:sqref>
        </x14:conditionalFormatting>
        <x14:conditionalFormatting xmlns:xm="http://schemas.microsoft.com/office/excel/2006/main">
          <x14:cfRule type="cellIs" priority="38" operator="between" id="{E15967E0-E26C-417D-BC6D-B849A5C6690E}">
            <xm:f>HOME!$C$3</xm:f>
            <xm:f>$H$8</xm:f>
            <x14:dxf>
              <font>
                <color rgb="FF9C5700"/>
              </font>
              <fill>
                <patternFill>
                  <bgColor rgb="FFFFEB9C"/>
                </patternFill>
              </fill>
            </x14:dxf>
          </x14:cfRule>
          <xm:sqref>H18</xm:sqref>
        </x14:conditionalFormatting>
        <x14:conditionalFormatting xmlns:xm="http://schemas.microsoft.com/office/excel/2006/main">
          <x14:cfRule type="cellIs" priority="37" operator="between" id="{6DBB81BB-F8AF-48B3-8AC2-66F91AF0034C}">
            <xm:f>HOME!$C$3</xm:f>
            <xm:f>$I$8</xm:f>
            <x14:dxf>
              <font>
                <color rgb="FF9C5700"/>
              </font>
              <fill>
                <patternFill>
                  <bgColor rgb="FFFFEB9C"/>
                </patternFill>
              </fill>
            </x14:dxf>
          </x14:cfRule>
          <xm:sqref>I18</xm:sqref>
        </x14:conditionalFormatting>
        <x14:conditionalFormatting xmlns:xm="http://schemas.microsoft.com/office/excel/2006/main">
          <x14:cfRule type="cellIs" priority="36" operator="between" id="{B02A7E37-46B9-429D-948D-3EF55A24D033}">
            <xm:f>HOME!$C$3</xm:f>
            <xm:f>$J$8</xm:f>
            <x14:dxf>
              <font>
                <color rgb="FF9C5700"/>
              </font>
              <fill>
                <patternFill>
                  <bgColor rgb="FFFFEB9C"/>
                </patternFill>
              </fill>
            </x14:dxf>
          </x14:cfRule>
          <xm:sqref>J18</xm:sqref>
        </x14:conditionalFormatting>
        <x14:conditionalFormatting xmlns:xm="http://schemas.microsoft.com/office/excel/2006/main">
          <x14:cfRule type="cellIs" priority="35" operator="between" id="{65D53764-A10F-4A31-80B6-B2128A0713BD}">
            <xm:f>HOME!$C$3</xm:f>
            <xm:f>$K$8</xm:f>
            <x14:dxf>
              <font>
                <color rgb="FF9C5700"/>
              </font>
              <fill>
                <patternFill>
                  <bgColor rgb="FFFFEB9C"/>
                </patternFill>
              </fill>
            </x14:dxf>
          </x14:cfRule>
          <xm:sqref>K18</xm:sqref>
        </x14:conditionalFormatting>
        <x14:conditionalFormatting xmlns:xm="http://schemas.microsoft.com/office/excel/2006/main">
          <x14:cfRule type="cellIs" priority="34" operator="between" id="{0401AA4F-9FFB-450F-8CCB-F94528E828A2}">
            <xm:f>HOME!$C$3</xm:f>
            <xm:f>$L$8</xm:f>
            <x14:dxf>
              <font>
                <color rgb="FF9C5700"/>
              </font>
              <fill>
                <patternFill>
                  <bgColor rgb="FFFFEB9C"/>
                </patternFill>
              </fill>
            </x14:dxf>
          </x14:cfRule>
          <xm:sqref>L18</xm:sqref>
        </x14:conditionalFormatting>
        <x14:conditionalFormatting xmlns:xm="http://schemas.microsoft.com/office/excel/2006/main">
          <x14:cfRule type="cellIs" priority="30" operator="lessThan" id="{FD4005BC-F8D1-4FFB-AFA0-512AD94493BF}">
            <xm:f>HOME!$C$3</xm:f>
            <x14:dxf>
              <font>
                <color rgb="FF006100"/>
              </font>
              <fill>
                <patternFill>
                  <bgColor rgb="FFC6EFCE"/>
                </patternFill>
              </fill>
            </x14:dxf>
          </x14:cfRule>
          <xm:sqref>G18:L18</xm:sqref>
        </x14:conditionalFormatting>
        <x14:conditionalFormatting xmlns:xm="http://schemas.microsoft.com/office/excel/2006/main">
          <x14:cfRule type="cellIs" priority="28" operator="between" id="{17F6B25E-6EA3-48D0-AAC6-F09ABFA9F18E}">
            <xm:f>HOME!$C$3</xm:f>
            <xm:f>$F$8</xm:f>
            <x14:dxf>
              <font>
                <color rgb="FF9C5700"/>
              </font>
              <fill>
                <patternFill>
                  <bgColor rgb="FFFFEB9C"/>
                </patternFill>
              </fill>
            </x14:dxf>
          </x14:cfRule>
          <x14:cfRule type="cellIs" priority="27" operator="lessThan" id="{9241E63D-3E48-40DB-8946-6E31D6862302}">
            <xm:f>HOME!$C$3</xm:f>
            <x14:dxf>
              <font>
                <color rgb="FF006100"/>
              </font>
              <fill>
                <patternFill>
                  <bgColor rgb="FFC6EFCE"/>
                </patternFill>
              </fill>
            </x14:dxf>
          </x14:cfRule>
          <x14:cfRule type="cellIs" priority="16" operator="lessThan" id="{6130F100-2964-4108-906D-52D297CEDD54}">
            <xm:f>HOME!$C$3</xm:f>
            <x14:dxf>
              <font>
                <color rgb="FF006100"/>
              </font>
              <fill>
                <patternFill>
                  <bgColor rgb="FFC6EFCE"/>
                </patternFill>
              </fill>
            </x14:dxf>
          </x14:cfRule>
          <xm:sqref>F6</xm:sqref>
        </x14:conditionalFormatting>
        <x14:conditionalFormatting xmlns:xm="http://schemas.microsoft.com/office/excel/2006/main">
          <x14:cfRule type="cellIs" priority="18" operator="lessThan" id="{DD217BA6-D700-4B64-A5D4-41B2BB4332B6}">
            <xm:f>HOME!$C$3</xm:f>
            <x14:dxf>
              <font>
                <color rgb="FF006100"/>
              </font>
              <fill>
                <patternFill>
                  <bgColor rgb="FFC6EFCE"/>
                </patternFill>
              </fill>
            </x14:dxf>
          </x14:cfRule>
          <x14:cfRule type="cellIs" priority="9" operator="between" id="{A551FAE4-33DE-432F-831B-1552C5AB7870}">
            <xm:f>HOME!$C$3</xm:f>
            <xm:f>$D$8</xm:f>
            <x14:dxf>
              <font>
                <color rgb="FF9C5700"/>
              </font>
              <fill>
                <patternFill>
                  <bgColor rgb="FFFFEB9C"/>
                </patternFill>
              </fill>
            </x14:dxf>
          </x14:cfRule>
          <xm:sqref>D6</xm:sqref>
        </x14:conditionalFormatting>
        <x14:conditionalFormatting xmlns:xm="http://schemas.microsoft.com/office/excel/2006/main">
          <x14:cfRule type="cellIs" priority="17" operator="lessThan" id="{68FF8BC4-E777-4249-8FBB-2D579E4232C5}">
            <xm:f>HOME!$C$3</xm:f>
            <x14:dxf>
              <font>
                <color rgb="FF006100"/>
              </font>
              <fill>
                <patternFill>
                  <bgColor rgb="FFC6EFCE"/>
                </patternFill>
              </fill>
            </x14:dxf>
          </x14:cfRule>
          <x14:cfRule type="cellIs" priority="8" operator="between" id="{DC77EBD5-2278-4CBB-8B1C-F4A517913730}">
            <xm:f>HOME!$C$3</xm:f>
            <xm:f>"1$E$8"</xm:f>
            <x14:dxf>
              <font>
                <color rgb="FF9C5700"/>
              </font>
              <fill>
                <patternFill>
                  <bgColor rgb="FFFFEB9C"/>
                </patternFill>
              </fill>
            </x14:dxf>
          </x14:cfRule>
          <xm:sqref>E6</xm:sqref>
        </x14:conditionalFormatting>
        <x14:conditionalFormatting xmlns:xm="http://schemas.microsoft.com/office/excel/2006/main">
          <x14:cfRule type="cellIs" priority="15" operator="lessThan" id="{C4407BF9-D9EF-43D2-80C2-A69ABDBAC934}">
            <xm:f>HOME!$C$3</xm:f>
            <x14:dxf>
              <font>
                <color rgb="FF006100"/>
              </font>
              <fill>
                <patternFill>
                  <bgColor rgb="FFC6EFCE"/>
                </patternFill>
              </fill>
            </x14:dxf>
          </x14:cfRule>
          <x14:cfRule type="cellIs" priority="7" operator="between" id="{3DD443EF-E2E5-476C-8EEA-BD493F99ED18}">
            <xm:f>HOME!$C$3</xm:f>
            <xm:f>$G$8</xm:f>
            <x14:dxf>
              <font>
                <color rgb="FF9C5700"/>
              </font>
              <fill>
                <patternFill>
                  <bgColor rgb="FFFFEB9C"/>
                </patternFill>
              </fill>
            </x14:dxf>
          </x14:cfRule>
          <xm:sqref>G6</xm:sqref>
        </x14:conditionalFormatting>
        <x14:conditionalFormatting xmlns:xm="http://schemas.microsoft.com/office/excel/2006/main">
          <x14:cfRule type="cellIs" priority="14" operator="lessThan" id="{4D3B0977-57B9-4BE4-8B6F-92A5E393A71C}">
            <xm:f>HOME!$C$3</xm:f>
            <x14:dxf>
              <font>
                <color rgb="FF006100"/>
              </font>
              <fill>
                <patternFill>
                  <bgColor rgb="FFC6EFCE"/>
                </patternFill>
              </fill>
            </x14:dxf>
          </x14:cfRule>
          <x14:cfRule type="cellIs" priority="6" operator="between" id="{99B825D5-F3F0-4391-AFF2-82AD8531CAC0}">
            <xm:f>HOME!$C$3</xm:f>
            <xm:f>$H$8</xm:f>
            <x14:dxf>
              <font>
                <color rgb="FF9C5700"/>
              </font>
              <fill>
                <patternFill>
                  <bgColor rgb="FFFFEB9C"/>
                </patternFill>
              </fill>
            </x14:dxf>
          </x14:cfRule>
          <xm:sqref>H6</xm:sqref>
        </x14:conditionalFormatting>
        <x14:conditionalFormatting xmlns:xm="http://schemas.microsoft.com/office/excel/2006/main">
          <x14:cfRule type="cellIs" priority="13" operator="lessThan" id="{3F243F05-0FB7-4B42-BBF3-AE4B1FBFD21D}">
            <xm:f>HOME!$C$3</xm:f>
            <x14:dxf>
              <font>
                <color rgb="FF006100"/>
              </font>
              <fill>
                <patternFill>
                  <bgColor rgb="FFC6EFCE"/>
                </patternFill>
              </fill>
            </x14:dxf>
          </x14:cfRule>
          <x14:cfRule type="cellIs" priority="5" operator="between" id="{FC6193D0-77A3-4D14-B353-8189313AA6B6}">
            <xm:f>HOME!$C$3</xm:f>
            <xm:f>$I$8</xm:f>
            <x14:dxf>
              <font>
                <color rgb="FF9C5700"/>
              </font>
              <fill>
                <patternFill>
                  <bgColor rgb="FFFFEB9C"/>
                </patternFill>
              </fill>
            </x14:dxf>
          </x14:cfRule>
          <xm:sqref>I6</xm:sqref>
        </x14:conditionalFormatting>
        <x14:conditionalFormatting xmlns:xm="http://schemas.microsoft.com/office/excel/2006/main">
          <x14:cfRule type="cellIs" priority="12" operator="lessThan" id="{0C6C5B29-B499-4245-A582-2210764FA298}">
            <xm:f>HOME!$C$3</xm:f>
            <x14:dxf>
              <font>
                <color rgb="FF006100"/>
              </font>
              <fill>
                <patternFill>
                  <bgColor rgb="FFC6EFCE"/>
                </patternFill>
              </fill>
            </x14:dxf>
          </x14:cfRule>
          <x14:cfRule type="cellIs" priority="4" operator="between" id="{82299D37-07A3-48F2-8DFA-AD10A31D68EC}">
            <xm:f>HOME!$C$3</xm:f>
            <xm:f>$J$8</xm:f>
            <x14:dxf>
              <font>
                <color rgb="FF9C5700"/>
              </font>
              <fill>
                <patternFill>
                  <bgColor rgb="FFFFEB9C"/>
                </patternFill>
              </fill>
            </x14:dxf>
          </x14:cfRule>
          <xm:sqref>J6</xm:sqref>
        </x14:conditionalFormatting>
        <x14:conditionalFormatting xmlns:xm="http://schemas.microsoft.com/office/excel/2006/main">
          <x14:cfRule type="cellIs" priority="11" operator="lessThan" id="{12AF2BB3-D562-4960-A5B2-B089617F1F4F}">
            <xm:f>HOME!$C$3</xm:f>
            <x14:dxf>
              <font>
                <color rgb="FF006100"/>
              </font>
              <fill>
                <patternFill>
                  <bgColor rgb="FFC6EFCE"/>
                </patternFill>
              </fill>
            </x14:dxf>
          </x14:cfRule>
          <x14:cfRule type="cellIs" priority="3" operator="between" id="{F9D37A1E-F9B9-4DC3-B755-E722DE23A272}">
            <xm:f>HOME!$C$3</xm:f>
            <xm:f>$K$8</xm:f>
            <x14:dxf>
              <font>
                <color rgb="FF9C5700"/>
              </font>
              <fill>
                <patternFill>
                  <bgColor rgb="FFFFEB9C"/>
                </patternFill>
              </fill>
            </x14:dxf>
          </x14:cfRule>
          <xm:sqref>K6</xm:sqref>
        </x14:conditionalFormatting>
        <x14:conditionalFormatting xmlns:xm="http://schemas.microsoft.com/office/excel/2006/main">
          <x14:cfRule type="cellIs" priority="10" operator="lessThan" id="{3323E765-386E-4F3E-A8D7-02EC88670B90}">
            <xm:f>HOME!$C$3</xm:f>
            <x14:dxf>
              <font>
                <color rgb="FF006100"/>
              </font>
              <fill>
                <patternFill>
                  <bgColor rgb="FFC6EFCE"/>
                </patternFill>
              </fill>
            </x14:dxf>
          </x14:cfRule>
          <x14:cfRule type="cellIs" priority="2" operator="between" id="{D672FFE9-84DF-4BA8-98C4-23E65E5723EB}">
            <xm:f>HOME!$C$3</xm:f>
            <xm:f>$L$8</xm:f>
            <x14:dxf>
              <font>
                <color rgb="FF9C5700"/>
              </font>
              <fill>
                <patternFill>
                  <bgColor rgb="FFFFEB9C"/>
                </patternFill>
              </fill>
            </x14:dxf>
          </x14:cfRule>
          <xm:sqref>L6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5E116-3D49-4851-AC46-670AAE75A276}">
  <dimension ref="A1:L23"/>
  <sheetViews>
    <sheetView showGridLines="0" zoomScale="70" zoomScaleNormal="70" workbookViewId="0">
      <selection activeCell="E22" sqref="E22"/>
    </sheetView>
  </sheetViews>
  <sheetFormatPr defaultRowHeight="14.5" x14ac:dyDescent="0.35"/>
  <cols>
    <col min="2" max="2" width="11.54296875" customWidth="1"/>
    <col min="3" max="3" width="42.453125" bestFit="1" customWidth="1"/>
    <col min="4" max="4" width="5" customWidth="1"/>
    <col min="5" max="5" width="20.7265625" customWidth="1"/>
    <col min="6" max="6" width="5.54296875" customWidth="1"/>
    <col min="7" max="8" width="44.54296875" customWidth="1"/>
    <col min="9" max="9" width="2.54296875" customWidth="1"/>
    <col min="10" max="10" width="40.26953125" bestFit="1" customWidth="1"/>
    <col min="11" max="11" width="3.7265625" customWidth="1"/>
  </cols>
  <sheetData>
    <row r="1" spans="1:12" ht="21" x14ac:dyDescent="0.5">
      <c r="A1" s="16"/>
      <c r="B1" s="26" t="s">
        <v>15</v>
      </c>
      <c r="C1" s="16"/>
      <c r="D1" s="16"/>
      <c r="E1" s="16"/>
      <c r="F1" s="16"/>
      <c r="G1" s="16"/>
      <c r="H1" s="16"/>
      <c r="I1" s="16"/>
      <c r="J1" s="16"/>
      <c r="K1" s="16"/>
      <c r="L1" s="16"/>
    </row>
    <row r="2" spans="1:12" x14ac:dyDescent="0.35">
      <c r="A2" s="16"/>
      <c r="B2" s="16"/>
      <c r="C2" s="16"/>
      <c r="D2" s="16"/>
      <c r="E2" s="16"/>
      <c r="F2" s="16"/>
      <c r="G2" s="16"/>
      <c r="H2" s="16"/>
      <c r="I2" s="16"/>
      <c r="J2" s="16"/>
      <c r="K2" s="16"/>
      <c r="L2" s="16"/>
    </row>
    <row r="3" spans="1:12" ht="23.5" x14ac:dyDescent="0.55000000000000004">
      <c r="A3" s="16"/>
      <c r="B3" s="21" t="s">
        <v>35</v>
      </c>
      <c r="C3" s="16"/>
      <c r="D3" s="16"/>
      <c r="E3" s="16"/>
      <c r="F3" s="16"/>
      <c r="G3" s="16"/>
      <c r="H3" s="16"/>
      <c r="I3" s="16"/>
      <c r="J3" s="16"/>
      <c r="K3" s="16"/>
      <c r="L3" s="16"/>
    </row>
    <row r="4" spans="1:12" ht="15" thickBot="1" x14ac:dyDescent="0.4">
      <c r="A4" s="16"/>
      <c r="B4" s="16"/>
      <c r="C4" s="16"/>
      <c r="D4" s="16"/>
      <c r="E4" s="16"/>
      <c r="F4" s="16"/>
      <c r="G4" s="16"/>
      <c r="H4" s="16"/>
      <c r="I4" s="16"/>
      <c r="J4" s="16"/>
      <c r="K4" s="16"/>
      <c r="L4" s="16"/>
    </row>
    <row r="5" spans="1:12" x14ac:dyDescent="0.35">
      <c r="A5" s="16"/>
      <c r="B5" s="170" t="s">
        <v>36</v>
      </c>
      <c r="C5" s="171"/>
      <c r="D5" s="147"/>
      <c r="E5" s="147" t="s">
        <v>37</v>
      </c>
      <c r="F5" s="147"/>
      <c r="G5" s="27" t="s">
        <v>38</v>
      </c>
      <c r="H5" s="27" t="s">
        <v>39</v>
      </c>
      <c r="I5" s="28"/>
      <c r="J5" s="153" t="s">
        <v>40</v>
      </c>
      <c r="K5" s="153"/>
      <c r="L5" s="16"/>
    </row>
    <row r="6" spans="1:12" x14ac:dyDescent="0.35">
      <c r="A6" s="16"/>
      <c r="B6" s="29" t="s">
        <v>41</v>
      </c>
      <c r="C6" s="36" t="s">
        <v>121</v>
      </c>
      <c r="D6" s="30"/>
      <c r="E6" s="118">
        <v>89</v>
      </c>
      <c r="F6" s="31"/>
      <c r="G6" s="37">
        <v>8</v>
      </c>
      <c r="H6" s="37">
        <v>5</v>
      </c>
      <c r="I6" s="32"/>
      <c r="J6" s="154">
        <f>IF(G6&lt;1,5,H6)</f>
        <v>5</v>
      </c>
      <c r="K6" s="153"/>
      <c r="L6" s="16"/>
    </row>
    <row r="7" spans="1:12" x14ac:dyDescent="0.35">
      <c r="A7" s="16"/>
      <c r="B7" s="29" t="s">
        <v>42</v>
      </c>
      <c r="C7" s="36" t="s">
        <v>122</v>
      </c>
      <c r="D7" s="30"/>
      <c r="E7" s="118">
        <v>376</v>
      </c>
      <c r="F7" s="30"/>
      <c r="G7" s="37">
        <v>52</v>
      </c>
      <c r="H7" s="37">
        <v>5</v>
      </c>
      <c r="I7" s="32"/>
      <c r="J7" s="154">
        <f t="shared" ref="J7:J15" si="0">IF(G7&lt;1,5,H7)</f>
        <v>5</v>
      </c>
      <c r="K7" s="153"/>
      <c r="L7" s="16"/>
    </row>
    <row r="8" spans="1:12" x14ac:dyDescent="0.35">
      <c r="A8" s="16"/>
      <c r="B8" s="29" t="s">
        <v>43</v>
      </c>
      <c r="C8" s="36" t="s">
        <v>123</v>
      </c>
      <c r="D8" s="30"/>
      <c r="E8" s="118">
        <v>175</v>
      </c>
      <c r="F8" s="30"/>
      <c r="G8" s="37">
        <v>12</v>
      </c>
      <c r="H8" s="37">
        <v>5</v>
      </c>
      <c r="I8" s="32"/>
      <c r="J8" s="154">
        <f t="shared" si="0"/>
        <v>5</v>
      </c>
      <c r="K8" s="153"/>
      <c r="L8" s="16"/>
    </row>
    <row r="9" spans="1:12" x14ac:dyDescent="0.35">
      <c r="A9" s="16"/>
      <c r="B9" s="29" t="s">
        <v>44</v>
      </c>
      <c r="C9" s="36" t="s">
        <v>124</v>
      </c>
      <c r="D9" s="30"/>
      <c r="E9" s="118">
        <v>7</v>
      </c>
      <c r="F9" s="30"/>
      <c r="G9" s="37">
        <v>1</v>
      </c>
      <c r="H9" s="37">
        <v>5</v>
      </c>
      <c r="I9" s="32"/>
      <c r="J9" s="154">
        <f t="shared" si="0"/>
        <v>5</v>
      </c>
      <c r="K9" s="153"/>
      <c r="L9" s="16"/>
    </row>
    <row r="10" spans="1:12" x14ac:dyDescent="0.35">
      <c r="A10" s="16"/>
      <c r="B10" s="29" t="s">
        <v>45</v>
      </c>
      <c r="C10" s="36" t="s">
        <v>125</v>
      </c>
      <c r="D10" s="30"/>
      <c r="E10" s="118">
        <v>2</v>
      </c>
      <c r="F10" s="30"/>
      <c r="G10" s="37">
        <v>1</v>
      </c>
      <c r="H10" s="37">
        <v>5</v>
      </c>
      <c r="I10" s="32"/>
      <c r="J10" s="154">
        <f t="shared" si="0"/>
        <v>5</v>
      </c>
      <c r="K10" s="153"/>
      <c r="L10" s="16"/>
    </row>
    <row r="11" spans="1:12" x14ac:dyDescent="0.35">
      <c r="A11" s="16"/>
      <c r="B11" s="29" t="s">
        <v>46</v>
      </c>
      <c r="C11" s="36" t="s">
        <v>146</v>
      </c>
      <c r="D11" s="30"/>
      <c r="E11" s="118">
        <v>5</v>
      </c>
      <c r="F11" s="30"/>
      <c r="G11" s="37">
        <v>52</v>
      </c>
      <c r="H11" s="37">
        <v>5</v>
      </c>
      <c r="I11" s="32"/>
      <c r="J11" s="154">
        <f t="shared" si="0"/>
        <v>5</v>
      </c>
      <c r="K11" s="153"/>
      <c r="L11" s="16"/>
    </row>
    <row r="12" spans="1:12" x14ac:dyDescent="0.35">
      <c r="A12" s="16"/>
      <c r="B12" s="29" t="s">
        <v>47</v>
      </c>
      <c r="C12" s="36"/>
      <c r="D12" s="30"/>
      <c r="E12" s="118"/>
      <c r="F12" s="30"/>
      <c r="G12" s="37"/>
      <c r="H12" s="37"/>
      <c r="I12" s="32"/>
      <c r="J12" s="154">
        <f t="shared" si="0"/>
        <v>5</v>
      </c>
      <c r="K12" s="153"/>
      <c r="L12" s="16"/>
    </row>
    <row r="13" spans="1:12" x14ac:dyDescent="0.35">
      <c r="A13" s="16"/>
      <c r="B13" s="29" t="s">
        <v>48</v>
      </c>
      <c r="C13" s="36"/>
      <c r="D13" s="30"/>
      <c r="E13" s="118"/>
      <c r="F13" s="30"/>
      <c r="G13" s="37"/>
      <c r="H13" s="37"/>
      <c r="I13" s="32"/>
      <c r="J13" s="154">
        <f t="shared" si="0"/>
        <v>5</v>
      </c>
      <c r="K13" s="153"/>
      <c r="L13" s="16"/>
    </row>
    <row r="14" spans="1:12" x14ac:dyDescent="0.35">
      <c r="A14" s="16"/>
      <c r="B14" s="29" t="s">
        <v>49</v>
      </c>
      <c r="C14" s="36"/>
      <c r="D14" s="30"/>
      <c r="E14" s="118"/>
      <c r="F14" s="30"/>
      <c r="G14" s="37"/>
      <c r="H14" s="37"/>
      <c r="I14" s="32"/>
      <c r="J14" s="154">
        <f t="shared" si="0"/>
        <v>5</v>
      </c>
      <c r="K14" s="153"/>
      <c r="L14" s="16"/>
    </row>
    <row r="15" spans="1:12" x14ac:dyDescent="0.35">
      <c r="A15" s="16"/>
      <c r="B15" s="29" t="s">
        <v>50</v>
      </c>
      <c r="C15" s="36"/>
      <c r="D15" s="30"/>
      <c r="E15" s="118"/>
      <c r="F15" s="30"/>
      <c r="G15" s="37"/>
      <c r="H15" s="37"/>
      <c r="I15" s="32"/>
      <c r="J15" s="154">
        <f t="shared" si="0"/>
        <v>5</v>
      </c>
      <c r="K15" s="153"/>
      <c r="L15" s="16"/>
    </row>
    <row r="16" spans="1:12" ht="15" thickBot="1" x14ac:dyDescent="0.4">
      <c r="A16" s="16"/>
      <c r="B16" s="33"/>
      <c r="C16" s="34"/>
      <c r="D16" s="34"/>
      <c r="E16" s="34"/>
      <c r="F16" s="34"/>
      <c r="G16" s="34"/>
      <c r="H16" s="34"/>
      <c r="I16" s="35"/>
      <c r="J16" s="153"/>
      <c r="K16" s="153"/>
      <c r="L16" s="16"/>
    </row>
    <row r="17" spans="1:12" x14ac:dyDescent="0.35">
      <c r="A17" s="16"/>
      <c r="B17" s="16"/>
      <c r="C17" s="16"/>
      <c r="D17" s="16"/>
      <c r="E17" s="16"/>
      <c r="F17" s="16"/>
      <c r="G17" s="16"/>
      <c r="H17" s="16"/>
      <c r="I17" s="16"/>
      <c r="J17" s="16"/>
      <c r="K17" s="16"/>
      <c r="L17" s="16"/>
    </row>
    <row r="18" spans="1:12" x14ac:dyDescent="0.35">
      <c r="A18" s="16"/>
      <c r="B18" s="16"/>
      <c r="C18" s="16"/>
      <c r="D18" s="16"/>
      <c r="E18" s="16"/>
      <c r="F18" s="16"/>
      <c r="G18" s="16"/>
      <c r="H18" s="153">
        <v>7</v>
      </c>
      <c r="I18" s="16"/>
      <c r="J18" s="16"/>
      <c r="K18" s="16"/>
      <c r="L18" s="16"/>
    </row>
    <row r="19" spans="1:12" x14ac:dyDescent="0.35">
      <c r="A19" s="16"/>
      <c r="B19" s="16"/>
      <c r="C19" s="16"/>
      <c r="D19" s="16"/>
      <c r="E19" s="16"/>
      <c r="F19" s="16"/>
      <c r="G19" s="16"/>
      <c r="H19" s="153">
        <v>5</v>
      </c>
      <c r="I19" s="16"/>
      <c r="J19" s="16"/>
      <c r="K19" s="16"/>
      <c r="L19" s="16"/>
    </row>
    <row r="20" spans="1:12" x14ac:dyDescent="0.35">
      <c r="A20" s="16"/>
      <c r="B20" s="16"/>
      <c r="C20" s="16"/>
      <c r="D20" s="16"/>
      <c r="E20" s="16"/>
      <c r="F20" s="16"/>
      <c r="G20" s="16"/>
      <c r="H20" s="16"/>
      <c r="I20" s="16"/>
      <c r="J20" s="16"/>
      <c r="K20" s="16"/>
      <c r="L20" s="16"/>
    </row>
    <row r="21" spans="1:12" x14ac:dyDescent="0.35">
      <c r="A21" s="16"/>
      <c r="B21" s="16"/>
      <c r="C21" s="16"/>
      <c r="D21" s="16"/>
      <c r="E21" s="16"/>
      <c r="F21" s="16"/>
      <c r="G21" s="16"/>
      <c r="H21" s="16"/>
      <c r="I21" s="16"/>
      <c r="J21" s="16"/>
      <c r="K21" s="16"/>
      <c r="L21" s="16"/>
    </row>
    <row r="22" spans="1:12" x14ac:dyDescent="0.35">
      <c r="A22" s="16"/>
      <c r="B22" s="16"/>
      <c r="C22" s="16"/>
      <c r="D22" s="16"/>
      <c r="E22" s="16"/>
      <c r="F22" s="16"/>
      <c r="G22" s="16"/>
      <c r="H22" s="16"/>
      <c r="I22" s="16"/>
      <c r="J22" s="16"/>
      <c r="K22" s="16"/>
      <c r="L22" s="16"/>
    </row>
    <row r="23" spans="1:12" x14ac:dyDescent="0.35">
      <c r="A23" s="16"/>
      <c r="B23" s="16"/>
      <c r="C23" s="16"/>
      <c r="D23" s="16"/>
      <c r="E23" s="16"/>
      <c r="F23" s="16"/>
      <c r="G23" s="16"/>
      <c r="H23" s="16"/>
      <c r="I23" s="16"/>
      <c r="J23" s="16"/>
      <c r="K23" s="16"/>
      <c r="L23" s="16"/>
    </row>
  </sheetData>
  <sheetProtection algorithmName="SHA-512" hashValue="fEIAM4xOTlZfeqBwp2p8z9JjlNIpOvXkY60dvVMI0U0fao+bmWrOxF5BLzuSdDW90so+FIxeXtrOuJfu8GY/2g==" saltValue="czYqs4ePO333opHkY+xErA==" spinCount="100000" sheet="1" objects="1" scenarios="1"/>
  <mergeCells count="1">
    <mergeCell ref="B5:C5"/>
  </mergeCells>
  <dataValidations count="1">
    <dataValidation type="list" allowBlank="1" showInputMessage="1" showErrorMessage="1" sqref="H6:H15" xr:uid="{CB353973-BDF1-4972-8002-9D46DB4732AA}">
      <formula1>$H$17:$H$19</formula1>
    </dataValidation>
  </dataValidations>
  <hyperlinks>
    <hyperlink ref="B1" location="HOME!A1" display="Home" xr:uid="{EFBB97E4-DB30-4F54-8587-B9824C0488FA}"/>
  </hyperlinks>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20E10-972C-4D7D-9442-035CB93C5EE2}">
  <dimension ref="B1:M70"/>
  <sheetViews>
    <sheetView showGridLines="0" zoomScale="70" zoomScaleNormal="70" workbookViewId="0">
      <selection activeCell="R19" sqref="R19"/>
    </sheetView>
  </sheetViews>
  <sheetFormatPr defaultColWidth="8.7265625" defaultRowHeight="14.5" x14ac:dyDescent="0.35"/>
  <cols>
    <col min="1" max="1" width="8.7265625" style="16"/>
    <col min="2" max="2" width="26.81640625" style="16" customWidth="1"/>
    <col min="3" max="3" width="47.453125" style="16" customWidth="1"/>
    <col min="4" max="11" width="8.7265625" style="16"/>
    <col min="12" max="12" width="3.26953125" style="16" customWidth="1"/>
    <col min="13" max="16384" width="8.7265625" style="16"/>
  </cols>
  <sheetData>
    <row r="1" spans="2:13" ht="21" x14ac:dyDescent="0.5">
      <c r="B1" s="26" t="s">
        <v>15</v>
      </c>
      <c r="E1" s="44"/>
      <c r="F1" s="44"/>
      <c r="G1" s="44"/>
      <c r="H1" s="44"/>
      <c r="I1" s="44"/>
      <c r="J1" s="44"/>
      <c r="K1" s="44"/>
      <c r="L1" s="44"/>
      <c r="M1" s="44"/>
    </row>
    <row r="2" spans="2:13" ht="15" thickBot="1" x14ac:dyDescent="0.4">
      <c r="E2" s="44"/>
      <c r="F2" s="44"/>
      <c r="G2" s="44"/>
      <c r="H2" s="44"/>
      <c r="I2" s="44"/>
      <c r="J2" s="44"/>
      <c r="K2" s="44"/>
      <c r="L2" s="44"/>
      <c r="M2" s="44"/>
    </row>
    <row r="3" spans="2:13" ht="24" thickBot="1" x14ac:dyDescent="0.6">
      <c r="B3" s="38" t="s">
        <v>51</v>
      </c>
      <c r="C3" s="39" t="str">
        <f>Pathways!C6</f>
        <v>Assessment and advice</v>
      </c>
      <c r="D3" s="40"/>
      <c r="E3" s="44"/>
      <c r="F3" s="45"/>
      <c r="G3" s="44"/>
      <c r="H3" s="44"/>
      <c r="I3" s="44"/>
      <c r="J3" s="44"/>
      <c r="K3" s="44"/>
      <c r="L3" s="44"/>
      <c r="M3" s="44"/>
    </row>
    <row r="4" spans="2:13" ht="15" customHeight="1" thickBot="1" x14ac:dyDescent="0.4">
      <c r="C4" s="41"/>
      <c r="E4" s="44"/>
      <c r="F4" s="44"/>
      <c r="G4" s="44"/>
      <c r="H4" s="44"/>
      <c r="I4" s="44"/>
      <c r="J4" s="44"/>
      <c r="K4" s="44"/>
      <c r="L4" s="44"/>
      <c r="M4" s="44"/>
    </row>
    <row r="5" spans="2:13" ht="14.5" customHeight="1" x14ac:dyDescent="0.35">
      <c r="B5" s="172" t="s">
        <v>52</v>
      </c>
      <c r="C5" s="173"/>
      <c r="D5" s="28"/>
      <c r="E5" s="44"/>
      <c r="F5" s="44"/>
      <c r="G5" s="44"/>
      <c r="H5" s="44"/>
      <c r="I5" s="44"/>
      <c r="J5" s="44"/>
      <c r="K5" s="44"/>
      <c r="L5" s="44"/>
      <c r="M5" s="44"/>
    </row>
    <row r="6" spans="2:13" ht="14.5" customHeight="1" x14ac:dyDescent="0.35">
      <c r="B6" s="42" t="s">
        <v>53</v>
      </c>
      <c r="C6" s="47" t="s">
        <v>127</v>
      </c>
      <c r="D6" s="32"/>
      <c r="E6" s="44"/>
      <c r="F6" s="44"/>
      <c r="G6" s="44"/>
      <c r="H6" s="44"/>
      <c r="I6" s="44"/>
      <c r="J6" s="44"/>
      <c r="K6" s="44"/>
      <c r="L6" s="44"/>
      <c r="M6" s="44"/>
    </row>
    <row r="7" spans="2:13" ht="15" customHeight="1" thickBot="1" x14ac:dyDescent="0.4">
      <c r="B7" s="42" t="s">
        <v>54</v>
      </c>
      <c r="C7" s="47" t="s">
        <v>128</v>
      </c>
      <c r="D7" s="32"/>
      <c r="E7" s="44"/>
      <c r="F7" s="44"/>
      <c r="G7" s="44"/>
      <c r="H7" s="44"/>
      <c r="I7" s="44"/>
      <c r="J7" s="44"/>
      <c r="K7" s="44"/>
      <c r="L7" s="44"/>
      <c r="M7" s="44"/>
    </row>
    <row r="8" spans="2:13" ht="15" customHeight="1" thickBot="1" x14ac:dyDescent="0.4">
      <c r="B8" s="42" t="s">
        <v>55</v>
      </c>
      <c r="C8" s="47"/>
      <c r="D8" s="32"/>
      <c r="E8" s="44"/>
      <c r="F8" s="44"/>
      <c r="G8" s="44"/>
      <c r="H8" s="44"/>
      <c r="I8" s="44"/>
      <c r="J8" s="44"/>
      <c r="K8" s="44"/>
      <c r="L8" s="46"/>
      <c r="M8" s="44"/>
    </row>
    <row r="9" spans="2:13" ht="14.5" customHeight="1" x14ac:dyDescent="0.35">
      <c r="B9" s="42" t="s">
        <v>56</v>
      </c>
      <c r="C9" s="47"/>
      <c r="D9" s="32"/>
      <c r="E9" s="44"/>
      <c r="F9" s="44"/>
      <c r="G9" s="44"/>
      <c r="H9" s="44"/>
      <c r="I9" s="44"/>
      <c r="J9" s="44"/>
      <c r="K9" s="44"/>
      <c r="L9" s="44"/>
      <c r="M9" s="44"/>
    </row>
    <row r="10" spans="2:13" ht="14.5" customHeight="1" x14ac:dyDescent="0.35">
      <c r="B10" s="42" t="s">
        <v>57</v>
      </c>
      <c r="C10" s="47"/>
      <c r="D10" s="32"/>
      <c r="E10" s="44"/>
      <c r="F10" s="44"/>
      <c r="G10" s="44"/>
      <c r="H10" s="44"/>
      <c r="I10" s="44"/>
      <c r="J10" s="44"/>
      <c r="K10" s="44"/>
      <c r="L10" s="44"/>
      <c r="M10" s="44"/>
    </row>
    <row r="11" spans="2:13" ht="14.5" customHeight="1" x14ac:dyDescent="0.35">
      <c r="B11" s="42" t="s">
        <v>58</v>
      </c>
      <c r="C11" s="47"/>
      <c r="D11" s="32"/>
      <c r="E11" s="44"/>
      <c r="F11" s="44"/>
      <c r="G11" s="44"/>
      <c r="H11" s="44"/>
      <c r="I11" s="44"/>
      <c r="J11" s="44"/>
      <c r="K11" s="44"/>
      <c r="L11" s="44"/>
      <c r="M11" s="44"/>
    </row>
    <row r="12" spans="2:13" ht="14.5" customHeight="1" x14ac:dyDescent="0.35">
      <c r="B12" s="42" t="s">
        <v>59</v>
      </c>
      <c r="C12" s="47"/>
      <c r="D12" s="32"/>
      <c r="E12" s="44"/>
      <c r="F12" s="44"/>
      <c r="G12" s="44"/>
      <c r="H12" s="44"/>
      <c r="I12" s="44"/>
      <c r="J12" s="44"/>
      <c r="K12" s="44"/>
      <c r="L12" s="44"/>
      <c r="M12" s="44"/>
    </row>
    <row r="13" spans="2:13" ht="14.5" customHeight="1" x14ac:dyDescent="0.35">
      <c r="B13" s="42" t="s">
        <v>60</v>
      </c>
      <c r="C13" s="47"/>
      <c r="D13" s="32"/>
      <c r="E13" s="44"/>
      <c r="F13" s="44"/>
      <c r="G13" s="44"/>
      <c r="H13" s="44"/>
      <c r="I13" s="44"/>
      <c r="J13" s="44"/>
      <c r="K13" s="44"/>
      <c r="L13" s="44"/>
      <c r="M13" s="44"/>
    </row>
    <row r="14" spans="2:13" ht="15" customHeight="1" thickBot="1" x14ac:dyDescent="0.4">
      <c r="B14" s="33"/>
      <c r="C14" s="34"/>
      <c r="D14" s="35"/>
      <c r="E14" s="44"/>
      <c r="F14" s="44"/>
      <c r="G14" s="44"/>
      <c r="H14" s="44"/>
      <c r="I14" s="44"/>
      <c r="J14" s="44"/>
      <c r="K14" s="44"/>
      <c r="L14" s="44"/>
      <c r="M14" s="44"/>
    </row>
    <row r="15" spans="2:13" ht="15" thickBot="1" x14ac:dyDescent="0.4">
      <c r="E15" s="44"/>
      <c r="F15" s="44"/>
      <c r="G15" s="44"/>
      <c r="H15" s="44"/>
      <c r="I15" s="44"/>
      <c r="J15" s="44"/>
      <c r="K15" s="44"/>
      <c r="L15" s="44"/>
      <c r="M15" s="44"/>
    </row>
    <row r="16" spans="2:13" x14ac:dyDescent="0.35">
      <c r="B16" s="43"/>
      <c r="C16" s="27"/>
      <c r="D16" s="27" t="str">
        <f>Workforce!C7</f>
        <v xml:space="preserve">B3 Therapy Assistant </v>
      </c>
      <c r="E16" s="27" t="str">
        <f>Workforce!C8</f>
        <v xml:space="preserve">B4 Assistant Practitioner </v>
      </c>
      <c r="F16" s="27" t="str">
        <f>Workforce!C9</f>
        <v>B5 Therapist</v>
      </c>
      <c r="G16" s="27" t="str">
        <f>Workforce!C10</f>
        <v xml:space="preserve">B6 Specialist </v>
      </c>
      <c r="H16" s="27" t="str">
        <f>Workforce!C11</f>
        <v>B7 Professional Advisor</v>
      </c>
      <c r="I16" s="27">
        <f>Workforce!C12</f>
        <v>0</v>
      </c>
      <c r="J16" s="27">
        <f>Workforce!C13</f>
        <v>0</v>
      </c>
      <c r="K16" s="27">
        <f>Workforce!C14</f>
        <v>0</v>
      </c>
      <c r="L16" s="28"/>
    </row>
    <row r="17" spans="2:12" x14ac:dyDescent="0.35">
      <c r="B17" s="42" t="str">
        <f>C6</f>
        <v>Triage</v>
      </c>
      <c r="C17" s="30" t="s">
        <v>61</v>
      </c>
      <c r="D17" s="47"/>
      <c r="E17" s="47"/>
      <c r="F17" s="47"/>
      <c r="G17" s="47">
        <v>1</v>
      </c>
      <c r="H17" s="47">
        <v>1</v>
      </c>
      <c r="I17" s="47"/>
      <c r="J17" s="47"/>
      <c r="K17" s="47"/>
      <c r="L17" s="32"/>
    </row>
    <row r="18" spans="2:12" x14ac:dyDescent="0.35">
      <c r="B18" s="42"/>
      <c r="C18" s="30" t="s">
        <v>62</v>
      </c>
      <c r="D18" s="47"/>
      <c r="E18" s="47"/>
      <c r="F18" s="47"/>
      <c r="G18" s="47">
        <v>42</v>
      </c>
      <c r="H18" s="47">
        <v>42</v>
      </c>
      <c r="I18" s="47"/>
      <c r="J18" s="47"/>
      <c r="K18" s="47"/>
      <c r="L18" s="32"/>
    </row>
    <row r="19" spans="2:12" x14ac:dyDescent="0.35">
      <c r="B19" s="42"/>
      <c r="C19" s="30" t="s">
        <v>63</v>
      </c>
      <c r="D19" s="47"/>
      <c r="E19" s="47"/>
      <c r="F19" s="47"/>
      <c r="G19" s="47">
        <v>1</v>
      </c>
      <c r="H19" s="47">
        <v>1</v>
      </c>
      <c r="I19" s="47"/>
      <c r="J19" s="47"/>
      <c r="K19" s="47"/>
      <c r="L19" s="32"/>
    </row>
    <row r="20" spans="2:12" x14ac:dyDescent="0.35">
      <c r="B20" s="42"/>
      <c r="C20" s="30" t="s">
        <v>64</v>
      </c>
      <c r="D20" s="47"/>
      <c r="E20" s="47"/>
      <c r="F20" s="47"/>
      <c r="G20" s="47">
        <v>25</v>
      </c>
      <c r="H20" s="47">
        <v>75</v>
      </c>
      <c r="I20" s="47"/>
      <c r="J20" s="47"/>
      <c r="K20" s="47"/>
      <c r="L20" s="32"/>
    </row>
    <row r="21" spans="2:12" ht="15" thickBot="1" x14ac:dyDescent="0.4">
      <c r="B21" s="33"/>
      <c r="C21" s="34"/>
      <c r="D21" s="34"/>
      <c r="E21" s="34"/>
      <c r="F21" s="34"/>
      <c r="G21" s="34"/>
      <c r="H21" s="34"/>
      <c r="I21" s="34"/>
      <c r="J21" s="34"/>
      <c r="K21" s="34"/>
      <c r="L21" s="35"/>
    </row>
    <row r="22" spans="2:12" ht="15" thickBot="1" x14ac:dyDescent="0.4"/>
    <row r="23" spans="2:12" x14ac:dyDescent="0.35">
      <c r="B23" s="43"/>
      <c r="C23" s="27"/>
      <c r="D23" s="27" t="str">
        <f>D16</f>
        <v xml:space="preserve">B3 Therapy Assistant </v>
      </c>
      <c r="E23" s="27" t="str">
        <f t="shared" ref="E23:I23" si="0">E16</f>
        <v xml:space="preserve">B4 Assistant Practitioner </v>
      </c>
      <c r="F23" s="27" t="str">
        <f t="shared" si="0"/>
        <v>B5 Therapist</v>
      </c>
      <c r="G23" s="27" t="str">
        <f t="shared" si="0"/>
        <v xml:space="preserve">B6 Specialist </v>
      </c>
      <c r="H23" s="27" t="str">
        <f t="shared" si="0"/>
        <v>B7 Professional Advisor</v>
      </c>
      <c r="I23" s="27">
        <f t="shared" si="0"/>
        <v>0</v>
      </c>
      <c r="J23" s="27">
        <f t="shared" ref="J23:K23" si="1">J16</f>
        <v>0</v>
      </c>
      <c r="K23" s="27">
        <f t="shared" si="1"/>
        <v>0</v>
      </c>
      <c r="L23" s="28"/>
    </row>
    <row r="24" spans="2:12" x14ac:dyDescent="0.35">
      <c r="B24" s="42" t="str">
        <f>C7</f>
        <v>Initial assessment and advice</v>
      </c>
      <c r="C24" s="30" t="s">
        <v>61</v>
      </c>
      <c r="D24" s="47"/>
      <c r="E24" s="47">
        <v>1</v>
      </c>
      <c r="F24" s="47">
        <v>1</v>
      </c>
      <c r="G24" s="47">
        <v>1</v>
      </c>
      <c r="H24" s="47">
        <v>1</v>
      </c>
      <c r="I24" s="47"/>
      <c r="J24" s="47"/>
      <c r="K24" s="47"/>
      <c r="L24" s="32"/>
    </row>
    <row r="25" spans="2:12" x14ac:dyDescent="0.35">
      <c r="B25" s="42"/>
      <c r="C25" s="30" t="s">
        <v>65</v>
      </c>
      <c r="D25" s="47"/>
      <c r="E25" s="47">
        <v>3</v>
      </c>
      <c r="F25" s="47">
        <v>2.5</v>
      </c>
      <c r="G25" s="47">
        <v>2.5</v>
      </c>
      <c r="H25" s="47">
        <v>2.5</v>
      </c>
      <c r="I25" s="47"/>
      <c r="J25" s="47"/>
      <c r="K25" s="47"/>
      <c r="L25" s="32"/>
    </row>
    <row r="26" spans="2:12" x14ac:dyDescent="0.35">
      <c r="B26" s="42"/>
      <c r="C26" s="30" t="s">
        <v>63</v>
      </c>
      <c r="D26" s="47"/>
      <c r="E26" s="47">
        <v>1</v>
      </c>
      <c r="F26" s="47">
        <v>1</v>
      </c>
      <c r="G26" s="47">
        <v>1</v>
      </c>
      <c r="H26" s="47">
        <v>1</v>
      </c>
      <c r="I26" s="47"/>
      <c r="J26" s="47"/>
      <c r="K26" s="47"/>
      <c r="L26" s="32"/>
    </row>
    <row r="27" spans="2:12" x14ac:dyDescent="0.35">
      <c r="B27" s="42"/>
      <c r="C27" s="30" t="s">
        <v>64</v>
      </c>
      <c r="D27" s="47"/>
      <c r="E27" s="47">
        <v>10</v>
      </c>
      <c r="F27" s="47">
        <v>15</v>
      </c>
      <c r="G27" s="47">
        <v>45</v>
      </c>
      <c r="H27" s="47">
        <v>5</v>
      </c>
      <c r="I27" s="47"/>
      <c r="J27" s="47"/>
      <c r="K27" s="47"/>
      <c r="L27" s="32"/>
    </row>
    <row r="28" spans="2:12" ht="15" thickBot="1" x14ac:dyDescent="0.4">
      <c r="B28" s="33"/>
      <c r="C28" s="34"/>
      <c r="D28" s="34"/>
      <c r="E28" s="34"/>
      <c r="F28" s="34"/>
      <c r="G28" s="34"/>
      <c r="H28" s="34"/>
      <c r="I28" s="34"/>
      <c r="J28" s="34"/>
      <c r="K28" s="34"/>
      <c r="L28" s="35"/>
    </row>
    <row r="29" spans="2:12" ht="15" thickBot="1" x14ac:dyDescent="0.4"/>
    <row r="30" spans="2:12" x14ac:dyDescent="0.35">
      <c r="B30" s="43"/>
      <c r="C30" s="27"/>
      <c r="D30" s="27" t="str">
        <f>D23</f>
        <v xml:space="preserve">B3 Therapy Assistant </v>
      </c>
      <c r="E30" s="27" t="str">
        <f t="shared" ref="E30:I30" si="2">E23</f>
        <v xml:space="preserve">B4 Assistant Practitioner </v>
      </c>
      <c r="F30" s="27" t="str">
        <f t="shared" si="2"/>
        <v>B5 Therapist</v>
      </c>
      <c r="G30" s="27" t="str">
        <f t="shared" si="2"/>
        <v xml:space="preserve">B6 Specialist </v>
      </c>
      <c r="H30" s="27" t="str">
        <f t="shared" si="2"/>
        <v>B7 Professional Advisor</v>
      </c>
      <c r="I30" s="27">
        <f t="shared" si="2"/>
        <v>0</v>
      </c>
      <c r="J30" s="27">
        <f t="shared" ref="J30:K30" si="3">J23</f>
        <v>0</v>
      </c>
      <c r="K30" s="27">
        <f t="shared" si="3"/>
        <v>0</v>
      </c>
      <c r="L30" s="28"/>
    </row>
    <row r="31" spans="2:12" x14ac:dyDescent="0.35">
      <c r="B31" s="42">
        <f>C8</f>
        <v>0</v>
      </c>
      <c r="C31" s="30" t="s">
        <v>61</v>
      </c>
      <c r="D31" s="47"/>
      <c r="E31" s="47"/>
      <c r="F31" s="47"/>
      <c r="G31" s="47"/>
      <c r="H31" s="47"/>
      <c r="I31" s="47"/>
      <c r="J31" s="47"/>
      <c r="K31" s="47"/>
      <c r="L31" s="32"/>
    </row>
    <row r="32" spans="2:12" x14ac:dyDescent="0.35">
      <c r="B32" s="42"/>
      <c r="C32" s="30" t="s">
        <v>65</v>
      </c>
      <c r="D32" s="47"/>
      <c r="E32" s="47"/>
      <c r="F32" s="47"/>
      <c r="G32" s="47"/>
      <c r="H32" s="47"/>
      <c r="I32" s="47"/>
      <c r="J32" s="47"/>
      <c r="K32" s="47"/>
      <c r="L32" s="32"/>
    </row>
    <row r="33" spans="2:12" x14ac:dyDescent="0.35">
      <c r="B33" s="42"/>
      <c r="C33" s="30" t="s">
        <v>63</v>
      </c>
      <c r="D33" s="47"/>
      <c r="E33" s="47"/>
      <c r="F33" s="47"/>
      <c r="G33" s="47"/>
      <c r="H33" s="47"/>
      <c r="I33" s="47"/>
      <c r="J33" s="47"/>
      <c r="K33" s="47"/>
      <c r="L33" s="32"/>
    </row>
    <row r="34" spans="2:12" x14ac:dyDescent="0.35">
      <c r="B34" s="42"/>
      <c r="C34" s="30" t="s">
        <v>64</v>
      </c>
      <c r="D34" s="47"/>
      <c r="E34" s="47"/>
      <c r="F34" s="47"/>
      <c r="G34" s="47"/>
      <c r="H34" s="47"/>
      <c r="I34" s="47"/>
      <c r="J34" s="47"/>
      <c r="K34" s="47"/>
      <c r="L34" s="32"/>
    </row>
    <row r="35" spans="2:12" ht="15" thickBot="1" x14ac:dyDescent="0.4">
      <c r="B35" s="33"/>
      <c r="C35" s="34"/>
      <c r="D35" s="34"/>
      <c r="E35" s="34"/>
      <c r="F35" s="34"/>
      <c r="G35" s="34"/>
      <c r="H35" s="34"/>
      <c r="I35" s="34"/>
      <c r="J35" s="34"/>
      <c r="K35" s="34"/>
      <c r="L35" s="35"/>
    </row>
    <row r="36" spans="2:12" ht="15" thickBot="1" x14ac:dyDescent="0.4"/>
    <row r="37" spans="2:12" x14ac:dyDescent="0.35">
      <c r="B37" s="43"/>
      <c r="C37" s="27"/>
      <c r="D37" s="27" t="str">
        <f>D30</f>
        <v xml:space="preserve">B3 Therapy Assistant </v>
      </c>
      <c r="E37" s="27" t="str">
        <f t="shared" ref="E37:I37" si="4">E30</f>
        <v xml:space="preserve">B4 Assistant Practitioner </v>
      </c>
      <c r="F37" s="27" t="str">
        <f t="shared" si="4"/>
        <v>B5 Therapist</v>
      </c>
      <c r="G37" s="27" t="str">
        <f t="shared" si="4"/>
        <v xml:space="preserve">B6 Specialist </v>
      </c>
      <c r="H37" s="27" t="str">
        <f t="shared" si="4"/>
        <v>B7 Professional Advisor</v>
      </c>
      <c r="I37" s="27">
        <f t="shared" si="4"/>
        <v>0</v>
      </c>
      <c r="J37" s="27">
        <f t="shared" ref="J37:K37" si="5">J30</f>
        <v>0</v>
      </c>
      <c r="K37" s="27">
        <f t="shared" si="5"/>
        <v>0</v>
      </c>
      <c r="L37" s="28"/>
    </row>
    <row r="38" spans="2:12" x14ac:dyDescent="0.35">
      <c r="B38" s="42">
        <f>C9</f>
        <v>0</v>
      </c>
      <c r="C38" s="30" t="s">
        <v>61</v>
      </c>
      <c r="D38" s="47"/>
      <c r="E38" s="47"/>
      <c r="F38" s="47"/>
      <c r="G38" s="47"/>
      <c r="H38" s="47"/>
      <c r="I38" s="47"/>
      <c r="J38" s="47"/>
      <c r="K38" s="47"/>
      <c r="L38" s="32"/>
    </row>
    <row r="39" spans="2:12" x14ac:dyDescent="0.35">
      <c r="B39" s="42"/>
      <c r="C39" s="30" t="s">
        <v>65</v>
      </c>
      <c r="D39" s="47"/>
      <c r="E39" s="47"/>
      <c r="F39" s="47"/>
      <c r="G39" s="47"/>
      <c r="H39" s="47"/>
      <c r="I39" s="47"/>
      <c r="J39" s="47"/>
      <c r="K39" s="47"/>
      <c r="L39" s="32"/>
    </row>
    <row r="40" spans="2:12" x14ac:dyDescent="0.35">
      <c r="B40" s="42"/>
      <c r="C40" s="30" t="s">
        <v>63</v>
      </c>
      <c r="D40" s="47"/>
      <c r="E40" s="47"/>
      <c r="F40" s="47"/>
      <c r="G40" s="47"/>
      <c r="H40" s="47"/>
      <c r="I40" s="47"/>
      <c r="J40" s="47"/>
      <c r="K40" s="47"/>
      <c r="L40" s="32"/>
    </row>
    <row r="41" spans="2:12" x14ac:dyDescent="0.35">
      <c r="B41" s="42"/>
      <c r="C41" s="30" t="s">
        <v>64</v>
      </c>
      <c r="D41" s="47"/>
      <c r="E41" s="47"/>
      <c r="F41" s="47"/>
      <c r="G41" s="47"/>
      <c r="H41" s="47"/>
      <c r="I41" s="47"/>
      <c r="J41" s="47"/>
      <c r="K41" s="47"/>
      <c r="L41" s="32"/>
    </row>
    <row r="42" spans="2:12" ht="15" thickBot="1" x14ac:dyDescent="0.4">
      <c r="B42" s="33"/>
      <c r="C42" s="34"/>
      <c r="D42" s="34"/>
      <c r="E42" s="34"/>
      <c r="F42" s="34"/>
      <c r="G42" s="34"/>
      <c r="H42" s="34"/>
      <c r="I42" s="34"/>
      <c r="J42" s="34"/>
      <c r="K42" s="34"/>
      <c r="L42" s="35"/>
    </row>
    <row r="43" spans="2:12" ht="15" thickBot="1" x14ac:dyDescent="0.4"/>
    <row r="44" spans="2:12" x14ac:dyDescent="0.35">
      <c r="B44" s="43"/>
      <c r="C44" s="27"/>
      <c r="D44" s="27" t="str">
        <f>D37</f>
        <v xml:space="preserve">B3 Therapy Assistant </v>
      </c>
      <c r="E44" s="27" t="str">
        <f t="shared" ref="E44:I44" si="6">E37</f>
        <v xml:space="preserve">B4 Assistant Practitioner </v>
      </c>
      <c r="F44" s="27" t="str">
        <f t="shared" si="6"/>
        <v>B5 Therapist</v>
      </c>
      <c r="G44" s="27" t="str">
        <f t="shared" si="6"/>
        <v xml:space="preserve">B6 Specialist </v>
      </c>
      <c r="H44" s="27" t="str">
        <f t="shared" si="6"/>
        <v>B7 Professional Advisor</v>
      </c>
      <c r="I44" s="27">
        <f t="shared" si="6"/>
        <v>0</v>
      </c>
      <c r="J44" s="27">
        <f t="shared" ref="J44:K44" si="7">J37</f>
        <v>0</v>
      </c>
      <c r="K44" s="27">
        <f t="shared" si="7"/>
        <v>0</v>
      </c>
      <c r="L44" s="28"/>
    </row>
    <row r="45" spans="2:12" x14ac:dyDescent="0.35">
      <c r="B45" s="42">
        <f>C10</f>
        <v>0</v>
      </c>
      <c r="C45" s="30" t="s">
        <v>61</v>
      </c>
      <c r="D45" s="47"/>
      <c r="E45" s="47"/>
      <c r="F45" s="47"/>
      <c r="G45" s="47"/>
      <c r="H45" s="47"/>
      <c r="I45" s="47"/>
      <c r="J45" s="47"/>
      <c r="K45" s="47"/>
      <c r="L45" s="32"/>
    </row>
    <row r="46" spans="2:12" x14ac:dyDescent="0.35">
      <c r="B46" s="42"/>
      <c r="C46" s="30" t="s">
        <v>65</v>
      </c>
      <c r="D46" s="47"/>
      <c r="E46" s="47"/>
      <c r="F46" s="47"/>
      <c r="G46" s="47"/>
      <c r="H46" s="47"/>
      <c r="I46" s="47"/>
      <c r="J46" s="47"/>
      <c r="K46" s="47"/>
      <c r="L46" s="32"/>
    </row>
    <row r="47" spans="2:12" x14ac:dyDescent="0.35">
      <c r="B47" s="42"/>
      <c r="C47" s="30" t="s">
        <v>63</v>
      </c>
      <c r="D47" s="47"/>
      <c r="E47" s="47"/>
      <c r="F47" s="47"/>
      <c r="G47" s="47"/>
      <c r="H47" s="47"/>
      <c r="I47" s="47"/>
      <c r="J47" s="47"/>
      <c r="K47" s="47"/>
      <c r="L47" s="32"/>
    </row>
    <row r="48" spans="2:12" x14ac:dyDescent="0.35">
      <c r="B48" s="42"/>
      <c r="C48" s="30" t="s">
        <v>64</v>
      </c>
      <c r="D48" s="47"/>
      <c r="E48" s="47"/>
      <c r="F48" s="47"/>
      <c r="G48" s="47"/>
      <c r="H48" s="47"/>
      <c r="I48" s="47"/>
      <c r="J48" s="47"/>
      <c r="K48" s="47"/>
      <c r="L48" s="32"/>
    </row>
    <row r="49" spans="2:12" ht="15" thickBot="1" x14ac:dyDescent="0.4">
      <c r="B49" s="33"/>
      <c r="C49" s="34"/>
      <c r="D49" s="34"/>
      <c r="E49" s="34"/>
      <c r="F49" s="34"/>
      <c r="G49" s="34"/>
      <c r="H49" s="34"/>
      <c r="I49" s="34"/>
      <c r="J49" s="34"/>
      <c r="K49" s="34"/>
      <c r="L49" s="35"/>
    </row>
    <row r="50" spans="2:12" ht="15" thickBot="1" x14ac:dyDescent="0.4"/>
    <row r="51" spans="2:12" x14ac:dyDescent="0.35">
      <c r="B51" s="43"/>
      <c r="C51" s="27"/>
      <c r="D51" s="27" t="str">
        <f>D44</f>
        <v xml:space="preserve">B3 Therapy Assistant </v>
      </c>
      <c r="E51" s="27" t="str">
        <f t="shared" ref="E51:I51" si="8">E44</f>
        <v xml:space="preserve">B4 Assistant Practitioner </v>
      </c>
      <c r="F51" s="27" t="str">
        <f t="shared" si="8"/>
        <v>B5 Therapist</v>
      </c>
      <c r="G51" s="27" t="str">
        <f t="shared" si="8"/>
        <v xml:space="preserve">B6 Specialist </v>
      </c>
      <c r="H51" s="27" t="str">
        <f t="shared" si="8"/>
        <v>B7 Professional Advisor</v>
      </c>
      <c r="I51" s="27">
        <f t="shared" si="8"/>
        <v>0</v>
      </c>
      <c r="J51" s="27">
        <f t="shared" ref="J51:K51" si="9">J44</f>
        <v>0</v>
      </c>
      <c r="K51" s="27">
        <f t="shared" si="9"/>
        <v>0</v>
      </c>
      <c r="L51" s="28"/>
    </row>
    <row r="52" spans="2:12" x14ac:dyDescent="0.35">
      <c r="B52" s="42">
        <f>C11</f>
        <v>0</v>
      </c>
      <c r="C52" s="30" t="s">
        <v>61</v>
      </c>
      <c r="D52" s="47"/>
      <c r="E52" s="47"/>
      <c r="F52" s="47"/>
      <c r="G52" s="47"/>
      <c r="H52" s="47"/>
      <c r="I52" s="47"/>
      <c r="J52" s="47"/>
      <c r="K52" s="47"/>
      <c r="L52" s="32"/>
    </row>
    <row r="53" spans="2:12" x14ac:dyDescent="0.35">
      <c r="B53" s="42"/>
      <c r="C53" s="30" t="s">
        <v>65</v>
      </c>
      <c r="D53" s="47"/>
      <c r="E53" s="47"/>
      <c r="F53" s="47"/>
      <c r="G53" s="47"/>
      <c r="H53" s="47"/>
      <c r="I53" s="47"/>
      <c r="J53" s="47"/>
      <c r="K53" s="47"/>
      <c r="L53" s="32"/>
    </row>
    <row r="54" spans="2:12" x14ac:dyDescent="0.35">
      <c r="B54" s="42"/>
      <c r="C54" s="30" t="s">
        <v>63</v>
      </c>
      <c r="D54" s="47"/>
      <c r="E54" s="47"/>
      <c r="F54" s="47"/>
      <c r="G54" s="47"/>
      <c r="H54" s="47"/>
      <c r="I54" s="47"/>
      <c r="J54" s="47"/>
      <c r="K54" s="47"/>
      <c r="L54" s="32"/>
    </row>
    <row r="55" spans="2:12" x14ac:dyDescent="0.35">
      <c r="B55" s="42"/>
      <c r="C55" s="30" t="s">
        <v>64</v>
      </c>
      <c r="D55" s="47"/>
      <c r="E55" s="47"/>
      <c r="F55" s="47"/>
      <c r="G55" s="47"/>
      <c r="H55" s="47"/>
      <c r="I55" s="47"/>
      <c r="J55" s="47"/>
      <c r="K55" s="47"/>
      <c r="L55" s="32"/>
    </row>
    <row r="56" spans="2:12" ht="15" thickBot="1" x14ac:dyDescent="0.4">
      <c r="B56" s="33"/>
      <c r="C56" s="34"/>
      <c r="D56" s="34"/>
      <c r="E56" s="34"/>
      <c r="F56" s="34"/>
      <c r="G56" s="34"/>
      <c r="H56" s="34"/>
      <c r="I56" s="34"/>
      <c r="J56" s="34"/>
      <c r="K56" s="34"/>
      <c r="L56" s="35"/>
    </row>
    <row r="57" spans="2:12" ht="15" thickBot="1" x14ac:dyDescent="0.4"/>
    <row r="58" spans="2:12" x14ac:dyDescent="0.35">
      <c r="B58" s="43"/>
      <c r="C58" s="27"/>
      <c r="D58" s="27" t="str">
        <f>D51</f>
        <v xml:space="preserve">B3 Therapy Assistant </v>
      </c>
      <c r="E58" s="27" t="str">
        <f t="shared" ref="E58:I58" si="10">E51</f>
        <v xml:space="preserve">B4 Assistant Practitioner </v>
      </c>
      <c r="F58" s="27" t="str">
        <f t="shared" si="10"/>
        <v>B5 Therapist</v>
      </c>
      <c r="G58" s="27" t="str">
        <f t="shared" si="10"/>
        <v xml:space="preserve">B6 Specialist </v>
      </c>
      <c r="H58" s="27" t="str">
        <f t="shared" si="10"/>
        <v>B7 Professional Advisor</v>
      </c>
      <c r="I58" s="27">
        <f t="shared" si="10"/>
        <v>0</v>
      </c>
      <c r="J58" s="27">
        <f t="shared" ref="J58:K58" si="11">J51</f>
        <v>0</v>
      </c>
      <c r="K58" s="27">
        <f t="shared" si="11"/>
        <v>0</v>
      </c>
      <c r="L58" s="28"/>
    </row>
    <row r="59" spans="2:12" x14ac:dyDescent="0.35">
      <c r="B59" s="42">
        <f>C12</f>
        <v>0</v>
      </c>
      <c r="C59" s="30" t="s">
        <v>61</v>
      </c>
      <c r="D59" s="47"/>
      <c r="E59" s="47"/>
      <c r="F59" s="47"/>
      <c r="G59" s="47"/>
      <c r="H59" s="47"/>
      <c r="I59" s="47"/>
      <c r="J59" s="47"/>
      <c r="K59" s="47"/>
      <c r="L59" s="32"/>
    </row>
    <row r="60" spans="2:12" x14ac:dyDescent="0.35">
      <c r="B60" s="42"/>
      <c r="C60" s="30" t="s">
        <v>65</v>
      </c>
      <c r="D60" s="47"/>
      <c r="E60" s="47"/>
      <c r="F60" s="47"/>
      <c r="G60" s="47"/>
      <c r="H60" s="47"/>
      <c r="I60" s="47"/>
      <c r="J60" s="47"/>
      <c r="K60" s="47"/>
      <c r="L60" s="32"/>
    </row>
    <row r="61" spans="2:12" x14ac:dyDescent="0.35">
      <c r="B61" s="42"/>
      <c r="C61" s="30" t="s">
        <v>63</v>
      </c>
      <c r="D61" s="47"/>
      <c r="E61" s="47"/>
      <c r="F61" s="47"/>
      <c r="G61" s="47"/>
      <c r="H61" s="47"/>
      <c r="I61" s="47"/>
      <c r="J61" s="47"/>
      <c r="K61" s="47"/>
      <c r="L61" s="32"/>
    </row>
    <row r="62" spans="2:12" x14ac:dyDescent="0.35">
      <c r="B62" s="42"/>
      <c r="C62" s="30" t="s">
        <v>64</v>
      </c>
      <c r="D62" s="47"/>
      <c r="E62" s="47"/>
      <c r="F62" s="47"/>
      <c r="G62" s="47"/>
      <c r="H62" s="47"/>
      <c r="I62" s="47"/>
      <c r="J62" s="47"/>
      <c r="K62" s="47"/>
      <c r="L62" s="32"/>
    </row>
    <row r="63" spans="2:12" ht="15" thickBot="1" x14ac:dyDescent="0.4">
      <c r="B63" s="33"/>
      <c r="C63" s="34"/>
      <c r="D63" s="34"/>
      <c r="E63" s="34"/>
      <c r="F63" s="34"/>
      <c r="G63" s="34"/>
      <c r="H63" s="34"/>
      <c r="I63" s="34"/>
      <c r="J63" s="34"/>
      <c r="K63" s="34"/>
      <c r="L63" s="35"/>
    </row>
    <row r="64" spans="2:12" ht="15" thickBot="1" x14ac:dyDescent="0.4"/>
    <row r="65" spans="2:12" x14ac:dyDescent="0.35">
      <c r="B65" s="43"/>
      <c r="C65" s="27"/>
      <c r="D65" s="27" t="str">
        <f>D58</f>
        <v xml:space="preserve">B3 Therapy Assistant </v>
      </c>
      <c r="E65" s="27" t="str">
        <f t="shared" ref="E65:I65" si="12">E58</f>
        <v xml:space="preserve">B4 Assistant Practitioner </v>
      </c>
      <c r="F65" s="27" t="str">
        <f t="shared" si="12"/>
        <v>B5 Therapist</v>
      </c>
      <c r="G65" s="27" t="str">
        <f t="shared" si="12"/>
        <v xml:space="preserve">B6 Specialist </v>
      </c>
      <c r="H65" s="27" t="str">
        <f t="shared" si="12"/>
        <v>B7 Professional Advisor</v>
      </c>
      <c r="I65" s="27">
        <f t="shared" si="12"/>
        <v>0</v>
      </c>
      <c r="J65" s="27">
        <f t="shared" ref="J65:K65" si="13">J58</f>
        <v>0</v>
      </c>
      <c r="K65" s="27">
        <f t="shared" si="13"/>
        <v>0</v>
      </c>
      <c r="L65" s="28"/>
    </row>
    <row r="66" spans="2:12" x14ac:dyDescent="0.35">
      <c r="B66" s="42">
        <f>C13</f>
        <v>0</v>
      </c>
      <c r="C66" s="30" t="s">
        <v>61</v>
      </c>
      <c r="D66" s="47"/>
      <c r="E66" s="47"/>
      <c r="F66" s="47"/>
      <c r="G66" s="47"/>
      <c r="H66" s="47"/>
      <c r="I66" s="47"/>
      <c r="J66" s="47"/>
      <c r="K66" s="47"/>
      <c r="L66" s="32"/>
    </row>
    <row r="67" spans="2:12" x14ac:dyDescent="0.35">
      <c r="B67" s="42"/>
      <c r="C67" s="30" t="s">
        <v>65</v>
      </c>
      <c r="D67" s="47"/>
      <c r="E67" s="47"/>
      <c r="F67" s="47"/>
      <c r="G67" s="47"/>
      <c r="H67" s="47"/>
      <c r="I67" s="47"/>
      <c r="J67" s="47"/>
      <c r="K67" s="47"/>
      <c r="L67" s="32"/>
    </row>
    <row r="68" spans="2:12" x14ac:dyDescent="0.35">
      <c r="B68" s="42"/>
      <c r="C68" s="30" t="s">
        <v>63</v>
      </c>
      <c r="D68" s="47"/>
      <c r="E68" s="47"/>
      <c r="F68" s="47"/>
      <c r="G68" s="47"/>
      <c r="H68" s="47"/>
      <c r="I68" s="47"/>
      <c r="J68" s="47"/>
      <c r="K68" s="47"/>
      <c r="L68" s="32"/>
    </row>
    <row r="69" spans="2:12" x14ac:dyDescent="0.35">
      <c r="B69" s="42"/>
      <c r="C69" s="30" t="s">
        <v>64</v>
      </c>
      <c r="D69" s="47"/>
      <c r="E69" s="47"/>
      <c r="F69" s="47"/>
      <c r="G69" s="47"/>
      <c r="H69" s="47"/>
      <c r="I69" s="47"/>
      <c r="J69" s="47"/>
      <c r="K69" s="47"/>
      <c r="L69" s="32"/>
    </row>
    <row r="70" spans="2:12" ht="15" thickBot="1" x14ac:dyDescent="0.4">
      <c r="B70" s="33"/>
      <c r="C70" s="34"/>
      <c r="D70" s="34"/>
      <c r="E70" s="34"/>
      <c r="F70" s="34"/>
      <c r="G70" s="34"/>
      <c r="H70" s="34"/>
      <c r="I70" s="34"/>
      <c r="J70" s="34"/>
      <c r="K70" s="34"/>
      <c r="L70" s="35"/>
    </row>
  </sheetData>
  <sheetProtection algorithmName="SHA-512" hashValue="fgIO2ifLdm7mVraZd/ZB2wxACRIu+5JNzGLoqP+8zmDjcCcO+rw6j7Hz2txOcygNFRvaFv9IL71ZcOo7zTR42A==" saltValue="x+raAKiYVNIhxm5SCCGhxg==" spinCount="100000" sheet="1" objects="1" scenarios="1"/>
  <mergeCells count="1">
    <mergeCell ref="B5:C5"/>
  </mergeCells>
  <hyperlinks>
    <hyperlink ref="B1" location="HOME!A1" display="Home" xr:uid="{D9C3DE2D-0F8D-4EAF-B317-5366C909D1D0}"/>
  </hyperlink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3D476-0C61-43CF-BB3E-65200F1F5EC5}">
  <dimension ref="B1:L70"/>
  <sheetViews>
    <sheetView showGridLines="0" zoomScale="70" zoomScaleNormal="70" workbookViewId="0">
      <selection activeCell="Q10" sqref="Q10"/>
    </sheetView>
  </sheetViews>
  <sheetFormatPr defaultColWidth="8.7265625" defaultRowHeight="14.5" x14ac:dyDescent="0.35"/>
  <cols>
    <col min="1" max="1" width="8.7265625" style="16"/>
    <col min="2" max="2" width="26.81640625" style="16" customWidth="1"/>
    <col min="3" max="3" width="45.1796875" style="16" customWidth="1"/>
    <col min="4" max="11" width="8.7265625" style="16"/>
    <col min="12" max="12" width="3.1796875" style="16" customWidth="1"/>
    <col min="13" max="16384" width="8.7265625" style="16"/>
  </cols>
  <sheetData>
    <row r="1" spans="2:12" ht="21" x14ac:dyDescent="0.5">
      <c r="B1" s="26" t="s">
        <v>15</v>
      </c>
    </row>
    <row r="2" spans="2:12" ht="15" thickBot="1" x14ac:dyDescent="0.4"/>
    <row r="3" spans="2:12" ht="24" thickBot="1" x14ac:dyDescent="0.6">
      <c r="B3" s="38" t="s">
        <v>66</v>
      </c>
      <c r="C3" s="39" t="str">
        <f>Pathways!C7</f>
        <v>Routine review</v>
      </c>
      <c r="D3" s="40"/>
      <c r="G3" s="174"/>
      <c r="H3" s="174"/>
      <c r="I3" s="174"/>
    </row>
    <row r="4" spans="2:12" ht="15" thickBot="1" x14ac:dyDescent="0.4"/>
    <row r="5" spans="2:12" x14ac:dyDescent="0.35">
      <c r="B5" s="172" t="s">
        <v>52</v>
      </c>
      <c r="C5" s="173"/>
      <c r="D5" s="28"/>
    </row>
    <row r="6" spans="2:12" x14ac:dyDescent="0.35">
      <c r="B6" s="42" t="s">
        <v>53</v>
      </c>
      <c r="C6" s="47" t="s">
        <v>129</v>
      </c>
      <c r="D6" s="32"/>
    </row>
    <row r="7" spans="2:12" x14ac:dyDescent="0.35">
      <c r="B7" s="42" t="s">
        <v>54</v>
      </c>
      <c r="C7" s="47" t="s">
        <v>147</v>
      </c>
      <c r="D7" s="32"/>
    </row>
    <row r="8" spans="2:12" x14ac:dyDescent="0.35">
      <c r="B8" s="42" t="s">
        <v>55</v>
      </c>
      <c r="C8" s="47" t="s">
        <v>130</v>
      </c>
      <c r="D8" s="32"/>
    </row>
    <row r="9" spans="2:12" x14ac:dyDescent="0.35">
      <c r="B9" s="42" t="s">
        <v>56</v>
      </c>
      <c r="C9" s="47" t="s">
        <v>131</v>
      </c>
      <c r="D9" s="32"/>
    </row>
    <row r="10" spans="2:12" x14ac:dyDescent="0.35">
      <c r="B10" s="42" t="s">
        <v>57</v>
      </c>
      <c r="C10" s="47"/>
      <c r="D10" s="32"/>
    </row>
    <row r="11" spans="2:12" x14ac:dyDescent="0.35">
      <c r="B11" s="42" t="s">
        <v>58</v>
      </c>
      <c r="C11" s="47"/>
      <c r="D11" s="32"/>
    </row>
    <row r="12" spans="2:12" x14ac:dyDescent="0.35">
      <c r="B12" s="42" t="s">
        <v>59</v>
      </c>
      <c r="C12" s="47"/>
      <c r="D12" s="32"/>
    </row>
    <row r="13" spans="2:12" x14ac:dyDescent="0.35">
      <c r="B13" s="42" t="s">
        <v>60</v>
      </c>
      <c r="C13" s="47"/>
      <c r="D13" s="32"/>
    </row>
    <row r="14" spans="2:12" ht="15" thickBot="1" x14ac:dyDescent="0.4">
      <c r="B14" s="33"/>
      <c r="C14" s="34"/>
      <c r="D14" s="35"/>
    </row>
    <row r="15" spans="2:12" ht="15" thickBot="1" x14ac:dyDescent="0.4"/>
    <row r="16" spans="2:12" x14ac:dyDescent="0.35">
      <c r="B16" s="43"/>
      <c r="C16" s="27"/>
      <c r="D16" s="27" t="str">
        <f>Workforce!C7</f>
        <v xml:space="preserve">B3 Therapy Assistant </v>
      </c>
      <c r="E16" s="27" t="str">
        <f>Workforce!C8</f>
        <v xml:space="preserve">B4 Assistant Practitioner </v>
      </c>
      <c r="F16" s="27" t="str">
        <f>Workforce!C9</f>
        <v>B5 Therapist</v>
      </c>
      <c r="G16" s="27" t="str">
        <f>Workforce!C10</f>
        <v xml:space="preserve">B6 Specialist </v>
      </c>
      <c r="H16" s="27" t="str">
        <f>Workforce!C11</f>
        <v>B7 Professional Advisor</v>
      </c>
      <c r="I16" s="27">
        <f>Workforce!C12</f>
        <v>0</v>
      </c>
      <c r="J16" s="27">
        <f>Workforce!C13</f>
        <v>0</v>
      </c>
      <c r="K16" s="27">
        <f>Workforce!C14</f>
        <v>0</v>
      </c>
      <c r="L16" s="28"/>
    </row>
    <row r="17" spans="2:12" x14ac:dyDescent="0.35">
      <c r="B17" s="42" t="str">
        <f>C6</f>
        <v>Annual review</v>
      </c>
      <c r="C17" s="30" t="s">
        <v>61</v>
      </c>
      <c r="D17" s="47"/>
      <c r="E17" s="47">
        <v>1</v>
      </c>
      <c r="F17" s="47">
        <v>1</v>
      </c>
      <c r="G17" s="47">
        <v>1</v>
      </c>
      <c r="H17" s="47">
        <v>1</v>
      </c>
      <c r="I17" s="47"/>
      <c r="J17" s="47"/>
      <c r="K17" s="47"/>
      <c r="L17" s="32"/>
    </row>
    <row r="18" spans="2:12" x14ac:dyDescent="0.35">
      <c r="B18" s="42"/>
      <c r="C18" s="30" t="s">
        <v>65</v>
      </c>
      <c r="D18" s="47"/>
      <c r="E18" s="47">
        <v>3</v>
      </c>
      <c r="F18" s="47">
        <v>2.5</v>
      </c>
      <c r="G18" s="47">
        <v>3</v>
      </c>
      <c r="H18" s="47">
        <v>3</v>
      </c>
      <c r="I18" s="47"/>
      <c r="J18" s="47"/>
      <c r="K18" s="47"/>
      <c r="L18" s="32"/>
    </row>
    <row r="19" spans="2:12" x14ac:dyDescent="0.35">
      <c r="B19" s="42"/>
      <c r="C19" s="30" t="s">
        <v>63</v>
      </c>
      <c r="D19" s="47"/>
      <c r="E19" s="47">
        <v>1</v>
      </c>
      <c r="F19" s="47">
        <v>1</v>
      </c>
      <c r="G19" s="47">
        <v>1</v>
      </c>
      <c r="H19" s="47">
        <v>1</v>
      </c>
      <c r="I19" s="47"/>
      <c r="J19" s="47"/>
      <c r="K19" s="47"/>
      <c r="L19" s="32"/>
    </row>
    <row r="20" spans="2:12" x14ac:dyDescent="0.35">
      <c r="B20" s="42"/>
      <c r="C20" s="30" t="s">
        <v>64</v>
      </c>
      <c r="D20" s="47"/>
      <c r="E20" s="47">
        <v>15</v>
      </c>
      <c r="F20" s="47">
        <v>15</v>
      </c>
      <c r="G20" s="47">
        <v>65</v>
      </c>
      <c r="H20" s="47">
        <v>5</v>
      </c>
      <c r="I20" s="47"/>
      <c r="J20" s="47"/>
      <c r="K20" s="47"/>
      <c r="L20" s="32"/>
    </row>
    <row r="21" spans="2:12" ht="15" thickBot="1" x14ac:dyDescent="0.4">
      <c r="B21" s="33"/>
      <c r="C21" s="34"/>
      <c r="D21" s="34"/>
      <c r="E21" s="34"/>
      <c r="F21" s="34"/>
      <c r="G21" s="34"/>
      <c r="H21" s="34"/>
      <c r="I21" s="34"/>
      <c r="J21" s="34"/>
      <c r="K21" s="34"/>
      <c r="L21" s="35"/>
    </row>
    <row r="22" spans="2:12" ht="15" thickBot="1" x14ac:dyDescent="0.4"/>
    <row r="23" spans="2:12" x14ac:dyDescent="0.35">
      <c r="B23" s="43"/>
      <c r="C23" s="27"/>
      <c r="D23" s="27" t="str">
        <f>D16</f>
        <v xml:space="preserve">B3 Therapy Assistant </v>
      </c>
      <c r="E23" s="27" t="str">
        <f t="shared" ref="E23:K23" si="0">E16</f>
        <v xml:space="preserve">B4 Assistant Practitioner </v>
      </c>
      <c r="F23" s="27" t="str">
        <f t="shared" si="0"/>
        <v>B5 Therapist</v>
      </c>
      <c r="G23" s="27" t="str">
        <f t="shared" si="0"/>
        <v xml:space="preserve">B6 Specialist </v>
      </c>
      <c r="H23" s="27" t="str">
        <f t="shared" si="0"/>
        <v>B7 Professional Advisor</v>
      </c>
      <c r="I23" s="27">
        <f t="shared" si="0"/>
        <v>0</v>
      </c>
      <c r="J23" s="27">
        <f t="shared" si="0"/>
        <v>0</v>
      </c>
      <c r="K23" s="27">
        <f t="shared" si="0"/>
        <v>0</v>
      </c>
      <c r="L23" s="28"/>
    </row>
    <row r="24" spans="2:12" x14ac:dyDescent="0.35">
      <c r="B24" s="42" t="str">
        <f>C7</f>
        <v xml:space="preserve">Routine review </v>
      </c>
      <c r="C24" s="30" t="s">
        <v>61</v>
      </c>
      <c r="D24" s="47">
        <v>1</v>
      </c>
      <c r="E24" s="47">
        <v>1</v>
      </c>
      <c r="F24" s="47">
        <v>1</v>
      </c>
      <c r="G24" s="47">
        <v>1</v>
      </c>
      <c r="H24" s="47"/>
      <c r="I24" s="47"/>
      <c r="J24" s="47"/>
      <c r="K24" s="47"/>
      <c r="L24" s="32"/>
    </row>
    <row r="25" spans="2:12" x14ac:dyDescent="0.35">
      <c r="B25" s="42"/>
      <c r="C25" s="30" t="s">
        <v>65</v>
      </c>
      <c r="D25" s="47">
        <v>2.5</v>
      </c>
      <c r="E25" s="47">
        <v>3</v>
      </c>
      <c r="F25" s="47">
        <v>2.5</v>
      </c>
      <c r="G25" s="47">
        <v>3</v>
      </c>
      <c r="H25" s="47"/>
      <c r="I25" s="47"/>
      <c r="J25" s="47"/>
      <c r="K25" s="47"/>
      <c r="L25" s="32"/>
    </row>
    <row r="26" spans="2:12" x14ac:dyDescent="0.35">
      <c r="B26" s="42"/>
      <c r="C26" s="30" t="s">
        <v>63</v>
      </c>
      <c r="D26" s="47">
        <v>2</v>
      </c>
      <c r="E26" s="47">
        <v>2</v>
      </c>
      <c r="F26" s="47">
        <v>2</v>
      </c>
      <c r="G26" s="47">
        <v>2</v>
      </c>
      <c r="H26" s="47"/>
      <c r="I26" s="47"/>
      <c r="J26" s="47"/>
      <c r="K26" s="47"/>
      <c r="L26" s="32"/>
    </row>
    <row r="27" spans="2:12" x14ac:dyDescent="0.35">
      <c r="B27" s="42"/>
      <c r="C27" s="30" t="s">
        <v>64</v>
      </c>
      <c r="D27" s="47">
        <v>10</v>
      </c>
      <c r="E27" s="47">
        <v>20</v>
      </c>
      <c r="F27" s="47">
        <v>20</v>
      </c>
      <c r="G27" s="47">
        <v>65</v>
      </c>
      <c r="H27" s="47"/>
      <c r="I27" s="47"/>
      <c r="J27" s="47"/>
      <c r="K27" s="47"/>
      <c r="L27" s="32"/>
    </row>
    <row r="28" spans="2:12" ht="15" thickBot="1" x14ac:dyDescent="0.4">
      <c r="B28" s="33"/>
      <c r="C28" s="34"/>
      <c r="D28" s="34"/>
      <c r="E28" s="34"/>
      <c r="F28" s="34"/>
      <c r="G28" s="34"/>
      <c r="H28" s="34"/>
      <c r="I28" s="34"/>
      <c r="J28" s="34"/>
      <c r="K28" s="34"/>
      <c r="L28" s="35"/>
    </row>
    <row r="29" spans="2:12" ht="15" thickBot="1" x14ac:dyDescent="0.4"/>
    <row r="30" spans="2:12" x14ac:dyDescent="0.35">
      <c r="B30" s="43"/>
      <c r="C30" s="27"/>
      <c r="D30" s="27" t="str">
        <f>D23</f>
        <v xml:space="preserve">B3 Therapy Assistant </v>
      </c>
      <c r="E30" s="27" t="str">
        <f t="shared" ref="E30:K30" si="1">E23</f>
        <v xml:space="preserve">B4 Assistant Practitioner </v>
      </c>
      <c r="F30" s="27" t="str">
        <f t="shared" si="1"/>
        <v>B5 Therapist</v>
      </c>
      <c r="G30" s="27" t="str">
        <f t="shared" si="1"/>
        <v xml:space="preserve">B6 Specialist </v>
      </c>
      <c r="H30" s="27" t="str">
        <f t="shared" si="1"/>
        <v>B7 Professional Advisor</v>
      </c>
      <c r="I30" s="27">
        <f t="shared" si="1"/>
        <v>0</v>
      </c>
      <c r="J30" s="27">
        <f t="shared" si="1"/>
        <v>0</v>
      </c>
      <c r="K30" s="27">
        <f t="shared" si="1"/>
        <v>0</v>
      </c>
      <c r="L30" s="28"/>
    </row>
    <row r="31" spans="2:12" x14ac:dyDescent="0.35">
      <c r="B31" s="42" t="str">
        <f>C8</f>
        <v>Annual report</v>
      </c>
      <c r="C31" s="30" t="s">
        <v>61</v>
      </c>
      <c r="D31" s="47"/>
      <c r="E31" s="47">
        <v>1</v>
      </c>
      <c r="F31" s="47">
        <v>1</v>
      </c>
      <c r="G31" s="47">
        <v>1</v>
      </c>
      <c r="H31" s="47">
        <v>1</v>
      </c>
      <c r="I31" s="47"/>
      <c r="J31" s="47"/>
      <c r="K31" s="47"/>
      <c r="L31" s="32"/>
    </row>
    <row r="32" spans="2:12" x14ac:dyDescent="0.35">
      <c r="B32" s="42"/>
      <c r="C32" s="30" t="s">
        <v>65</v>
      </c>
      <c r="D32" s="47"/>
      <c r="E32" s="47">
        <v>4</v>
      </c>
      <c r="F32" s="47">
        <v>4</v>
      </c>
      <c r="G32" s="47">
        <v>5</v>
      </c>
      <c r="H32" s="47">
        <v>5</v>
      </c>
      <c r="I32" s="47"/>
      <c r="J32" s="47"/>
      <c r="K32" s="47"/>
      <c r="L32" s="32"/>
    </row>
    <row r="33" spans="2:12" x14ac:dyDescent="0.35">
      <c r="B33" s="42"/>
      <c r="C33" s="30" t="s">
        <v>63</v>
      </c>
      <c r="D33" s="47"/>
      <c r="E33" s="47">
        <v>1</v>
      </c>
      <c r="F33" s="47">
        <v>1</v>
      </c>
      <c r="G33" s="47">
        <v>1</v>
      </c>
      <c r="H33" s="47">
        <v>1</v>
      </c>
      <c r="I33" s="47"/>
      <c r="J33" s="47"/>
      <c r="K33" s="47"/>
      <c r="L33" s="32"/>
    </row>
    <row r="34" spans="2:12" x14ac:dyDescent="0.35">
      <c r="B34" s="42"/>
      <c r="C34" s="30" t="s">
        <v>64</v>
      </c>
      <c r="D34" s="47"/>
      <c r="E34" s="47">
        <v>10</v>
      </c>
      <c r="F34" s="47">
        <v>20</v>
      </c>
      <c r="G34" s="47">
        <v>60</v>
      </c>
      <c r="H34" s="47">
        <v>10</v>
      </c>
      <c r="I34" s="47"/>
      <c r="J34" s="47"/>
      <c r="K34" s="47"/>
      <c r="L34" s="32"/>
    </row>
    <row r="35" spans="2:12" ht="15" thickBot="1" x14ac:dyDescent="0.4">
      <c r="B35" s="33"/>
      <c r="C35" s="34"/>
      <c r="D35" s="34"/>
      <c r="E35" s="34"/>
      <c r="F35" s="34"/>
      <c r="G35" s="34"/>
      <c r="H35" s="34"/>
      <c r="I35" s="34"/>
      <c r="J35" s="34"/>
      <c r="K35" s="34"/>
      <c r="L35" s="35"/>
    </row>
    <row r="36" spans="2:12" ht="15" thickBot="1" x14ac:dyDescent="0.4"/>
    <row r="37" spans="2:12" x14ac:dyDescent="0.35">
      <c r="B37" s="43"/>
      <c r="C37" s="27"/>
      <c r="D37" s="27" t="str">
        <f>D30</f>
        <v xml:space="preserve">B3 Therapy Assistant </v>
      </c>
      <c r="E37" s="27" t="str">
        <f t="shared" ref="E37:K37" si="2">E30</f>
        <v xml:space="preserve">B4 Assistant Practitioner </v>
      </c>
      <c r="F37" s="27" t="str">
        <f t="shared" si="2"/>
        <v>B5 Therapist</v>
      </c>
      <c r="G37" s="27" t="str">
        <f t="shared" si="2"/>
        <v xml:space="preserve">B6 Specialist </v>
      </c>
      <c r="H37" s="27" t="str">
        <f t="shared" si="2"/>
        <v>B7 Professional Advisor</v>
      </c>
      <c r="I37" s="27">
        <f t="shared" si="2"/>
        <v>0</v>
      </c>
      <c r="J37" s="27">
        <f t="shared" si="2"/>
        <v>0</v>
      </c>
      <c r="K37" s="27">
        <f t="shared" si="2"/>
        <v>0</v>
      </c>
      <c r="L37" s="28"/>
    </row>
    <row r="38" spans="2:12" x14ac:dyDescent="0.35">
      <c r="B38" s="42" t="str">
        <f>C9</f>
        <v xml:space="preserve">MDT meeting </v>
      </c>
      <c r="C38" s="30" t="s">
        <v>61</v>
      </c>
      <c r="D38" s="47"/>
      <c r="E38" s="47">
        <v>1</v>
      </c>
      <c r="F38" s="47">
        <v>1</v>
      </c>
      <c r="G38" s="47">
        <v>1</v>
      </c>
      <c r="H38" s="47">
        <v>1</v>
      </c>
      <c r="I38" s="47"/>
      <c r="J38" s="47"/>
      <c r="K38" s="47"/>
      <c r="L38" s="32"/>
    </row>
    <row r="39" spans="2:12" x14ac:dyDescent="0.35">
      <c r="B39" s="42"/>
      <c r="C39" s="30" t="s">
        <v>65</v>
      </c>
      <c r="D39" s="47"/>
      <c r="E39" s="47">
        <v>6</v>
      </c>
      <c r="F39" s="47">
        <v>6</v>
      </c>
      <c r="G39" s="47">
        <v>6</v>
      </c>
      <c r="H39" s="47">
        <v>6</v>
      </c>
      <c r="I39" s="47"/>
      <c r="J39" s="47"/>
      <c r="K39" s="47"/>
      <c r="L39" s="32"/>
    </row>
    <row r="40" spans="2:12" x14ac:dyDescent="0.35">
      <c r="B40" s="42"/>
      <c r="C40" s="30" t="s">
        <v>63</v>
      </c>
      <c r="D40" s="47"/>
      <c r="E40" s="47">
        <v>1</v>
      </c>
      <c r="F40" s="47">
        <v>1</v>
      </c>
      <c r="G40" s="47">
        <v>1</v>
      </c>
      <c r="H40" s="47">
        <v>1</v>
      </c>
      <c r="I40" s="47"/>
      <c r="J40" s="47"/>
      <c r="K40" s="47"/>
      <c r="L40" s="32"/>
    </row>
    <row r="41" spans="2:12" x14ac:dyDescent="0.35">
      <c r="B41" s="42"/>
      <c r="C41" s="30" t="s">
        <v>64</v>
      </c>
      <c r="D41" s="47"/>
      <c r="E41" s="47">
        <v>5</v>
      </c>
      <c r="F41" s="47">
        <v>20</v>
      </c>
      <c r="G41" s="47">
        <v>60</v>
      </c>
      <c r="H41" s="47">
        <v>15</v>
      </c>
      <c r="I41" s="47"/>
      <c r="J41" s="47"/>
      <c r="K41" s="47"/>
      <c r="L41" s="32"/>
    </row>
    <row r="42" spans="2:12" ht="15" thickBot="1" x14ac:dyDescent="0.4">
      <c r="B42" s="33"/>
      <c r="C42" s="34"/>
      <c r="D42" s="34"/>
      <c r="E42" s="34"/>
      <c r="F42" s="34"/>
      <c r="G42" s="34"/>
      <c r="H42" s="34"/>
      <c r="I42" s="34"/>
      <c r="J42" s="34"/>
      <c r="K42" s="34"/>
      <c r="L42" s="35"/>
    </row>
    <row r="43" spans="2:12" ht="15" thickBot="1" x14ac:dyDescent="0.4"/>
    <row r="44" spans="2:12" x14ac:dyDescent="0.35">
      <c r="B44" s="43"/>
      <c r="C44" s="27"/>
      <c r="D44" s="27" t="str">
        <f>D37</f>
        <v xml:space="preserve">B3 Therapy Assistant </v>
      </c>
      <c r="E44" s="27" t="str">
        <f t="shared" ref="E44:K44" si="3">E37</f>
        <v xml:space="preserve">B4 Assistant Practitioner </v>
      </c>
      <c r="F44" s="27" t="str">
        <f t="shared" si="3"/>
        <v>B5 Therapist</v>
      </c>
      <c r="G44" s="27" t="str">
        <f t="shared" si="3"/>
        <v xml:space="preserve">B6 Specialist </v>
      </c>
      <c r="H44" s="27" t="str">
        <f t="shared" si="3"/>
        <v>B7 Professional Advisor</v>
      </c>
      <c r="I44" s="27">
        <f t="shared" si="3"/>
        <v>0</v>
      </c>
      <c r="J44" s="27">
        <f t="shared" si="3"/>
        <v>0</v>
      </c>
      <c r="K44" s="27">
        <f t="shared" si="3"/>
        <v>0</v>
      </c>
      <c r="L44" s="28"/>
    </row>
    <row r="45" spans="2:12" x14ac:dyDescent="0.35">
      <c r="B45" s="42">
        <f>C10</f>
        <v>0</v>
      </c>
      <c r="C45" s="30" t="s">
        <v>61</v>
      </c>
      <c r="D45" s="47"/>
      <c r="E45" s="47"/>
      <c r="F45" s="47"/>
      <c r="G45" s="47"/>
      <c r="H45" s="47"/>
      <c r="I45" s="47"/>
      <c r="J45" s="47"/>
      <c r="K45" s="47"/>
      <c r="L45" s="32"/>
    </row>
    <row r="46" spans="2:12" x14ac:dyDescent="0.35">
      <c r="B46" s="42"/>
      <c r="C46" s="30" t="s">
        <v>65</v>
      </c>
      <c r="D46" s="47"/>
      <c r="E46" s="47"/>
      <c r="F46" s="47"/>
      <c r="G46" s="47"/>
      <c r="H46" s="47"/>
      <c r="I46" s="47"/>
      <c r="J46" s="47"/>
      <c r="K46" s="47"/>
      <c r="L46" s="32"/>
    </row>
    <row r="47" spans="2:12" x14ac:dyDescent="0.35">
      <c r="B47" s="42"/>
      <c r="C47" s="30" t="s">
        <v>63</v>
      </c>
      <c r="D47" s="47"/>
      <c r="E47" s="47"/>
      <c r="F47" s="47"/>
      <c r="G47" s="47"/>
      <c r="H47" s="47"/>
      <c r="I47" s="47"/>
      <c r="J47" s="47"/>
      <c r="K47" s="47"/>
      <c r="L47" s="32"/>
    </row>
    <row r="48" spans="2:12" x14ac:dyDescent="0.35">
      <c r="B48" s="42"/>
      <c r="C48" s="30" t="s">
        <v>64</v>
      </c>
      <c r="D48" s="47"/>
      <c r="E48" s="47"/>
      <c r="F48" s="47"/>
      <c r="G48" s="47"/>
      <c r="H48" s="47"/>
      <c r="I48" s="47"/>
      <c r="J48" s="47"/>
      <c r="K48" s="47"/>
      <c r="L48" s="32"/>
    </row>
    <row r="49" spans="2:12" ht="15" thickBot="1" x14ac:dyDescent="0.4">
      <c r="B49" s="33"/>
      <c r="C49" s="34"/>
      <c r="D49" s="34"/>
      <c r="E49" s="34"/>
      <c r="F49" s="34"/>
      <c r="G49" s="34"/>
      <c r="H49" s="34"/>
      <c r="I49" s="34"/>
      <c r="J49" s="34"/>
      <c r="K49" s="34"/>
      <c r="L49" s="35"/>
    </row>
    <row r="50" spans="2:12" ht="15" thickBot="1" x14ac:dyDescent="0.4"/>
    <row r="51" spans="2:12" x14ac:dyDescent="0.35">
      <c r="B51" s="43"/>
      <c r="C51" s="27"/>
      <c r="D51" s="27" t="str">
        <f>D44</f>
        <v xml:space="preserve">B3 Therapy Assistant </v>
      </c>
      <c r="E51" s="27" t="str">
        <f t="shared" ref="E51:K51" si="4">E44</f>
        <v xml:space="preserve">B4 Assistant Practitioner </v>
      </c>
      <c r="F51" s="27" t="str">
        <f t="shared" si="4"/>
        <v>B5 Therapist</v>
      </c>
      <c r="G51" s="27" t="str">
        <f t="shared" si="4"/>
        <v xml:space="preserve">B6 Specialist </v>
      </c>
      <c r="H51" s="27" t="str">
        <f t="shared" si="4"/>
        <v>B7 Professional Advisor</v>
      </c>
      <c r="I51" s="27">
        <f t="shared" si="4"/>
        <v>0</v>
      </c>
      <c r="J51" s="27">
        <f t="shared" si="4"/>
        <v>0</v>
      </c>
      <c r="K51" s="27">
        <f t="shared" si="4"/>
        <v>0</v>
      </c>
      <c r="L51" s="28"/>
    </row>
    <row r="52" spans="2:12" x14ac:dyDescent="0.35">
      <c r="B52" s="42">
        <f>C11</f>
        <v>0</v>
      </c>
      <c r="C52" s="30" t="s">
        <v>61</v>
      </c>
      <c r="D52" s="47"/>
      <c r="E52" s="47"/>
      <c r="F52" s="47"/>
      <c r="G52" s="47"/>
      <c r="H52" s="47"/>
      <c r="I52" s="47"/>
      <c r="J52" s="47"/>
      <c r="K52" s="47"/>
      <c r="L52" s="32"/>
    </row>
    <row r="53" spans="2:12" x14ac:dyDescent="0.35">
      <c r="B53" s="42"/>
      <c r="C53" s="30" t="s">
        <v>65</v>
      </c>
      <c r="D53" s="47"/>
      <c r="E53" s="47"/>
      <c r="F53" s="47"/>
      <c r="G53" s="47"/>
      <c r="H53" s="47"/>
      <c r="I53" s="47"/>
      <c r="J53" s="47"/>
      <c r="K53" s="47"/>
      <c r="L53" s="32"/>
    </row>
    <row r="54" spans="2:12" x14ac:dyDescent="0.35">
      <c r="B54" s="42"/>
      <c r="C54" s="30" t="s">
        <v>63</v>
      </c>
      <c r="D54" s="47"/>
      <c r="E54" s="47"/>
      <c r="F54" s="47"/>
      <c r="G54" s="47"/>
      <c r="H54" s="47"/>
      <c r="I54" s="47"/>
      <c r="J54" s="47"/>
      <c r="K54" s="47"/>
      <c r="L54" s="32"/>
    </row>
    <row r="55" spans="2:12" x14ac:dyDescent="0.35">
      <c r="B55" s="42"/>
      <c r="C55" s="30" t="s">
        <v>64</v>
      </c>
      <c r="D55" s="47"/>
      <c r="E55" s="47"/>
      <c r="F55" s="47"/>
      <c r="G55" s="47"/>
      <c r="H55" s="47"/>
      <c r="I55" s="47"/>
      <c r="J55" s="47"/>
      <c r="K55" s="47"/>
      <c r="L55" s="32"/>
    </row>
    <row r="56" spans="2:12" ht="15" thickBot="1" x14ac:dyDescent="0.4">
      <c r="B56" s="33"/>
      <c r="C56" s="34"/>
      <c r="D56" s="34"/>
      <c r="E56" s="34"/>
      <c r="F56" s="34"/>
      <c r="G56" s="34"/>
      <c r="H56" s="34"/>
      <c r="I56" s="34"/>
      <c r="J56" s="34"/>
      <c r="K56" s="34"/>
      <c r="L56" s="35"/>
    </row>
    <row r="57" spans="2:12" ht="15" thickBot="1" x14ac:dyDescent="0.4"/>
    <row r="58" spans="2:12" x14ac:dyDescent="0.35">
      <c r="B58" s="43"/>
      <c r="C58" s="27"/>
      <c r="D58" s="27" t="str">
        <f>D51</f>
        <v xml:space="preserve">B3 Therapy Assistant </v>
      </c>
      <c r="E58" s="27" t="str">
        <f t="shared" ref="E58:K58" si="5">E51</f>
        <v xml:space="preserve">B4 Assistant Practitioner </v>
      </c>
      <c r="F58" s="27" t="str">
        <f t="shared" si="5"/>
        <v>B5 Therapist</v>
      </c>
      <c r="G58" s="27" t="str">
        <f t="shared" si="5"/>
        <v xml:space="preserve">B6 Specialist </v>
      </c>
      <c r="H58" s="27" t="str">
        <f t="shared" si="5"/>
        <v>B7 Professional Advisor</v>
      </c>
      <c r="I58" s="27">
        <f t="shared" si="5"/>
        <v>0</v>
      </c>
      <c r="J58" s="27">
        <f t="shared" si="5"/>
        <v>0</v>
      </c>
      <c r="K58" s="27">
        <f t="shared" si="5"/>
        <v>0</v>
      </c>
      <c r="L58" s="28"/>
    </row>
    <row r="59" spans="2:12" x14ac:dyDescent="0.35">
      <c r="B59" s="42">
        <f>C12</f>
        <v>0</v>
      </c>
      <c r="C59" s="30" t="s">
        <v>61</v>
      </c>
      <c r="D59" s="47"/>
      <c r="E59" s="47"/>
      <c r="F59" s="47"/>
      <c r="G59" s="47"/>
      <c r="H59" s="47"/>
      <c r="I59" s="47"/>
      <c r="J59" s="47"/>
      <c r="K59" s="47"/>
      <c r="L59" s="32"/>
    </row>
    <row r="60" spans="2:12" x14ac:dyDescent="0.35">
      <c r="B60" s="42"/>
      <c r="C60" s="30" t="s">
        <v>65</v>
      </c>
      <c r="D60" s="47"/>
      <c r="E60" s="47"/>
      <c r="F60" s="47"/>
      <c r="G60" s="47"/>
      <c r="H60" s="47"/>
      <c r="I60" s="47"/>
      <c r="J60" s="47"/>
      <c r="K60" s="47"/>
      <c r="L60" s="32"/>
    </row>
    <row r="61" spans="2:12" x14ac:dyDescent="0.35">
      <c r="B61" s="42"/>
      <c r="C61" s="30" t="s">
        <v>63</v>
      </c>
      <c r="D61" s="47"/>
      <c r="E61" s="47"/>
      <c r="F61" s="47"/>
      <c r="G61" s="47"/>
      <c r="H61" s="47"/>
      <c r="I61" s="47"/>
      <c r="J61" s="47"/>
      <c r="K61" s="47"/>
      <c r="L61" s="32"/>
    </row>
    <row r="62" spans="2:12" x14ac:dyDescent="0.35">
      <c r="B62" s="42"/>
      <c r="C62" s="30" t="s">
        <v>64</v>
      </c>
      <c r="D62" s="47"/>
      <c r="E62" s="47"/>
      <c r="F62" s="47"/>
      <c r="G62" s="47"/>
      <c r="H62" s="47"/>
      <c r="I62" s="47"/>
      <c r="J62" s="47"/>
      <c r="K62" s="47"/>
      <c r="L62" s="32"/>
    </row>
    <row r="63" spans="2:12" ht="15" thickBot="1" x14ac:dyDescent="0.4">
      <c r="B63" s="33"/>
      <c r="C63" s="34"/>
      <c r="D63" s="34"/>
      <c r="E63" s="34"/>
      <c r="F63" s="34"/>
      <c r="G63" s="34"/>
      <c r="H63" s="34"/>
      <c r="I63" s="34"/>
      <c r="J63" s="34"/>
      <c r="K63" s="34"/>
      <c r="L63" s="35"/>
    </row>
    <row r="64" spans="2:12" ht="15" thickBot="1" x14ac:dyDescent="0.4"/>
    <row r="65" spans="2:12" x14ac:dyDescent="0.35">
      <c r="B65" s="43"/>
      <c r="C65" s="27"/>
      <c r="D65" s="27" t="str">
        <f>D58</f>
        <v xml:space="preserve">B3 Therapy Assistant </v>
      </c>
      <c r="E65" s="27" t="str">
        <f t="shared" ref="E65:I65" si="6">E58</f>
        <v xml:space="preserve">B4 Assistant Practitioner </v>
      </c>
      <c r="F65" s="27" t="str">
        <f t="shared" si="6"/>
        <v>B5 Therapist</v>
      </c>
      <c r="G65" s="27" t="str">
        <f t="shared" si="6"/>
        <v xml:space="preserve">B6 Specialist </v>
      </c>
      <c r="H65" s="27" t="str">
        <f t="shared" si="6"/>
        <v>B7 Professional Advisor</v>
      </c>
      <c r="I65" s="27">
        <f t="shared" si="6"/>
        <v>0</v>
      </c>
      <c r="J65" s="27">
        <f>J58</f>
        <v>0</v>
      </c>
      <c r="K65" s="27">
        <f>K58</f>
        <v>0</v>
      </c>
      <c r="L65" s="28"/>
    </row>
    <row r="66" spans="2:12" x14ac:dyDescent="0.35">
      <c r="B66" s="42">
        <f>C13</f>
        <v>0</v>
      </c>
      <c r="C66" s="30" t="s">
        <v>61</v>
      </c>
      <c r="D66" s="47"/>
      <c r="E66" s="47"/>
      <c r="F66" s="47"/>
      <c r="G66" s="47"/>
      <c r="H66" s="47"/>
      <c r="I66" s="47"/>
      <c r="J66" s="47"/>
      <c r="K66" s="47"/>
      <c r="L66" s="32"/>
    </row>
    <row r="67" spans="2:12" x14ac:dyDescent="0.35">
      <c r="B67" s="42"/>
      <c r="C67" s="30" t="s">
        <v>65</v>
      </c>
      <c r="D67" s="47"/>
      <c r="E67" s="47"/>
      <c r="F67" s="47"/>
      <c r="G67" s="47"/>
      <c r="H67" s="47"/>
      <c r="I67" s="47"/>
      <c r="J67" s="47"/>
      <c r="K67" s="47"/>
      <c r="L67" s="32"/>
    </row>
    <row r="68" spans="2:12" x14ac:dyDescent="0.35">
      <c r="B68" s="42"/>
      <c r="C68" s="30" t="s">
        <v>63</v>
      </c>
      <c r="D68" s="47"/>
      <c r="E68" s="47"/>
      <c r="F68" s="47"/>
      <c r="G68" s="47"/>
      <c r="H68" s="47"/>
      <c r="I68" s="47"/>
      <c r="J68" s="47"/>
      <c r="K68" s="47"/>
      <c r="L68" s="32"/>
    </row>
    <row r="69" spans="2:12" x14ac:dyDescent="0.35">
      <c r="B69" s="42"/>
      <c r="C69" s="30" t="s">
        <v>64</v>
      </c>
      <c r="D69" s="47"/>
      <c r="E69" s="47"/>
      <c r="F69" s="47"/>
      <c r="G69" s="47"/>
      <c r="H69" s="47"/>
      <c r="I69" s="47"/>
      <c r="J69" s="47"/>
      <c r="K69" s="47"/>
      <c r="L69" s="32"/>
    </row>
    <row r="70" spans="2:12" ht="15" thickBot="1" x14ac:dyDescent="0.4">
      <c r="B70" s="33"/>
      <c r="C70" s="34"/>
      <c r="D70" s="34"/>
      <c r="E70" s="34"/>
      <c r="F70" s="34"/>
      <c r="G70" s="34"/>
      <c r="H70" s="34"/>
      <c r="I70" s="34"/>
      <c r="J70" s="34"/>
      <c r="K70" s="34"/>
      <c r="L70" s="35"/>
    </row>
  </sheetData>
  <sheetProtection algorithmName="SHA-512" hashValue="RPrZMLsl3pkTCM+afzXy2nUZTIjWJESrZeMo/i6r+gnmSHAukkpxeGOUfT+KSjG3OT/xuIcRLdQS4nF+NlJF1g==" saltValue="QQQjyimTM+zEs7WAkxGBog==" spinCount="100000" sheet="1" objects="1" scenarios="1"/>
  <mergeCells count="2">
    <mergeCell ref="B5:C5"/>
    <mergeCell ref="G3:I3"/>
  </mergeCells>
  <hyperlinks>
    <hyperlink ref="B1" location="HOME!A1" display="Home" xr:uid="{CEBCA6BF-B6CC-44E9-AA71-E778AD802337}"/>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1DEA7-EE40-47E0-902F-406D2046D315}">
  <dimension ref="B1:L70"/>
  <sheetViews>
    <sheetView showGridLines="0" topLeftCell="A2" zoomScale="70" zoomScaleNormal="70" workbookViewId="0">
      <selection activeCell="R7" sqref="R7"/>
    </sheetView>
  </sheetViews>
  <sheetFormatPr defaultColWidth="8.7265625" defaultRowHeight="14.5" x14ac:dyDescent="0.35"/>
  <cols>
    <col min="1" max="1" width="8.7265625" style="16"/>
    <col min="2" max="2" width="26.81640625" style="16" customWidth="1"/>
    <col min="3" max="3" width="49" style="16" customWidth="1"/>
    <col min="4" max="11" width="8.7265625" style="16"/>
    <col min="12" max="12" width="3.1796875" style="16" customWidth="1"/>
    <col min="13" max="16384" width="8.7265625" style="16"/>
  </cols>
  <sheetData>
    <row r="1" spans="2:12" ht="21" x14ac:dyDescent="0.5">
      <c r="B1" s="26" t="s">
        <v>15</v>
      </c>
    </row>
    <row r="2" spans="2:12" ht="15" thickBot="1" x14ac:dyDescent="0.4"/>
    <row r="3" spans="2:12" ht="24" thickBot="1" x14ac:dyDescent="0.6">
      <c r="B3" s="38" t="s">
        <v>67</v>
      </c>
      <c r="C3" s="39" t="str">
        <f>Pathways!C8</f>
        <v>Targeted</v>
      </c>
      <c r="D3" s="40"/>
      <c r="G3" s="175"/>
      <c r="H3" s="175"/>
      <c r="I3" s="175"/>
    </row>
    <row r="4" spans="2:12" ht="15" thickBot="1" x14ac:dyDescent="0.4"/>
    <row r="5" spans="2:12" x14ac:dyDescent="0.35">
      <c r="B5" s="172" t="s">
        <v>52</v>
      </c>
      <c r="C5" s="173"/>
      <c r="D5" s="28"/>
    </row>
    <row r="6" spans="2:12" x14ac:dyDescent="0.35">
      <c r="B6" s="42" t="s">
        <v>53</v>
      </c>
      <c r="C6" s="47" t="s">
        <v>139</v>
      </c>
      <c r="D6" s="32"/>
    </row>
    <row r="7" spans="2:12" x14ac:dyDescent="0.35">
      <c r="B7" s="42" t="s">
        <v>54</v>
      </c>
      <c r="C7" s="47" t="s">
        <v>132</v>
      </c>
      <c r="D7" s="32"/>
    </row>
    <row r="8" spans="2:12" x14ac:dyDescent="0.35">
      <c r="B8" s="42" t="s">
        <v>55</v>
      </c>
      <c r="C8" s="47"/>
      <c r="D8" s="32"/>
    </row>
    <row r="9" spans="2:12" x14ac:dyDescent="0.35">
      <c r="B9" s="42" t="s">
        <v>56</v>
      </c>
      <c r="C9" s="47"/>
      <c r="D9" s="32"/>
    </row>
    <row r="10" spans="2:12" x14ac:dyDescent="0.35">
      <c r="B10" s="42" t="s">
        <v>57</v>
      </c>
      <c r="C10" s="47"/>
      <c r="D10" s="32"/>
    </row>
    <row r="11" spans="2:12" x14ac:dyDescent="0.35">
      <c r="B11" s="42" t="s">
        <v>58</v>
      </c>
      <c r="C11" s="47"/>
      <c r="D11" s="32"/>
    </row>
    <row r="12" spans="2:12" x14ac:dyDescent="0.35">
      <c r="B12" s="42" t="s">
        <v>59</v>
      </c>
      <c r="C12" s="47"/>
      <c r="D12" s="32"/>
    </row>
    <row r="13" spans="2:12" x14ac:dyDescent="0.35">
      <c r="B13" s="42" t="s">
        <v>60</v>
      </c>
      <c r="C13" s="47"/>
      <c r="D13" s="32"/>
    </row>
    <row r="14" spans="2:12" ht="15" thickBot="1" x14ac:dyDescent="0.4">
      <c r="B14" s="33"/>
      <c r="C14" s="34"/>
      <c r="D14" s="35"/>
    </row>
    <row r="15" spans="2:12" ht="15" thickBot="1" x14ac:dyDescent="0.4"/>
    <row r="16" spans="2:12" x14ac:dyDescent="0.35">
      <c r="B16" s="43"/>
      <c r="C16" s="27"/>
      <c r="D16" s="27" t="str">
        <f>Workforce!C7</f>
        <v xml:space="preserve">B3 Therapy Assistant </v>
      </c>
      <c r="E16" s="27" t="str">
        <f>Workforce!C8</f>
        <v xml:space="preserve">B4 Assistant Practitioner </v>
      </c>
      <c r="F16" s="27" t="str">
        <f>Workforce!C9</f>
        <v>B5 Therapist</v>
      </c>
      <c r="G16" s="27" t="str">
        <f>Workforce!C10</f>
        <v xml:space="preserve">B6 Specialist </v>
      </c>
      <c r="H16" s="27" t="str">
        <f>Workforce!C11</f>
        <v>B7 Professional Advisor</v>
      </c>
      <c r="I16" s="27">
        <f>Workforce!C12</f>
        <v>0</v>
      </c>
      <c r="J16" s="27">
        <f>Workforce!C13</f>
        <v>0</v>
      </c>
      <c r="K16" s="27">
        <f>Workforce!C14</f>
        <v>0</v>
      </c>
      <c r="L16" s="28"/>
    </row>
    <row r="17" spans="2:12" x14ac:dyDescent="0.35">
      <c r="B17" s="42" t="str">
        <f>C6</f>
        <v>Block of support</v>
      </c>
      <c r="C17" s="30" t="s">
        <v>61</v>
      </c>
      <c r="D17" s="47">
        <v>1</v>
      </c>
      <c r="E17" s="47"/>
      <c r="F17" s="47"/>
      <c r="G17" s="47">
        <v>1</v>
      </c>
      <c r="H17" s="47"/>
      <c r="I17" s="47"/>
      <c r="J17" s="47"/>
      <c r="K17" s="47"/>
      <c r="L17" s="32"/>
    </row>
    <row r="18" spans="2:12" x14ac:dyDescent="0.35">
      <c r="B18" s="42"/>
      <c r="C18" s="30" t="s">
        <v>65</v>
      </c>
      <c r="D18" s="47">
        <v>4.5</v>
      </c>
      <c r="E18" s="47"/>
      <c r="F18" s="47"/>
      <c r="G18" s="47">
        <v>5</v>
      </c>
      <c r="H18" s="47"/>
      <c r="I18" s="47"/>
      <c r="J18" s="47"/>
      <c r="K18" s="47"/>
      <c r="L18" s="32"/>
    </row>
    <row r="19" spans="2:12" x14ac:dyDescent="0.35">
      <c r="B19" s="42"/>
      <c r="C19" s="30" t="s">
        <v>63</v>
      </c>
      <c r="D19" s="47">
        <v>6</v>
      </c>
      <c r="E19" s="47"/>
      <c r="F19" s="47"/>
      <c r="G19" s="47">
        <v>6</v>
      </c>
      <c r="H19" s="47"/>
      <c r="I19" s="47"/>
      <c r="J19" s="47"/>
      <c r="K19" s="47"/>
      <c r="L19" s="32"/>
    </row>
    <row r="20" spans="2:12" x14ac:dyDescent="0.35">
      <c r="B20" s="42"/>
      <c r="C20" s="30" t="s">
        <v>64</v>
      </c>
      <c r="D20" s="47">
        <v>45</v>
      </c>
      <c r="E20" s="47"/>
      <c r="F20" s="47"/>
      <c r="G20" s="47">
        <v>5</v>
      </c>
      <c r="H20" s="47"/>
      <c r="I20" s="47"/>
      <c r="J20" s="47"/>
      <c r="K20" s="47"/>
      <c r="L20" s="32"/>
    </row>
    <row r="21" spans="2:12" ht="15" thickBot="1" x14ac:dyDescent="0.4">
      <c r="B21" s="33"/>
      <c r="C21" s="34"/>
      <c r="D21" s="34"/>
      <c r="E21" s="34"/>
      <c r="F21" s="34"/>
      <c r="G21" s="34"/>
      <c r="H21" s="34"/>
      <c r="I21" s="34"/>
      <c r="J21" s="34"/>
      <c r="K21" s="34"/>
      <c r="L21" s="35"/>
    </row>
    <row r="22" spans="2:12" ht="15" thickBot="1" x14ac:dyDescent="0.4"/>
    <row r="23" spans="2:12" x14ac:dyDescent="0.35">
      <c r="B23" s="43"/>
      <c r="C23" s="27"/>
      <c r="D23" s="27" t="str">
        <f>D16</f>
        <v xml:space="preserve">B3 Therapy Assistant </v>
      </c>
      <c r="E23" s="27" t="str">
        <f t="shared" ref="E23:K23" si="0">E16</f>
        <v xml:space="preserve">B4 Assistant Practitioner </v>
      </c>
      <c r="F23" s="27" t="str">
        <f t="shared" si="0"/>
        <v>B5 Therapist</v>
      </c>
      <c r="G23" s="27" t="str">
        <f t="shared" si="0"/>
        <v xml:space="preserve">B6 Specialist </v>
      </c>
      <c r="H23" s="27" t="str">
        <f t="shared" si="0"/>
        <v>B7 Professional Advisor</v>
      </c>
      <c r="I23" s="27">
        <f t="shared" si="0"/>
        <v>0</v>
      </c>
      <c r="J23" s="27">
        <f t="shared" si="0"/>
        <v>0</v>
      </c>
      <c r="K23" s="27">
        <f t="shared" si="0"/>
        <v>0</v>
      </c>
      <c r="L23" s="28"/>
    </row>
    <row r="24" spans="2:12" x14ac:dyDescent="0.35">
      <c r="B24" s="42" t="str">
        <f>C7</f>
        <v>Review</v>
      </c>
      <c r="C24" s="30" t="s">
        <v>61</v>
      </c>
      <c r="D24" s="47"/>
      <c r="E24" s="47">
        <v>1</v>
      </c>
      <c r="F24" s="47">
        <v>1</v>
      </c>
      <c r="G24" s="47">
        <v>1</v>
      </c>
      <c r="H24" s="47">
        <v>1</v>
      </c>
      <c r="I24" s="47"/>
      <c r="J24" s="47"/>
      <c r="K24" s="47"/>
      <c r="L24" s="32"/>
    </row>
    <row r="25" spans="2:12" x14ac:dyDescent="0.35">
      <c r="B25" s="42"/>
      <c r="C25" s="30" t="s">
        <v>65</v>
      </c>
      <c r="D25" s="47"/>
      <c r="E25" s="47">
        <v>3</v>
      </c>
      <c r="F25" s="47">
        <v>3</v>
      </c>
      <c r="G25" s="47">
        <v>3</v>
      </c>
      <c r="H25" s="47">
        <v>3</v>
      </c>
      <c r="I25" s="47"/>
      <c r="J25" s="47"/>
      <c r="K25" s="47"/>
      <c r="L25" s="32"/>
    </row>
    <row r="26" spans="2:12" x14ac:dyDescent="0.35">
      <c r="B26" s="42"/>
      <c r="C26" s="30" t="s">
        <v>63</v>
      </c>
      <c r="D26" s="47"/>
      <c r="E26" s="47">
        <v>2</v>
      </c>
      <c r="F26" s="47">
        <v>2</v>
      </c>
      <c r="G26" s="47">
        <v>2</v>
      </c>
      <c r="H26" s="47">
        <v>2</v>
      </c>
      <c r="I26" s="47"/>
      <c r="J26" s="47"/>
      <c r="K26" s="47"/>
      <c r="L26" s="32"/>
    </row>
    <row r="27" spans="2:12" x14ac:dyDescent="0.35">
      <c r="B27" s="42"/>
      <c r="C27" s="30" t="s">
        <v>64</v>
      </c>
      <c r="D27" s="47"/>
      <c r="E27" s="47">
        <v>10</v>
      </c>
      <c r="F27" s="47">
        <v>20</v>
      </c>
      <c r="G27" s="47">
        <v>60</v>
      </c>
      <c r="H27" s="47">
        <v>10</v>
      </c>
      <c r="I27" s="47"/>
      <c r="J27" s="47"/>
      <c r="K27" s="47"/>
      <c r="L27" s="32"/>
    </row>
    <row r="28" spans="2:12" ht="15" thickBot="1" x14ac:dyDescent="0.4">
      <c r="B28" s="33"/>
      <c r="C28" s="34"/>
      <c r="D28" s="34"/>
      <c r="E28" s="34"/>
      <c r="F28" s="34"/>
      <c r="G28" s="34"/>
      <c r="H28" s="34"/>
      <c r="I28" s="34"/>
      <c r="J28" s="34"/>
      <c r="K28" s="34"/>
      <c r="L28" s="35"/>
    </row>
    <row r="29" spans="2:12" ht="15" thickBot="1" x14ac:dyDescent="0.4"/>
    <row r="30" spans="2:12" x14ac:dyDescent="0.35">
      <c r="B30" s="43"/>
      <c r="C30" s="27"/>
      <c r="D30" s="27" t="str">
        <f>D23</f>
        <v xml:space="preserve">B3 Therapy Assistant </v>
      </c>
      <c r="E30" s="27" t="str">
        <f t="shared" ref="E30:K30" si="1">E23</f>
        <v xml:space="preserve">B4 Assistant Practitioner </v>
      </c>
      <c r="F30" s="27" t="str">
        <f t="shared" si="1"/>
        <v>B5 Therapist</v>
      </c>
      <c r="G30" s="27" t="str">
        <f t="shared" si="1"/>
        <v xml:space="preserve">B6 Specialist </v>
      </c>
      <c r="H30" s="27" t="str">
        <f t="shared" si="1"/>
        <v>B7 Professional Advisor</v>
      </c>
      <c r="I30" s="27">
        <f t="shared" si="1"/>
        <v>0</v>
      </c>
      <c r="J30" s="27">
        <f t="shared" si="1"/>
        <v>0</v>
      </c>
      <c r="K30" s="27">
        <f t="shared" si="1"/>
        <v>0</v>
      </c>
      <c r="L30" s="28"/>
    </row>
    <row r="31" spans="2:12" x14ac:dyDescent="0.35">
      <c r="B31" s="42">
        <f>C8</f>
        <v>0</v>
      </c>
      <c r="C31" s="30" t="s">
        <v>61</v>
      </c>
      <c r="D31" s="47"/>
      <c r="E31" s="47"/>
      <c r="F31" s="47"/>
      <c r="G31" s="47"/>
      <c r="H31" s="47"/>
      <c r="I31" s="47"/>
      <c r="J31" s="47"/>
      <c r="K31" s="47"/>
      <c r="L31" s="32"/>
    </row>
    <row r="32" spans="2:12" x14ac:dyDescent="0.35">
      <c r="B32" s="42"/>
      <c r="C32" s="30" t="s">
        <v>65</v>
      </c>
      <c r="D32" s="47"/>
      <c r="E32" s="47"/>
      <c r="F32" s="47"/>
      <c r="G32" s="47"/>
      <c r="H32" s="47"/>
      <c r="I32" s="47"/>
      <c r="J32" s="47"/>
      <c r="K32" s="47"/>
      <c r="L32" s="32"/>
    </row>
    <row r="33" spans="2:12" x14ac:dyDescent="0.35">
      <c r="B33" s="42"/>
      <c r="C33" s="30" t="s">
        <v>63</v>
      </c>
      <c r="D33" s="47"/>
      <c r="E33" s="47"/>
      <c r="F33" s="47"/>
      <c r="G33" s="47"/>
      <c r="H33" s="47"/>
      <c r="I33" s="47"/>
      <c r="J33" s="47"/>
      <c r="K33" s="47"/>
      <c r="L33" s="32"/>
    </row>
    <row r="34" spans="2:12" x14ac:dyDescent="0.35">
      <c r="B34" s="42"/>
      <c r="C34" s="30" t="s">
        <v>64</v>
      </c>
      <c r="D34" s="47"/>
      <c r="E34" s="47"/>
      <c r="F34" s="47"/>
      <c r="G34" s="47"/>
      <c r="H34" s="47"/>
      <c r="I34" s="47"/>
      <c r="J34" s="47"/>
      <c r="K34" s="47"/>
      <c r="L34" s="32"/>
    </row>
    <row r="35" spans="2:12" ht="15" thickBot="1" x14ac:dyDescent="0.4">
      <c r="B35" s="33"/>
      <c r="C35" s="34"/>
      <c r="D35" s="34"/>
      <c r="E35" s="34"/>
      <c r="F35" s="34"/>
      <c r="G35" s="34"/>
      <c r="H35" s="34"/>
      <c r="I35" s="34"/>
      <c r="J35" s="34"/>
      <c r="K35" s="34"/>
      <c r="L35" s="35"/>
    </row>
    <row r="36" spans="2:12" ht="15" thickBot="1" x14ac:dyDescent="0.4"/>
    <row r="37" spans="2:12" x14ac:dyDescent="0.35">
      <c r="B37" s="43"/>
      <c r="C37" s="27"/>
      <c r="D37" s="27" t="str">
        <f>D30</f>
        <v xml:space="preserve">B3 Therapy Assistant </v>
      </c>
      <c r="E37" s="27" t="str">
        <f t="shared" ref="E37:K37" si="2">E30</f>
        <v xml:space="preserve">B4 Assistant Practitioner </v>
      </c>
      <c r="F37" s="27" t="str">
        <f t="shared" si="2"/>
        <v>B5 Therapist</v>
      </c>
      <c r="G37" s="27" t="str">
        <f t="shared" si="2"/>
        <v xml:space="preserve">B6 Specialist </v>
      </c>
      <c r="H37" s="27" t="str">
        <f t="shared" si="2"/>
        <v>B7 Professional Advisor</v>
      </c>
      <c r="I37" s="27">
        <f t="shared" si="2"/>
        <v>0</v>
      </c>
      <c r="J37" s="27">
        <f t="shared" si="2"/>
        <v>0</v>
      </c>
      <c r="K37" s="27">
        <f t="shared" si="2"/>
        <v>0</v>
      </c>
      <c r="L37" s="28"/>
    </row>
    <row r="38" spans="2:12" x14ac:dyDescent="0.35">
      <c r="B38" s="42">
        <f>C9</f>
        <v>0</v>
      </c>
      <c r="C38" s="30" t="s">
        <v>61</v>
      </c>
      <c r="D38" s="47"/>
      <c r="E38" s="47"/>
      <c r="F38" s="47"/>
      <c r="G38" s="47"/>
      <c r="H38" s="47"/>
      <c r="I38" s="47"/>
      <c r="J38" s="47"/>
      <c r="K38" s="47"/>
      <c r="L38" s="32"/>
    </row>
    <row r="39" spans="2:12" x14ac:dyDescent="0.35">
      <c r="B39" s="42"/>
      <c r="C39" s="30" t="s">
        <v>65</v>
      </c>
      <c r="D39" s="47"/>
      <c r="E39" s="47"/>
      <c r="F39" s="47"/>
      <c r="G39" s="47"/>
      <c r="H39" s="47"/>
      <c r="I39" s="47"/>
      <c r="J39" s="47"/>
      <c r="K39" s="47"/>
      <c r="L39" s="32"/>
    </row>
    <row r="40" spans="2:12" x14ac:dyDescent="0.35">
      <c r="B40" s="42"/>
      <c r="C40" s="30" t="s">
        <v>63</v>
      </c>
      <c r="D40" s="47"/>
      <c r="E40" s="47"/>
      <c r="F40" s="47"/>
      <c r="G40" s="47"/>
      <c r="H40" s="47"/>
      <c r="I40" s="47"/>
      <c r="J40" s="47"/>
      <c r="K40" s="47"/>
      <c r="L40" s="32"/>
    </row>
    <row r="41" spans="2:12" x14ac:dyDescent="0.35">
      <c r="B41" s="42"/>
      <c r="C41" s="30" t="s">
        <v>64</v>
      </c>
      <c r="D41" s="47"/>
      <c r="E41" s="47"/>
      <c r="F41" s="47"/>
      <c r="G41" s="47"/>
      <c r="H41" s="47"/>
      <c r="I41" s="47"/>
      <c r="J41" s="47"/>
      <c r="K41" s="47"/>
      <c r="L41" s="32"/>
    </row>
    <row r="42" spans="2:12" ht="15" thickBot="1" x14ac:dyDescent="0.4">
      <c r="B42" s="33"/>
      <c r="C42" s="34"/>
      <c r="D42" s="34"/>
      <c r="E42" s="34"/>
      <c r="F42" s="34"/>
      <c r="G42" s="34"/>
      <c r="H42" s="34"/>
      <c r="I42" s="34"/>
      <c r="J42" s="34"/>
      <c r="K42" s="34"/>
      <c r="L42" s="35"/>
    </row>
    <row r="43" spans="2:12" ht="15" thickBot="1" x14ac:dyDescent="0.4"/>
    <row r="44" spans="2:12" x14ac:dyDescent="0.35">
      <c r="B44" s="43"/>
      <c r="C44" s="27"/>
      <c r="D44" s="27" t="str">
        <f>D37</f>
        <v xml:space="preserve">B3 Therapy Assistant </v>
      </c>
      <c r="E44" s="27" t="str">
        <f t="shared" ref="E44:K44" si="3">E37</f>
        <v xml:space="preserve">B4 Assistant Practitioner </v>
      </c>
      <c r="F44" s="27" t="str">
        <f t="shared" si="3"/>
        <v>B5 Therapist</v>
      </c>
      <c r="G44" s="27" t="str">
        <f t="shared" si="3"/>
        <v xml:space="preserve">B6 Specialist </v>
      </c>
      <c r="H44" s="27" t="str">
        <f t="shared" si="3"/>
        <v>B7 Professional Advisor</v>
      </c>
      <c r="I44" s="27">
        <f t="shared" si="3"/>
        <v>0</v>
      </c>
      <c r="J44" s="27">
        <f t="shared" si="3"/>
        <v>0</v>
      </c>
      <c r="K44" s="27">
        <f t="shared" si="3"/>
        <v>0</v>
      </c>
      <c r="L44" s="28"/>
    </row>
    <row r="45" spans="2:12" x14ac:dyDescent="0.35">
      <c r="B45" s="42">
        <f>C10</f>
        <v>0</v>
      </c>
      <c r="C45" s="30" t="s">
        <v>61</v>
      </c>
      <c r="D45" s="47"/>
      <c r="E45" s="47"/>
      <c r="F45" s="47"/>
      <c r="G45" s="47"/>
      <c r="H45" s="47"/>
      <c r="I45" s="47"/>
      <c r="J45" s="47"/>
      <c r="K45" s="47"/>
      <c r="L45" s="32"/>
    </row>
    <row r="46" spans="2:12" x14ac:dyDescent="0.35">
      <c r="B46" s="42"/>
      <c r="C46" s="30" t="s">
        <v>65</v>
      </c>
      <c r="D46" s="47"/>
      <c r="E46" s="47"/>
      <c r="F46" s="47"/>
      <c r="G46" s="47"/>
      <c r="H46" s="47"/>
      <c r="I46" s="47"/>
      <c r="J46" s="47"/>
      <c r="K46" s="47"/>
      <c r="L46" s="32"/>
    </row>
    <row r="47" spans="2:12" x14ac:dyDescent="0.35">
      <c r="B47" s="42"/>
      <c r="C47" s="30" t="s">
        <v>63</v>
      </c>
      <c r="D47" s="47"/>
      <c r="E47" s="47"/>
      <c r="F47" s="47"/>
      <c r="G47" s="47"/>
      <c r="H47" s="47"/>
      <c r="I47" s="47"/>
      <c r="J47" s="47"/>
      <c r="K47" s="47"/>
      <c r="L47" s="32"/>
    </row>
    <row r="48" spans="2:12" x14ac:dyDescent="0.35">
      <c r="B48" s="42"/>
      <c r="C48" s="30" t="s">
        <v>64</v>
      </c>
      <c r="D48" s="47"/>
      <c r="E48" s="47"/>
      <c r="F48" s="47"/>
      <c r="G48" s="47"/>
      <c r="H48" s="47"/>
      <c r="I48" s="47"/>
      <c r="J48" s="47"/>
      <c r="K48" s="47"/>
      <c r="L48" s="32"/>
    </row>
    <row r="49" spans="2:12" ht="15" thickBot="1" x14ac:dyDescent="0.4">
      <c r="B49" s="33"/>
      <c r="C49" s="34"/>
      <c r="D49" s="34"/>
      <c r="E49" s="34"/>
      <c r="F49" s="34"/>
      <c r="G49" s="34"/>
      <c r="H49" s="34"/>
      <c r="I49" s="34"/>
      <c r="J49" s="34"/>
      <c r="K49" s="34"/>
      <c r="L49" s="35"/>
    </row>
    <row r="50" spans="2:12" ht="15" thickBot="1" x14ac:dyDescent="0.4"/>
    <row r="51" spans="2:12" x14ac:dyDescent="0.35">
      <c r="B51" s="43"/>
      <c r="C51" s="27"/>
      <c r="D51" s="27" t="str">
        <f>D44</f>
        <v xml:space="preserve">B3 Therapy Assistant </v>
      </c>
      <c r="E51" s="27" t="str">
        <f t="shared" ref="E51:K51" si="4">E44</f>
        <v xml:space="preserve">B4 Assistant Practitioner </v>
      </c>
      <c r="F51" s="27" t="str">
        <f t="shared" si="4"/>
        <v>B5 Therapist</v>
      </c>
      <c r="G51" s="27" t="str">
        <f t="shared" si="4"/>
        <v xml:space="preserve">B6 Specialist </v>
      </c>
      <c r="H51" s="27" t="str">
        <f t="shared" si="4"/>
        <v>B7 Professional Advisor</v>
      </c>
      <c r="I51" s="27">
        <f t="shared" si="4"/>
        <v>0</v>
      </c>
      <c r="J51" s="27">
        <f t="shared" si="4"/>
        <v>0</v>
      </c>
      <c r="K51" s="27">
        <f t="shared" si="4"/>
        <v>0</v>
      </c>
      <c r="L51" s="28"/>
    </row>
    <row r="52" spans="2:12" x14ac:dyDescent="0.35">
      <c r="B52" s="42">
        <f>C11</f>
        <v>0</v>
      </c>
      <c r="C52" s="30" t="s">
        <v>61</v>
      </c>
      <c r="D52" s="47"/>
      <c r="E52" s="47"/>
      <c r="F52" s="47"/>
      <c r="G52" s="47"/>
      <c r="H52" s="47"/>
      <c r="I52" s="47"/>
      <c r="J52" s="47"/>
      <c r="K52" s="47"/>
      <c r="L52" s="32"/>
    </row>
    <row r="53" spans="2:12" x14ac:dyDescent="0.35">
      <c r="B53" s="42"/>
      <c r="C53" s="30" t="s">
        <v>65</v>
      </c>
      <c r="D53" s="47"/>
      <c r="E53" s="47"/>
      <c r="F53" s="47"/>
      <c r="G53" s="47"/>
      <c r="H53" s="47"/>
      <c r="I53" s="47"/>
      <c r="J53" s="47"/>
      <c r="K53" s="47"/>
      <c r="L53" s="32"/>
    </row>
    <row r="54" spans="2:12" x14ac:dyDescent="0.35">
      <c r="B54" s="42"/>
      <c r="C54" s="30" t="s">
        <v>63</v>
      </c>
      <c r="D54" s="47"/>
      <c r="E54" s="47"/>
      <c r="F54" s="47"/>
      <c r="G54" s="47"/>
      <c r="H54" s="47"/>
      <c r="I54" s="47"/>
      <c r="J54" s="47"/>
      <c r="K54" s="47"/>
      <c r="L54" s="32"/>
    </row>
    <row r="55" spans="2:12" x14ac:dyDescent="0.35">
      <c r="B55" s="42"/>
      <c r="C55" s="30" t="s">
        <v>64</v>
      </c>
      <c r="D55" s="47"/>
      <c r="E55" s="47"/>
      <c r="F55" s="47"/>
      <c r="G55" s="47"/>
      <c r="H55" s="47"/>
      <c r="I55" s="47"/>
      <c r="J55" s="47"/>
      <c r="K55" s="47"/>
      <c r="L55" s="32"/>
    </row>
    <row r="56" spans="2:12" ht="15" thickBot="1" x14ac:dyDescent="0.4">
      <c r="B56" s="33"/>
      <c r="C56" s="34"/>
      <c r="D56" s="34"/>
      <c r="E56" s="34"/>
      <c r="F56" s="34"/>
      <c r="G56" s="34"/>
      <c r="H56" s="34"/>
      <c r="I56" s="34"/>
      <c r="J56" s="34"/>
      <c r="K56" s="34"/>
      <c r="L56" s="35"/>
    </row>
    <row r="57" spans="2:12" ht="15" thickBot="1" x14ac:dyDescent="0.4"/>
    <row r="58" spans="2:12" x14ac:dyDescent="0.35">
      <c r="B58" s="43"/>
      <c r="C58" s="27"/>
      <c r="D58" s="27" t="str">
        <f>D51</f>
        <v xml:space="preserve">B3 Therapy Assistant </v>
      </c>
      <c r="E58" s="27" t="str">
        <f t="shared" ref="E58:K58" si="5">E51</f>
        <v xml:space="preserve">B4 Assistant Practitioner </v>
      </c>
      <c r="F58" s="27" t="str">
        <f t="shared" si="5"/>
        <v>B5 Therapist</v>
      </c>
      <c r="G58" s="27" t="str">
        <f t="shared" si="5"/>
        <v xml:space="preserve">B6 Specialist </v>
      </c>
      <c r="H58" s="27" t="str">
        <f t="shared" si="5"/>
        <v>B7 Professional Advisor</v>
      </c>
      <c r="I58" s="27">
        <f t="shared" si="5"/>
        <v>0</v>
      </c>
      <c r="J58" s="27">
        <f t="shared" si="5"/>
        <v>0</v>
      </c>
      <c r="K58" s="27">
        <f t="shared" si="5"/>
        <v>0</v>
      </c>
      <c r="L58" s="28"/>
    </row>
    <row r="59" spans="2:12" x14ac:dyDescent="0.35">
      <c r="B59" s="42">
        <f>C12</f>
        <v>0</v>
      </c>
      <c r="C59" s="30" t="s">
        <v>61</v>
      </c>
      <c r="D59" s="47"/>
      <c r="E59" s="47"/>
      <c r="F59" s="47"/>
      <c r="G59" s="47"/>
      <c r="H59" s="47"/>
      <c r="I59" s="47"/>
      <c r="J59" s="47"/>
      <c r="K59" s="47"/>
      <c r="L59" s="32"/>
    </row>
    <row r="60" spans="2:12" x14ac:dyDescent="0.35">
      <c r="B60" s="42"/>
      <c r="C60" s="30" t="s">
        <v>65</v>
      </c>
      <c r="D60" s="47"/>
      <c r="E60" s="47"/>
      <c r="F60" s="47"/>
      <c r="G60" s="47"/>
      <c r="H60" s="47"/>
      <c r="I60" s="47"/>
      <c r="J60" s="47"/>
      <c r="K60" s="47"/>
      <c r="L60" s="32"/>
    </row>
    <row r="61" spans="2:12" x14ac:dyDescent="0.35">
      <c r="B61" s="42"/>
      <c r="C61" s="30" t="s">
        <v>63</v>
      </c>
      <c r="D61" s="47"/>
      <c r="E61" s="47"/>
      <c r="F61" s="47"/>
      <c r="G61" s="47"/>
      <c r="H61" s="47"/>
      <c r="I61" s="47"/>
      <c r="J61" s="47"/>
      <c r="K61" s="47"/>
      <c r="L61" s="32"/>
    </row>
    <row r="62" spans="2:12" x14ac:dyDescent="0.35">
      <c r="B62" s="42"/>
      <c r="C62" s="30" t="s">
        <v>64</v>
      </c>
      <c r="D62" s="47"/>
      <c r="E62" s="47"/>
      <c r="F62" s="47"/>
      <c r="G62" s="47"/>
      <c r="H62" s="47"/>
      <c r="I62" s="47"/>
      <c r="J62" s="47"/>
      <c r="K62" s="47"/>
      <c r="L62" s="32"/>
    </row>
    <row r="63" spans="2:12" ht="15" thickBot="1" x14ac:dyDescent="0.4">
      <c r="B63" s="33"/>
      <c r="C63" s="34"/>
      <c r="D63" s="34"/>
      <c r="E63" s="34"/>
      <c r="F63" s="34"/>
      <c r="G63" s="34"/>
      <c r="H63" s="34"/>
      <c r="I63" s="34"/>
      <c r="J63" s="34"/>
      <c r="K63" s="34"/>
      <c r="L63" s="35"/>
    </row>
    <row r="64" spans="2:12" ht="15" thickBot="1" x14ac:dyDescent="0.4"/>
    <row r="65" spans="2:12" x14ac:dyDescent="0.35">
      <c r="B65" s="43"/>
      <c r="C65" s="27"/>
      <c r="D65" s="27" t="str">
        <f>D58</f>
        <v xml:space="preserve">B3 Therapy Assistant </v>
      </c>
      <c r="E65" s="27" t="str">
        <f t="shared" ref="E65:K65" si="6">E58</f>
        <v xml:space="preserve">B4 Assistant Practitioner </v>
      </c>
      <c r="F65" s="27" t="str">
        <f t="shared" si="6"/>
        <v>B5 Therapist</v>
      </c>
      <c r="G65" s="27" t="str">
        <f t="shared" si="6"/>
        <v xml:space="preserve">B6 Specialist </v>
      </c>
      <c r="H65" s="27" t="str">
        <f t="shared" si="6"/>
        <v>B7 Professional Advisor</v>
      </c>
      <c r="I65" s="27">
        <f t="shared" si="6"/>
        <v>0</v>
      </c>
      <c r="J65" s="27">
        <f t="shared" si="6"/>
        <v>0</v>
      </c>
      <c r="K65" s="27">
        <f t="shared" si="6"/>
        <v>0</v>
      </c>
      <c r="L65" s="28"/>
    </row>
    <row r="66" spans="2:12" x14ac:dyDescent="0.35">
      <c r="B66" s="42">
        <f>C13</f>
        <v>0</v>
      </c>
      <c r="C66" s="30" t="s">
        <v>61</v>
      </c>
      <c r="D66" s="47"/>
      <c r="E66" s="47"/>
      <c r="F66" s="47"/>
      <c r="G66" s="47"/>
      <c r="H66" s="47"/>
      <c r="I66" s="47"/>
      <c r="J66" s="47"/>
      <c r="K66" s="47"/>
      <c r="L66" s="32"/>
    </row>
    <row r="67" spans="2:12" x14ac:dyDescent="0.35">
      <c r="B67" s="42"/>
      <c r="C67" s="30" t="s">
        <v>65</v>
      </c>
      <c r="D67" s="47"/>
      <c r="E67" s="47"/>
      <c r="F67" s="47"/>
      <c r="G67" s="47"/>
      <c r="H67" s="47"/>
      <c r="I67" s="47"/>
      <c r="J67" s="47"/>
      <c r="K67" s="47"/>
      <c r="L67" s="32"/>
    </row>
    <row r="68" spans="2:12" x14ac:dyDescent="0.35">
      <c r="B68" s="42"/>
      <c r="C68" s="30" t="s">
        <v>63</v>
      </c>
      <c r="D68" s="47"/>
      <c r="E68" s="47"/>
      <c r="F68" s="47"/>
      <c r="G68" s="47"/>
      <c r="H68" s="47"/>
      <c r="I68" s="47"/>
      <c r="J68" s="47"/>
      <c r="K68" s="47"/>
      <c r="L68" s="32"/>
    </row>
    <row r="69" spans="2:12" x14ac:dyDescent="0.35">
      <c r="B69" s="42"/>
      <c r="C69" s="30" t="s">
        <v>64</v>
      </c>
      <c r="D69" s="47"/>
      <c r="E69" s="47"/>
      <c r="F69" s="47"/>
      <c r="G69" s="47"/>
      <c r="H69" s="47"/>
      <c r="I69" s="47"/>
      <c r="J69" s="47"/>
      <c r="K69" s="47"/>
      <c r="L69" s="32"/>
    </row>
    <row r="70" spans="2:12" ht="15" thickBot="1" x14ac:dyDescent="0.4">
      <c r="B70" s="33"/>
      <c r="C70" s="34"/>
      <c r="D70" s="34"/>
      <c r="E70" s="34"/>
      <c r="F70" s="34"/>
      <c r="G70" s="34"/>
      <c r="H70" s="34"/>
      <c r="I70" s="34"/>
      <c r="J70" s="34"/>
      <c r="K70" s="34"/>
      <c r="L70" s="35"/>
    </row>
  </sheetData>
  <sheetProtection algorithmName="SHA-512" hashValue="+mPoigkRjo6Ng/Bk2BAM+ViPWcg1pin3eq6lpVQ43mIi64Qb9Vvs6hBHULByaYn+yqMGWp/Exg7dDTvSY/Nkxg==" saltValue="ETgxtxUcM4XGNfLTpD364A==" spinCount="100000" sheet="1" objects="1" scenarios="1"/>
  <mergeCells count="2">
    <mergeCell ref="B5:C5"/>
    <mergeCell ref="G3:I3"/>
  </mergeCells>
  <hyperlinks>
    <hyperlink ref="B1" location="HOME!A1" display="Home" xr:uid="{09478CC2-319B-4A7F-9637-33BEC669E2EB}"/>
  </hyperlink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C3861-7751-4DD0-9A27-B86A6043160D}">
  <dimension ref="B1:L70"/>
  <sheetViews>
    <sheetView showGridLines="0" zoomScale="70" zoomScaleNormal="70" workbookViewId="0">
      <selection activeCell="O15" sqref="O15"/>
    </sheetView>
  </sheetViews>
  <sheetFormatPr defaultColWidth="8.7265625" defaultRowHeight="14.5" x14ac:dyDescent="0.35"/>
  <cols>
    <col min="1" max="1" width="8.7265625" style="16"/>
    <col min="2" max="2" width="26.81640625" style="16" customWidth="1"/>
    <col min="3" max="3" width="48.453125" style="16" customWidth="1"/>
    <col min="4" max="11" width="8.7265625" style="16"/>
    <col min="12" max="12" width="3.1796875" style="16" customWidth="1"/>
    <col min="13" max="16384" width="8.7265625" style="16"/>
  </cols>
  <sheetData>
    <row r="1" spans="2:12" ht="21" x14ac:dyDescent="0.5">
      <c r="B1" s="26" t="s">
        <v>15</v>
      </c>
      <c r="E1" s="48"/>
      <c r="F1" s="48"/>
      <c r="G1" s="48"/>
      <c r="H1" s="48"/>
      <c r="I1" s="48"/>
      <c r="J1" s="48"/>
      <c r="K1" s="48"/>
    </row>
    <row r="2" spans="2:12" ht="15" thickBot="1" x14ac:dyDescent="0.4">
      <c r="E2" s="48"/>
      <c r="F2" s="48"/>
      <c r="G2" s="48"/>
      <c r="H2" s="48"/>
      <c r="I2" s="48"/>
      <c r="J2" s="48"/>
      <c r="K2" s="48"/>
    </row>
    <row r="3" spans="2:12" ht="24" thickBot="1" x14ac:dyDescent="0.6">
      <c r="B3" s="38" t="s">
        <v>68</v>
      </c>
      <c r="C3" s="39" t="str">
        <f>Pathways!C9</f>
        <v>Intensive therapy</v>
      </c>
      <c r="D3" s="40"/>
      <c r="E3" s="48"/>
      <c r="F3" s="48"/>
      <c r="G3" s="176"/>
      <c r="H3" s="176"/>
      <c r="I3" s="176"/>
      <c r="J3" s="48"/>
      <c r="K3" s="48"/>
    </row>
    <row r="4" spans="2:12" ht="15" thickBot="1" x14ac:dyDescent="0.4">
      <c r="E4" s="48"/>
      <c r="F4" s="48"/>
      <c r="G4" s="48"/>
      <c r="H4" s="48"/>
      <c r="I4" s="48"/>
      <c r="J4" s="48"/>
      <c r="K4" s="48"/>
    </row>
    <row r="5" spans="2:12" x14ac:dyDescent="0.35">
      <c r="B5" s="172" t="s">
        <v>52</v>
      </c>
      <c r="C5" s="173"/>
      <c r="D5" s="28"/>
    </row>
    <row r="6" spans="2:12" x14ac:dyDescent="0.35">
      <c r="B6" s="42" t="s">
        <v>53</v>
      </c>
      <c r="C6" s="47" t="s">
        <v>133</v>
      </c>
      <c r="D6" s="32"/>
    </row>
    <row r="7" spans="2:12" x14ac:dyDescent="0.35">
      <c r="B7" s="42" t="s">
        <v>54</v>
      </c>
      <c r="C7" s="47"/>
      <c r="D7" s="32"/>
    </row>
    <row r="8" spans="2:12" x14ac:dyDescent="0.35">
      <c r="B8" s="42" t="s">
        <v>55</v>
      </c>
      <c r="C8" s="47"/>
      <c r="D8" s="32"/>
    </row>
    <row r="9" spans="2:12" x14ac:dyDescent="0.35">
      <c r="B9" s="42" t="s">
        <v>56</v>
      </c>
      <c r="C9" s="47"/>
      <c r="D9" s="32"/>
    </row>
    <row r="10" spans="2:12" x14ac:dyDescent="0.35">
      <c r="B10" s="42" t="s">
        <v>57</v>
      </c>
      <c r="C10" s="47"/>
      <c r="D10" s="32"/>
    </row>
    <row r="11" spans="2:12" x14ac:dyDescent="0.35">
      <c r="B11" s="42" t="s">
        <v>58</v>
      </c>
      <c r="C11" s="47"/>
      <c r="D11" s="32"/>
    </row>
    <row r="12" spans="2:12" x14ac:dyDescent="0.35">
      <c r="B12" s="42" t="s">
        <v>59</v>
      </c>
      <c r="C12" s="47"/>
      <c r="D12" s="32"/>
    </row>
    <row r="13" spans="2:12" x14ac:dyDescent="0.35">
      <c r="B13" s="42" t="s">
        <v>60</v>
      </c>
      <c r="C13" s="47"/>
      <c r="D13" s="32"/>
    </row>
    <row r="14" spans="2:12" ht="15" thickBot="1" x14ac:dyDescent="0.4">
      <c r="B14" s="33"/>
      <c r="C14" s="34"/>
      <c r="D14" s="35"/>
    </row>
    <row r="15" spans="2:12" ht="15" thickBot="1" x14ac:dyDescent="0.4"/>
    <row r="16" spans="2:12" x14ac:dyDescent="0.35">
      <c r="B16" s="43"/>
      <c r="C16" s="27"/>
      <c r="D16" s="27" t="str">
        <f>Workforce!C7</f>
        <v xml:space="preserve">B3 Therapy Assistant </v>
      </c>
      <c r="E16" s="27" t="str">
        <f>Workforce!C8</f>
        <v xml:space="preserve">B4 Assistant Practitioner </v>
      </c>
      <c r="F16" s="27" t="str">
        <f>Workforce!C9</f>
        <v>B5 Therapist</v>
      </c>
      <c r="G16" s="27" t="str">
        <f>Workforce!C10</f>
        <v xml:space="preserve">B6 Specialist </v>
      </c>
      <c r="H16" s="27" t="str">
        <f>Workforce!C11</f>
        <v>B7 Professional Advisor</v>
      </c>
      <c r="I16" s="27">
        <f>Workforce!C12</f>
        <v>0</v>
      </c>
      <c r="J16" s="27">
        <f>Workforce!C13</f>
        <v>0</v>
      </c>
      <c r="K16" s="27">
        <f>Workforce!C14</f>
        <v>0</v>
      </c>
      <c r="L16" s="28"/>
    </row>
    <row r="17" spans="2:12" x14ac:dyDescent="0.35">
      <c r="B17" s="42" t="str">
        <f>C6</f>
        <v xml:space="preserve">Therapy block at home </v>
      </c>
      <c r="C17" s="30" t="s">
        <v>61</v>
      </c>
      <c r="D17" s="47">
        <v>1</v>
      </c>
      <c r="E17" s="47"/>
      <c r="F17" s="47">
        <v>1</v>
      </c>
      <c r="G17" s="47">
        <v>1</v>
      </c>
      <c r="H17" s="47"/>
      <c r="I17" s="47"/>
      <c r="J17" s="47"/>
      <c r="K17" s="47"/>
      <c r="L17" s="32"/>
    </row>
    <row r="18" spans="2:12" x14ac:dyDescent="0.35">
      <c r="B18" s="42"/>
      <c r="C18" s="30" t="s">
        <v>65</v>
      </c>
      <c r="D18" s="47">
        <v>4.5</v>
      </c>
      <c r="E18" s="47"/>
      <c r="F18" s="47">
        <v>4.5</v>
      </c>
      <c r="G18" s="47">
        <v>4.5</v>
      </c>
      <c r="H18" s="47"/>
      <c r="I18" s="47"/>
      <c r="J18" s="47"/>
      <c r="K18" s="47"/>
      <c r="L18" s="32"/>
    </row>
    <row r="19" spans="2:12" x14ac:dyDescent="0.35">
      <c r="B19" s="42"/>
      <c r="C19" s="30" t="s">
        <v>63</v>
      </c>
      <c r="D19" s="47">
        <v>6</v>
      </c>
      <c r="E19" s="47"/>
      <c r="F19" s="47">
        <v>6</v>
      </c>
      <c r="G19" s="47">
        <v>6</v>
      </c>
      <c r="H19" s="47"/>
      <c r="I19" s="47"/>
      <c r="J19" s="47"/>
      <c r="K19" s="47"/>
      <c r="L19" s="32"/>
    </row>
    <row r="20" spans="2:12" x14ac:dyDescent="0.35">
      <c r="B20" s="42"/>
      <c r="C20" s="30" t="s">
        <v>64</v>
      </c>
      <c r="D20" s="47">
        <v>100</v>
      </c>
      <c r="E20" s="47"/>
      <c r="F20" s="47">
        <v>50</v>
      </c>
      <c r="G20" s="47">
        <v>50</v>
      </c>
      <c r="H20" s="47"/>
      <c r="I20" s="47"/>
      <c r="J20" s="47"/>
      <c r="K20" s="47"/>
      <c r="L20" s="32"/>
    </row>
    <row r="21" spans="2:12" ht="15" thickBot="1" x14ac:dyDescent="0.4">
      <c r="B21" s="33"/>
      <c r="C21" s="34"/>
      <c r="D21" s="34"/>
      <c r="E21" s="34"/>
      <c r="F21" s="34"/>
      <c r="G21" s="34"/>
      <c r="H21" s="34"/>
      <c r="I21" s="34"/>
      <c r="J21" s="34"/>
      <c r="K21" s="34"/>
      <c r="L21" s="35"/>
    </row>
    <row r="22" spans="2:12" ht="15" thickBot="1" x14ac:dyDescent="0.4"/>
    <row r="23" spans="2:12" x14ac:dyDescent="0.35">
      <c r="B23" s="43"/>
      <c r="C23" s="27"/>
      <c r="D23" s="27" t="str">
        <f>D16</f>
        <v xml:space="preserve">B3 Therapy Assistant </v>
      </c>
      <c r="E23" s="27" t="str">
        <f t="shared" ref="E23:K23" si="0">E16</f>
        <v xml:space="preserve">B4 Assistant Practitioner </v>
      </c>
      <c r="F23" s="27" t="str">
        <f t="shared" si="0"/>
        <v>B5 Therapist</v>
      </c>
      <c r="G23" s="27" t="str">
        <f t="shared" si="0"/>
        <v xml:space="preserve">B6 Specialist </v>
      </c>
      <c r="H23" s="27" t="str">
        <f t="shared" si="0"/>
        <v>B7 Professional Advisor</v>
      </c>
      <c r="I23" s="27">
        <f t="shared" si="0"/>
        <v>0</v>
      </c>
      <c r="J23" s="27">
        <f t="shared" si="0"/>
        <v>0</v>
      </c>
      <c r="K23" s="27">
        <f t="shared" si="0"/>
        <v>0</v>
      </c>
      <c r="L23" s="28"/>
    </row>
    <row r="24" spans="2:12" x14ac:dyDescent="0.35">
      <c r="B24" s="42">
        <f>C7</f>
        <v>0</v>
      </c>
      <c r="C24" s="30" t="s">
        <v>61</v>
      </c>
      <c r="D24" s="47"/>
      <c r="E24" s="47"/>
      <c r="F24" s="47"/>
      <c r="G24" s="47"/>
      <c r="H24" s="47"/>
      <c r="I24" s="47"/>
      <c r="J24" s="47"/>
      <c r="K24" s="47"/>
      <c r="L24" s="32"/>
    </row>
    <row r="25" spans="2:12" x14ac:dyDescent="0.35">
      <c r="B25" s="42"/>
      <c r="C25" s="30" t="s">
        <v>65</v>
      </c>
      <c r="D25" s="47"/>
      <c r="E25" s="47"/>
      <c r="F25" s="47"/>
      <c r="G25" s="47"/>
      <c r="H25" s="47"/>
      <c r="I25" s="47"/>
      <c r="J25" s="47"/>
      <c r="K25" s="47"/>
      <c r="L25" s="32"/>
    </row>
    <row r="26" spans="2:12" x14ac:dyDescent="0.35">
      <c r="B26" s="42"/>
      <c r="C26" s="30" t="s">
        <v>63</v>
      </c>
      <c r="D26" s="47"/>
      <c r="E26" s="47"/>
      <c r="F26" s="47"/>
      <c r="G26" s="47"/>
      <c r="H26" s="47"/>
      <c r="I26" s="47"/>
      <c r="J26" s="47"/>
      <c r="K26" s="47"/>
      <c r="L26" s="32"/>
    </row>
    <row r="27" spans="2:12" x14ac:dyDescent="0.35">
      <c r="B27" s="42"/>
      <c r="C27" s="30" t="s">
        <v>64</v>
      </c>
      <c r="D27" s="47"/>
      <c r="E27" s="47"/>
      <c r="F27" s="47"/>
      <c r="G27" s="47"/>
      <c r="H27" s="47"/>
      <c r="I27" s="47"/>
      <c r="J27" s="47"/>
      <c r="K27" s="47"/>
      <c r="L27" s="32"/>
    </row>
    <row r="28" spans="2:12" ht="15" thickBot="1" x14ac:dyDescent="0.4">
      <c r="B28" s="33"/>
      <c r="C28" s="34"/>
      <c r="D28" s="34"/>
      <c r="E28" s="34"/>
      <c r="F28" s="34"/>
      <c r="G28" s="34"/>
      <c r="H28" s="34"/>
      <c r="I28" s="34"/>
      <c r="J28" s="34"/>
      <c r="K28" s="34"/>
      <c r="L28" s="35"/>
    </row>
    <row r="29" spans="2:12" ht="15" thickBot="1" x14ac:dyDescent="0.4"/>
    <row r="30" spans="2:12" x14ac:dyDescent="0.35">
      <c r="B30" s="43"/>
      <c r="C30" s="27"/>
      <c r="D30" s="27" t="str">
        <f>D23</f>
        <v xml:space="preserve">B3 Therapy Assistant </v>
      </c>
      <c r="E30" s="27" t="str">
        <f t="shared" ref="E30:K30" si="1">E23</f>
        <v xml:space="preserve">B4 Assistant Practitioner </v>
      </c>
      <c r="F30" s="27" t="str">
        <f t="shared" si="1"/>
        <v>B5 Therapist</v>
      </c>
      <c r="G30" s="27" t="str">
        <f t="shared" si="1"/>
        <v xml:space="preserve">B6 Specialist </v>
      </c>
      <c r="H30" s="27" t="str">
        <f t="shared" si="1"/>
        <v>B7 Professional Advisor</v>
      </c>
      <c r="I30" s="27">
        <f t="shared" si="1"/>
        <v>0</v>
      </c>
      <c r="J30" s="27">
        <f t="shared" si="1"/>
        <v>0</v>
      </c>
      <c r="K30" s="27">
        <f t="shared" si="1"/>
        <v>0</v>
      </c>
      <c r="L30" s="28"/>
    </row>
    <row r="31" spans="2:12" x14ac:dyDescent="0.35">
      <c r="B31" s="42">
        <f>C8</f>
        <v>0</v>
      </c>
      <c r="C31" s="30" t="s">
        <v>61</v>
      </c>
      <c r="D31" s="47"/>
      <c r="E31" s="47"/>
      <c r="F31" s="47"/>
      <c r="G31" s="47"/>
      <c r="H31" s="47"/>
      <c r="I31" s="47"/>
      <c r="J31" s="47"/>
      <c r="K31" s="47"/>
      <c r="L31" s="32"/>
    </row>
    <row r="32" spans="2:12" x14ac:dyDescent="0.35">
      <c r="B32" s="42"/>
      <c r="C32" s="30" t="s">
        <v>65</v>
      </c>
      <c r="D32" s="47"/>
      <c r="E32" s="47"/>
      <c r="F32" s="47"/>
      <c r="G32" s="47"/>
      <c r="H32" s="47"/>
      <c r="I32" s="47"/>
      <c r="J32" s="47"/>
      <c r="K32" s="47"/>
      <c r="L32" s="32"/>
    </row>
    <row r="33" spans="2:12" x14ac:dyDescent="0.35">
      <c r="B33" s="42"/>
      <c r="C33" s="30" t="s">
        <v>63</v>
      </c>
      <c r="D33" s="47"/>
      <c r="E33" s="47"/>
      <c r="F33" s="47"/>
      <c r="G33" s="47"/>
      <c r="H33" s="47"/>
      <c r="I33" s="47"/>
      <c r="J33" s="47"/>
      <c r="K33" s="47"/>
      <c r="L33" s="32"/>
    </row>
    <row r="34" spans="2:12" x14ac:dyDescent="0.35">
      <c r="B34" s="42"/>
      <c r="C34" s="30" t="s">
        <v>64</v>
      </c>
      <c r="D34" s="47"/>
      <c r="E34" s="47"/>
      <c r="F34" s="47"/>
      <c r="G34" s="47"/>
      <c r="H34" s="47"/>
      <c r="I34" s="47"/>
      <c r="J34" s="47"/>
      <c r="K34" s="47"/>
      <c r="L34" s="32"/>
    </row>
    <row r="35" spans="2:12" ht="15" thickBot="1" x14ac:dyDescent="0.4">
      <c r="B35" s="33"/>
      <c r="C35" s="34"/>
      <c r="D35" s="34"/>
      <c r="E35" s="34"/>
      <c r="F35" s="34"/>
      <c r="G35" s="34"/>
      <c r="H35" s="34"/>
      <c r="I35" s="34"/>
      <c r="J35" s="34"/>
      <c r="K35" s="34"/>
      <c r="L35" s="35"/>
    </row>
    <row r="36" spans="2:12" ht="15" thickBot="1" x14ac:dyDescent="0.4"/>
    <row r="37" spans="2:12" x14ac:dyDescent="0.35">
      <c r="B37" s="43"/>
      <c r="C37" s="27"/>
      <c r="D37" s="27" t="str">
        <f>D30</f>
        <v xml:space="preserve">B3 Therapy Assistant </v>
      </c>
      <c r="E37" s="27" t="str">
        <f t="shared" ref="E37:K37" si="2">E30</f>
        <v xml:space="preserve">B4 Assistant Practitioner </v>
      </c>
      <c r="F37" s="27" t="str">
        <f t="shared" si="2"/>
        <v>B5 Therapist</v>
      </c>
      <c r="G37" s="27" t="str">
        <f t="shared" si="2"/>
        <v xml:space="preserve">B6 Specialist </v>
      </c>
      <c r="H37" s="27" t="str">
        <f t="shared" si="2"/>
        <v>B7 Professional Advisor</v>
      </c>
      <c r="I37" s="27">
        <f t="shared" si="2"/>
        <v>0</v>
      </c>
      <c r="J37" s="27">
        <f t="shared" si="2"/>
        <v>0</v>
      </c>
      <c r="K37" s="27">
        <f t="shared" si="2"/>
        <v>0</v>
      </c>
      <c r="L37" s="28"/>
    </row>
    <row r="38" spans="2:12" x14ac:dyDescent="0.35">
      <c r="B38" s="42">
        <f>C9</f>
        <v>0</v>
      </c>
      <c r="C38" s="30" t="s">
        <v>61</v>
      </c>
      <c r="D38" s="47"/>
      <c r="E38" s="47"/>
      <c r="F38" s="47"/>
      <c r="G38" s="47"/>
      <c r="H38" s="47"/>
      <c r="I38" s="47"/>
      <c r="J38" s="47"/>
      <c r="K38" s="47"/>
      <c r="L38" s="32"/>
    </row>
    <row r="39" spans="2:12" x14ac:dyDescent="0.35">
      <c r="B39" s="42"/>
      <c r="C39" s="30" t="s">
        <v>65</v>
      </c>
      <c r="D39" s="47"/>
      <c r="E39" s="47"/>
      <c r="F39" s="47"/>
      <c r="G39" s="47"/>
      <c r="H39" s="47"/>
      <c r="I39" s="47"/>
      <c r="J39" s="47"/>
      <c r="K39" s="47"/>
      <c r="L39" s="32"/>
    </row>
    <row r="40" spans="2:12" x14ac:dyDescent="0.35">
      <c r="B40" s="42"/>
      <c r="C40" s="30" t="s">
        <v>63</v>
      </c>
      <c r="D40" s="47"/>
      <c r="E40" s="47"/>
      <c r="F40" s="47"/>
      <c r="G40" s="47"/>
      <c r="H40" s="47"/>
      <c r="I40" s="47"/>
      <c r="J40" s="47"/>
      <c r="K40" s="47"/>
      <c r="L40" s="32"/>
    </row>
    <row r="41" spans="2:12" x14ac:dyDescent="0.35">
      <c r="B41" s="42"/>
      <c r="C41" s="30" t="s">
        <v>64</v>
      </c>
      <c r="D41" s="47"/>
      <c r="E41" s="47"/>
      <c r="F41" s="47"/>
      <c r="G41" s="47"/>
      <c r="H41" s="47"/>
      <c r="I41" s="47"/>
      <c r="J41" s="47"/>
      <c r="K41" s="47"/>
      <c r="L41" s="32"/>
    </row>
    <row r="42" spans="2:12" ht="15" thickBot="1" x14ac:dyDescent="0.4">
      <c r="B42" s="33"/>
      <c r="C42" s="34"/>
      <c r="D42" s="34"/>
      <c r="E42" s="34"/>
      <c r="F42" s="34"/>
      <c r="G42" s="34"/>
      <c r="H42" s="34"/>
      <c r="I42" s="34"/>
      <c r="J42" s="34"/>
      <c r="K42" s="34"/>
      <c r="L42" s="35"/>
    </row>
    <row r="43" spans="2:12" ht="15" thickBot="1" x14ac:dyDescent="0.4"/>
    <row r="44" spans="2:12" x14ac:dyDescent="0.35">
      <c r="B44" s="43"/>
      <c r="C44" s="27"/>
      <c r="D44" s="27" t="str">
        <f>D37</f>
        <v xml:space="preserve">B3 Therapy Assistant </v>
      </c>
      <c r="E44" s="27" t="str">
        <f t="shared" ref="E44:K44" si="3">E37</f>
        <v xml:space="preserve">B4 Assistant Practitioner </v>
      </c>
      <c r="F44" s="27" t="str">
        <f t="shared" si="3"/>
        <v>B5 Therapist</v>
      </c>
      <c r="G44" s="27" t="str">
        <f t="shared" si="3"/>
        <v xml:space="preserve">B6 Specialist </v>
      </c>
      <c r="H44" s="27" t="str">
        <f t="shared" si="3"/>
        <v>B7 Professional Advisor</v>
      </c>
      <c r="I44" s="27">
        <f t="shared" si="3"/>
        <v>0</v>
      </c>
      <c r="J44" s="27">
        <f t="shared" si="3"/>
        <v>0</v>
      </c>
      <c r="K44" s="27">
        <f t="shared" si="3"/>
        <v>0</v>
      </c>
      <c r="L44" s="28"/>
    </row>
    <row r="45" spans="2:12" x14ac:dyDescent="0.35">
      <c r="B45" s="42">
        <f>C10</f>
        <v>0</v>
      </c>
      <c r="C45" s="30" t="s">
        <v>61</v>
      </c>
      <c r="D45" s="47"/>
      <c r="E45" s="47"/>
      <c r="F45" s="47"/>
      <c r="G45" s="47"/>
      <c r="H45" s="47"/>
      <c r="I45" s="47"/>
      <c r="J45" s="47"/>
      <c r="K45" s="47"/>
      <c r="L45" s="32"/>
    </row>
    <row r="46" spans="2:12" x14ac:dyDescent="0.35">
      <c r="B46" s="42"/>
      <c r="C46" s="30" t="s">
        <v>65</v>
      </c>
      <c r="D46" s="47"/>
      <c r="E46" s="47"/>
      <c r="F46" s="47"/>
      <c r="G46" s="47"/>
      <c r="H46" s="47"/>
      <c r="I46" s="47"/>
      <c r="J46" s="47"/>
      <c r="K46" s="47"/>
      <c r="L46" s="32"/>
    </row>
    <row r="47" spans="2:12" x14ac:dyDescent="0.35">
      <c r="B47" s="42"/>
      <c r="C47" s="30" t="s">
        <v>63</v>
      </c>
      <c r="D47" s="47"/>
      <c r="E47" s="47"/>
      <c r="F47" s="47"/>
      <c r="G47" s="47"/>
      <c r="H47" s="47"/>
      <c r="I47" s="47"/>
      <c r="J47" s="47"/>
      <c r="K47" s="47"/>
      <c r="L47" s="32"/>
    </row>
    <row r="48" spans="2:12" x14ac:dyDescent="0.35">
      <c r="B48" s="42"/>
      <c r="C48" s="30" t="s">
        <v>64</v>
      </c>
      <c r="D48" s="47"/>
      <c r="E48" s="47"/>
      <c r="F48" s="47"/>
      <c r="G48" s="47"/>
      <c r="H48" s="47"/>
      <c r="I48" s="47"/>
      <c r="J48" s="47"/>
      <c r="K48" s="47"/>
      <c r="L48" s="32"/>
    </row>
    <row r="49" spans="2:12" ht="15" thickBot="1" x14ac:dyDescent="0.4">
      <c r="B49" s="33"/>
      <c r="C49" s="34"/>
      <c r="D49" s="34"/>
      <c r="E49" s="34"/>
      <c r="F49" s="34"/>
      <c r="G49" s="34"/>
      <c r="H49" s="34"/>
      <c r="I49" s="34"/>
      <c r="J49" s="34"/>
      <c r="K49" s="34"/>
      <c r="L49" s="35"/>
    </row>
    <row r="50" spans="2:12" ht="15" thickBot="1" x14ac:dyDescent="0.4"/>
    <row r="51" spans="2:12" x14ac:dyDescent="0.35">
      <c r="B51" s="43"/>
      <c r="C51" s="27"/>
      <c r="D51" s="27" t="str">
        <f>D44</f>
        <v xml:space="preserve">B3 Therapy Assistant </v>
      </c>
      <c r="E51" s="27" t="str">
        <f t="shared" ref="E51:K51" si="4">E44</f>
        <v xml:space="preserve">B4 Assistant Practitioner </v>
      </c>
      <c r="F51" s="27" t="str">
        <f t="shared" si="4"/>
        <v>B5 Therapist</v>
      </c>
      <c r="G51" s="27" t="str">
        <f t="shared" si="4"/>
        <v xml:space="preserve">B6 Specialist </v>
      </c>
      <c r="H51" s="27" t="str">
        <f t="shared" si="4"/>
        <v>B7 Professional Advisor</v>
      </c>
      <c r="I51" s="27">
        <f t="shared" si="4"/>
        <v>0</v>
      </c>
      <c r="J51" s="27">
        <f t="shared" si="4"/>
        <v>0</v>
      </c>
      <c r="K51" s="27">
        <f t="shared" si="4"/>
        <v>0</v>
      </c>
      <c r="L51" s="28"/>
    </row>
    <row r="52" spans="2:12" x14ac:dyDescent="0.35">
      <c r="B52" s="42">
        <f>C11</f>
        <v>0</v>
      </c>
      <c r="C52" s="30" t="s">
        <v>61</v>
      </c>
      <c r="D52" s="47"/>
      <c r="E52" s="47"/>
      <c r="F52" s="47"/>
      <c r="G52" s="47"/>
      <c r="H52" s="47"/>
      <c r="I52" s="47"/>
      <c r="J52" s="47"/>
      <c r="K52" s="47"/>
      <c r="L52" s="32"/>
    </row>
    <row r="53" spans="2:12" x14ac:dyDescent="0.35">
      <c r="B53" s="42"/>
      <c r="C53" s="30" t="s">
        <v>65</v>
      </c>
      <c r="D53" s="47"/>
      <c r="E53" s="47"/>
      <c r="F53" s="47"/>
      <c r="G53" s="47"/>
      <c r="H53" s="47"/>
      <c r="I53" s="47"/>
      <c r="J53" s="47"/>
      <c r="K53" s="47"/>
      <c r="L53" s="32"/>
    </row>
    <row r="54" spans="2:12" x14ac:dyDescent="0.35">
      <c r="B54" s="42"/>
      <c r="C54" s="30" t="s">
        <v>63</v>
      </c>
      <c r="D54" s="47"/>
      <c r="E54" s="47"/>
      <c r="F54" s="47"/>
      <c r="G54" s="47"/>
      <c r="H54" s="47"/>
      <c r="I54" s="47"/>
      <c r="J54" s="47"/>
      <c r="K54" s="47"/>
      <c r="L54" s="32"/>
    </row>
    <row r="55" spans="2:12" x14ac:dyDescent="0.35">
      <c r="B55" s="42"/>
      <c r="C55" s="30" t="s">
        <v>64</v>
      </c>
      <c r="D55" s="47"/>
      <c r="E55" s="47"/>
      <c r="F55" s="47"/>
      <c r="G55" s="47"/>
      <c r="H55" s="47"/>
      <c r="I55" s="47"/>
      <c r="J55" s="47"/>
      <c r="K55" s="47"/>
      <c r="L55" s="32"/>
    </row>
    <row r="56" spans="2:12" ht="15" thickBot="1" x14ac:dyDescent="0.4">
      <c r="B56" s="33"/>
      <c r="C56" s="34"/>
      <c r="D56" s="34"/>
      <c r="E56" s="34"/>
      <c r="F56" s="34"/>
      <c r="G56" s="34"/>
      <c r="H56" s="34"/>
      <c r="I56" s="34"/>
      <c r="J56" s="34"/>
      <c r="K56" s="34"/>
      <c r="L56" s="35"/>
    </row>
    <row r="57" spans="2:12" ht="15" thickBot="1" x14ac:dyDescent="0.4"/>
    <row r="58" spans="2:12" x14ac:dyDescent="0.35">
      <c r="B58" s="43"/>
      <c r="C58" s="27"/>
      <c r="D58" s="27" t="str">
        <f>D51</f>
        <v xml:space="preserve">B3 Therapy Assistant </v>
      </c>
      <c r="E58" s="27" t="str">
        <f t="shared" ref="E58:K58" si="5">E51</f>
        <v xml:space="preserve">B4 Assistant Practitioner </v>
      </c>
      <c r="F58" s="27" t="str">
        <f t="shared" si="5"/>
        <v>B5 Therapist</v>
      </c>
      <c r="G58" s="27" t="str">
        <f t="shared" si="5"/>
        <v xml:space="preserve">B6 Specialist </v>
      </c>
      <c r="H58" s="27" t="str">
        <f t="shared" si="5"/>
        <v>B7 Professional Advisor</v>
      </c>
      <c r="I58" s="27">
        <f t="shared" si="5"/>
        <v>0</v>
      </c>
      <c r="J58" s="27">
        <f t="shared" si="5"/>
        <v>0</v>
      </c>
      <c r="K58" s="27">
        <f t="shared" si="5"/>
        <v>0</v>
      </c>
      <c r="L58" s="28"/>
    </row>
    <row r="59" spans="2:12" x14ac:dyDescent="0.35">
      <c r="B59" s="42">
        <f>C12</f>
        <v>0</v>
      </c>
      <c r="C59" s="30" t="s">
        <v>61</v>
      </c>
      <c r="D59" s="47"/>
      <c r="E59" s="47"/>
      <c r="F59" s="47"/>
      <c r="G59" s="47"/>
      <c r="H59" s="47"/>
      <c r="I59" s="47"/>
      <c r="J59" s="47"/>
      <c r="K59" s="47"/>
      <c r="L59" s="32"/>
    </row>
    <row r="60" spans="2:12" x14ac:dyDescent="0.35">
      <c r="B60" s="42"/>
      <c r="C60" s="30" t="s">
        <v>65</v>
      </c>
      <c r="D60" s="47"/>
      <c r="E60" s="47"/>
      <c r="F60" s="47"/>
      <c r="G60" s="47"/>
      <c r="H60" s="47"/>
      <c r="I60" s="47"/>
      <c r="J60" s="47"/>
      <c r="K60" s="47"/>
      <c r="L60" s="32"/>
    </row>
    <row r="61" spans="2:12" x14ac:dyDescent="0.35">
      <c r="B61" s="42"/>
      <c r="C61" s="30" t="s">
        <v>63</v>
      </c>
      <c r="D61" s="47"/>
      <c r="E61" s="47"/>
      <c r="F61" s="47"/>
      <c r="G61" s="47"/>
      <c r="H61" s="47"/>
      <c r="I61" s="47"/>
      <c r="J61" s="47"/>
      <c r="K61" s="47"/>
      <c r="L61" s="32"/>
    </row>
    <row r="62" spans="2:12" x14ac:dyDescent="0.35">
      <c r="B62" s="42"/>
      <c r="C62" s="30" t="s">
        <v>64</v>
      </c>
      <c r="D62" s="47"/>
      <c r="E62" s="47"/>
      <c r="F62" s="47"/>
      <c r="G62" s="47"/>
      <c r="H62" s="47"/>
      <c r="I62" s="47"/>
      <c r="J62" s="47"/>
      <c r="K62" s="47"/>
      <c r="L62" s="32"/>
    </row>
    <row r="63" spans="2:12" ht="15" thickBot="1" x14ac:dyDescent="0.4">
      <c r="B63" s="33"/>
      <c r="C63" s="34"/>
      <c r="D63" s="34"/>
      <c r="E63" s="34"/>
      <c r="F63" s="34"/>
      <c r="G63" s="34"/>
      <c r="H63" s="34"/>
      <c r="I63" s="34"/>
      <c r="J63" s="34"/>
      <c r="K63" s="34"/>
      <c r="L63" s="35"/>
    </row>
    <row r="64" spans="2:12" ht="15" thickBot="1" x14ac:dyDescent="0.4"/>
    <row r="65" spans="2:12" x14ac:dyDescent="0.35">
      <c r="B65" s="43"/>
      <c r="C65" s="27"/>
      <c r="D65" s="27" t="str">
        <f>D58</f>
        <v xml:space="preserve">B3 Therapy Assistant </v>
      </c>
      <c r="E65" s="27" t="str">
        <f t="shared" ref="E65:K65" si="6">E58</f>
        <v xml:space="preserve">B4 Assistant Practitioner </v>
      </c>
      <c r="F65" s="27" t="str">
        <f t="shared" si="6"/>
        <v>B5 Therapist</v>
      </c>
      <c r="G65" s="27" t="str">
        <f t="shared" si="6"/>
        <v xml:space="preserve">B6 Specialist </v>
      </c>
      <c r="H65" s="27" t="str">
        <f t="shared" si="6"/>
        <v>B7 Professional Advisor</v>
      </c>
      <c r="I65" s="27">
        <f t="shared" si="6"/>
        <v>0</v>
      </c>
      <c r="J65" s="27">
        <f t="shared" si="6"/>
        <v>0</v>
      </c>
      <c r="K65" s="27">
        <f t="shared" si="6"/>
        <v>0</v>
      </c>
      <c r="L65" s="28"/>
    </row>
    <row r="66" spans="2:12" x14ac:dyDescent="0.35">
      <c r="B66" s="42">
        <f>C13</f>
        <v>0</v>
      </c>
      <c r="C66" s="30" t="s">
        <v>61</v>
      </c>
      <c r="D66" s="47"/>
      <c r="E66" s="47"/>
      <c r="F66" s="47"/>
      <c r="G66" s="47"/>
      <c r="H66" s="47"/>
      <c r="I66" s="47"/>
      <c r="J66" s="47"/>
      <c r="K66" s="47"/>
      <c r="L66" s="32"/>
    </row>
    <row r="67" spans="2:12" x14ac:dyDescent="0.35">
      <c r="B67" s="42"/>
      <c r="C67" s="30" t="s">
        <v>65</v>
      </c>
      <c r="D67" s="47"/>
      <c r="E67" s="47"/>
      <c r="F67" s="47"/>
      <c r="G67" s="47"/>
      <c r="H67" s="47"/>
      <c r="I67" s="47"/>
      <c r="J67" s="47"/>
      <c r="K67" s="47"/>
      <c r="L67" s="32"/>
    </row>
    <row r="68" spans="2:12" x14ac:dyDescent="0.35">
      <c r="B68" s="42"/>
      <c r="C68" s="30" t="s">
        <v>63</v>
      </c>
      <c r="D68" s="47"/>
      <c r="E68" s="47"/>
      <c r="F68" s="47"/>
      <c r="G68" s="47"/>
      <c r="H68" s="47"/>
      <c r="I68" s="47"/>
      <c r="J68" s="47"/>
      <c r="K68" s="47"/>
      <c r="L68" s="32"/>
    </row>
    <row r="69" spans="2:12" x14ac:dyDescent="0.35">
      <c r="B69" s="42"/>
      <c r="C69" s="30" t="s">
        <v>64</v>
      </c>
      <c r="D69" s="47"/>
      <c r="E69" s="47"/>
      <c r="F69" s="47"/>
      <c r="G69" s="47"/>
      <c r="H69" s="47"/>
      <c r="I69" s="47"/>
      <c r="J69" s="47"/>
      <c r="K69" s="47"/>
      <c r="L69" s="32"/>
    </row>
    <row r="70" spans="2:12" ht="15" thickBot="1" x14ac:dyDescent="0.4">
      <c r="B70" s="33"/>
      <c r="C70" s="34"/>
      <c r="D70" s="34"/>
      <c r="E70" s="34"/>
      <c r="F70" s="34"/>
      <c r="G70" s="34"/>
      <c r="H70" s="34"/>
      <c r="I70" s="34"/>
      <c r="J70" s="34"/>
      <c r="K70" s="34"/>
      <c r="L70" s="35"/>
    </row>
  </sheetData>
  <sheetProtection algorithmName="SHA-512" hashValue="5XGtgBydE/N54uqB8OsmdpTrVNU5yKVHv3OerZ8x7NS5c93Z8tks2UwDwYE9AT4x8GesHPjrAagQ0CXZKgJ/MA==" saltValue="MR94rDZAqZpxtBcxPrerbA==" spinCount="100000" sheet="1" objects="1" scenarios="1"/>
  <mergeCells count="2">
    <mergeCell ref="B5:C5"/>
    <mergeCell ref="G3:I3"/>
  </mergeCells>
  <hyperlinks>
    <hyperlink ref="B1" location="HOME!A1" display="Home" xr:uid="{AC9911EA-5F64-4432-93C5-15A5C05B1F2A}"/>
  </hyperlink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38C4E-4F4C-4CB6-8F15-06BE998F4623}">
  <dimension ref="B1:L70"/>
  <sheetViews>
    <sheetView showGridLines="0" zoomScale="70" zoomScaleNormal="70" workbookViewId="0">
      <selection activeCell="O10" sqref="O10"/>
    </sheetView>
  </sheetViews>
  <sheetFormatPr defaultColWidth="8.7265625" defaultRowHeight="14.5" x14ac:dyDescent="0.35"/>
  <cols>
    <col min="1" max="1" width="8.7265625" style="16"/>
    <col min="2" max="2" width="26.81640625" style="16" customWidth="1"/>
    <col min="3" max="3" width="48.81640625" style="16" customWidth="1"/>
    <col min="4" max="11" width="8.7265625" style="16"/>
    <col min="12" max="12" width="3.1796875" style="16" customWidth="1"/>
    <col min="13" max="16384" width="8.7265625" style="16"/>
  </cols>
  <sheetData>
    <row r="1" spans="2:12" ht="21" x14ac:dyDescent="0.5">
      <c r="B1" s="26" t="s">
        <v>15</v>
      </c>
    </row>
    <row r="2" spans="2:12" ht="15" thickBot="1" x14ac:dyDescent="0.4"/>
    <row r="3" spans="2:12" ht="24" thickBot="1" x14ac:dyDescent="0.6">
      <c r="B3" s="38" t="s">
        <v>70</v>
      </c>
      <c r="C3" s="39" t="str">
        <f>Pathways!C10</f>
        <v>Hospital discharges/palliative</v>
      </c>
      <c r="D3" s="40"/>
      <c r="G3" s="175"/>
      <c r="H3" s="175"/>
      <c r="I3" s="175"/>
      <c r="J3" s="49"/>
      <c r="K3" s="49"/>
    </row>
    <row r="4" spans="2:12" ht="15" thickBot="1" x14ac:dyDescent="0.4"/>
    <row r="5" spans="2:12" x14ac:dyDescent="0.35">
      <c r="B5" s="172" t="s">
        <v>52</v>
      </c>
      <c r="C5" s="173"/>
      <c r="D5" s="28"/>
    </row>
    <row r="6" spans="2:12" x14ac:dyDescent="0.35">
      <c r="B6" s="42" t="s">
        <v>53</v>
      </c>
      <c r="C6" s="47" t="s">
        <v>134</v>
      </c>
      <c r="D6" s="32"/>
    </row>
    <row r="7" spans="2:12" x14ac:dyDescent="0.35">
      <c r="B7" s="42" t="s">
        <v>54</v>
      </c>
      <c r="C7" s="47" t="s">
        <v>135</v>
      </c>
      <c r="D7" s="32"/>
    </row>
    <row r="8" spans="2:12" x14ac:dyDescent="0.35">
      <c r="B8" s="42" t="s">
        <v>55</v>
      </c>
      <c r="C8" s="47" t="s">
        <v>136</v>
      </c>
      <c r="D8" s="32"/>
    </row>
    <row r="9" spans="2:12" x14ac:dyDescent="0.35">
      <c r="B9" s="42" t="s">
        <v>56</v>
      </c>
      <c r="C9" s="47" t="s">
        <v>137</v>
      </c>
      <c r="D9" s="32"/>
    </row>
    <row r="10" spans="2:12" x14ac:dyDescent="0.35">
      <c r="B10" s="42" t="s">
        <v>57</v>
      </c>
      <c r="C10" s="47" t="s">
        <v>138</v>
      </c>
      <c r="D10" s="32"/>
    </row>
    <row r="11" spans="2:12" x14ac:dyDescent="0.35">
      <c r="B11" s="42" t="s">
        <v>58</v>
      </c>
      <c r="C11" s="47" t="s">
        <v>140</v>
      </c>
      <c r="D11" s="32"/>
    </row>
    <row r="12" spans="2:12" x14ac:dyDescent="0.35">
      <c r="B12" s="42" t="s">
        <v>59</v>
      </c>
      <c r="C12" s="47"/>
      <c r="D12" s="32"/>
    </row>
    <row r="13" spans="2:12" x14ac:dyDescent="0.35">
      <c r="B13" s="42" t="s">
        <v>60</v>
      </c>
      <c r="C13" s="47"/>
      <c r="D13" s="32"/>
    </row>
    <row r="14" spans="2:12" ht="15" thickBot="1" x14ac:dyDescent="0.4">
      <c r="B14" s="33"/>
      <c r="C14" s="34"/>
      <c r="D14" s="35"/>
    </row>
    <row r="15" spans="2:12" ht="15" thickBot="1" x14ac:dyDescent="0.4"/>
    <row r="16" spans="2:12" x14ac:dyDescent="0.35">
      <c r="B16" s="43"/>
      <c r="C16" s="27"/>
      <c r="D16" s="27" t="str">
        <f>Workforce!C7</f>
        <v xml:space="preserve">B3 Therapy Assistant </v>
      </c>
      <c r="E16" s="27" t="str">
        <f>Workforce!C8</f>
        <v xml:space="preserve">B4 Assistant Practitioner </v>
      </c>
      <c r="F16" s="27" t="str">
        <f>Workforce!C9</f>
        <v>B5 Therapist</v>
      </c>
      <c r="G16" s="27" t="str">
        <f>Workforce!C10</f>
        <v xml:space="preserve">B6 Specialist </v>
      </c>
      <c r="H16" s="27" t="str">
        <f>Workforce!C11</f>
        <v>B7 Professional Advisor</v>
      </c>
      <c r="I16" s="27">
        <f>Workforce!C12</f>
        <v>0</v>
      </c>
      <c r="J16" s="27">
        <f>Workforce!C13</f>
        <v>0</v>
      </c>
      <c r="K16" s="27">
        <f>Workforce!C14</f>
        <v>0</v>
      </c>
      <c r="L16" s="28"/>
    </row>
    <row r="17" spans="2:12" x14ac:dyDescent="0.35">
      <c r="B17" s="42" t="str">
        <f>C6</f>
        <v xml:space="preserve">Initial MDT meeting </v>
      </c>
      <c r="C17" s="30" t="s">
        <v>61</v>
      </c>
      <c r="D17" s="47"/>
      <c r="E17" s="47"/>
      <c r="F17" s="47"/>
      <c r="G17" s="47">
        <v>1</v>
      </c>
      <c r="H17" s="47">
        <v>1</v>
      </c>
      <c r="I17" s="47"/>
      <c r="J17" s="47"/>
      <c r="K17" s="47"/>
      <c r="L17" s="32"/>
    </row>
    <row r="18" spans="2:12" x14ac:dyDescent="0.35">
      <c r="B18" s="42"/>
      <c r="C18" s="30" t="s">
        <v>65</v>
      </c>
      <c r="D18" s="47"/>
      <c r="E18" s="47"/>
      <c r="F18" s="47"/>
      <c r="G18" s="47">
        <v>4</v>
      </c>
      <c r="H18" s="47">
        <v>4</v>
      </c>
      <c r="I18" s="47"/>
      <c r="J18" s="47"/>
      <c r="K18" s="47"/>
      <c r="L18" s="32"/>
    </row>
    <row r="19" spans="2:12" x14ac:dyDescent="0.35">
      <c r="B19" s="42"/>
      <c r="C19" s="30" t="s">
        <v>63</v>
      </c>
      <c r="D19" s="47"/>
      <c r="E19" s="47"/>
      <c r="F19" s="47"/>
      <c r="G19" s="47">
        <v>1</v>
      </c>
      <c r="H19" s="47">
        <v>1</v>
      </c>
      <c r="I19" s="47"/>
      <c r="J19" s="47"/>
      <c r="K19" s="47"/>
      <c r="L19" s="32"/>
    </row>
    <row r="20" spans="2:12" x14ac:dyDescent="0.35">
      <c r="B20" s="42"/>
      <c r="C20" s="30" t="s">
        <v>64</v>
      </c>
      <c r="D20" s="47"/>
      <c r="E20" s="47"/>
      <c r="F20" s="47"/>
      <c r="G20" s="47">
        <v>40</v>
      </c>
      <c r="H20" s="47">
        <v>60</v>
      </c>
      <c r="I20" s="47"/>
      <c r="J20" s="47"/>
      <c r="K20" s="47"/>
      <c r="L20" s="32"/>
    </row>
    <row r="21" spans="2:12" ht="15" thickBot="1" x14ac:dyDescent="0.4">
      <c r="B21" s="33"/>
      <c r="C21" s="34"/>
      <c r="D21" s="34"/>
      <c r="E21" s="34"/>
      <c r="F21" s="34"/>
      <c r="G21" s="34"/>
      <c r="H21" s="34"/>
      <c r="I21" s="34"/>
      <c r="J21" s="34"/>
      <c r="K21" s="34"/>
      <c r="L21" s="35"/>
    </row>
    <row r="22" spans="2:12" ht="15" thickBot="1" x14ac:dyDescent="0.4"/>
    <row r="23" spans="2:12" x14ac:dyDescent="0.35">
      <c r="B23" s="43"/>
      <c r="C23" s="27"/>
      <c r="D23" s="27" t="str">
        <f>D16</f>
        <v xml:space="preserve">B3 Therapy Assistant </v>
      </c>
      <c r="E23" s="27" t="str">
        <f t="shared" ref="E23:K23" si="0">E16</f>
        <v xml:space="preserve">B4 Assistant Practitioner </v>
      </c>
      <c r="F23" s="27" t="str">
        <f t="shared" si="0"/>
        <v>B5 Therapist</v>
      </c>
      <c r="G23" s="27" t="str">
        <f t="shared" si="0"/>
        <v xml:space="preserve">B6 Specialist </v>
      </c>
      <c r="H23" s="27" t="str">
        <f t="shared" si="0"/>
        <v>B7 Professional Advisor</v>
      </c>
      <c r="I23" s="27">
        <f t="shared" si="0"/>
        <v>0</v>
      </c>
      <c r="J23" s="27">
        <f t="shared" si="0"/>
        <v>0</v>
      </c>
      <c r="K23" s="27">
        <f t="shared" si="0"/>
        <v>0</v>
      </c>
      <c r="L23" s="28"/>
    </row>
    <row r="24" spans="2:12" x14ac:dyDescent="0.35">
      <c r="B24" s="42" t="str">
        <f>C7</f>
        <v>Pre-home visit</v>
      </c>
      <c r="C24" s="30" t="s">
        <v>61</v>
      </c>
      <c r="D24" s="47"/>
      <c r="E24" s="47"/>
      <c r="F24" s="47"/>
      <c r="G24" s="47">
        <v>1</v>
      </c>
      <c r="H24" s="47"/>
      <c r="I24" s="47"/>
      <c r="J24" s="47"/>
      <c r="K24" s="47"/>
      <c r="L24" s="32"/>
    </row>
    <row r="25" spans="2:12" x14ac:dyDescent="0.35">
      <c r="B25" s="42"/>
      <c r="C25" s="30" t="s">
        <v>65</v>
      </c>
      <c r="D25" s="47"/>
      <c r="E25" s="47"/>
      <c r="F25" s="47"/>
      <c r="G25" s="47">
        <v>3</v>
      </c>
      <c r="H25" s="47"/>
      <c r="I25" s="47"/>
      <c r="J25" s="47"/>
      <c r="K25" s="47"/>
      <c r="L25" s="32"/>
    </row>
    <row r="26" spans="2:12" x14ac:dyDescent="0.35">
      <c r="B26" s="42"/>
      <c r="C26" s="30" t="s">
        <v>63</v>
      </c>
      <c r="D26" s="47"/>
      <c r="E26" s="47"/>
      <c r="F26" s="47"/>
      <c r="G26" s="47">
        <v>1</v>
      </c>
      <c r="H26" s="47"/>
      <c r="I26" s="47"/>
      <c r="J26" s="47"/>
      <c r="K26" s="47"/>
      <c r="L26" s="32"/>
    </row>
    <row r="27" spans="2:12" x14ac:dyDescent="0.35">
      <c r="B27" s="42"/>
      <c r="C27" s="30" t="s">
        <v>64</v>
      </c>
      <c r="D27" s="47"/>
      <c r="E27" s="47"/>
      <c r="F27" s="47"/>
      <c r="G27" s="47">
        <v>100</v>
      </c>
      <c r="H27" s="47"/>
      <c r="I27" s="47"/>
      <c r="J27" s="47"/>
      <c r="K27" s="47"/>
      <c r="L27" s="32"/>
    </row>
    <row r="28" spans="2:12" ht="15" thickBot="1" x14ac:dyDescent="0.4">
      <c r="B28" s="33"/>
      <c r="C28" s="34"/>
      <c r="D28" s="34"/>
      <c r="E28" s="34"/>
      <c r="F28" s="34"/>
      <c r="G28" s="34"/>
      <c r="H28" s="34"/>
      <c r="I28" s="34"/>
      <c r="J28" s="34"/>
      <c r="K28" s="34"/>
      <c r="L28" s="35"/>
    </row>
    <row r="29" spans="2:12" ht="15" thickBot="1" x14ac:dyDescent="0.4"/>
    <row r="30" spans="2:12" x14ac:dyDescent="0.35">
      <c r="B30" s="43"/>
      <c r="C30" s="27"/>
      <c r="D30" s="27" t="str">
        <f>D23</f>
        <v xml:space="preserve">B3 Therapy Assistant </v>
      </c>
      <c r="E30" s="27" t="str">
        <f t="shared" ref="E30:K30" si="1">E23</f>
        <v xml:space="preserve">B4 Assistant Practitioner </v>
      </c>
      <c r="F30" s="27" t="str">
        <f t="shared" si="1"/>
        <v>B5 Therapist</v>
      </c>
      <c r="G30" s="27" t="str">
        <f t="shared" si="1"/>
        <v xml:space="preserve">B6 Specialist </v>
      </c>
      <c r="H30" s="27" t="str">
        <f t="shared" si="1"/>
        <v>B7 Professional Advisor</v>
      </c>
      <c r="I30" s="27">
        <f t="shared" si="1"/>
        <v>0</v>
      </c>
      <c r="J30" s="27">
        <f t="shared" si="1"/>
        <v>0</v>
      </c>
      <c r="K30" s="27">
        <f t="shared" si="1"/>
        <v>0</v>
      </c>
      <c r="L30" s="28"/>
    </row>
    <row r="31" spans="2:12" x14ac:dyDescent="0.35">
      <c r="B31" s="42" t="str">
        <f>C8</f>
        <v>Discharge planning MDT</v>
      </c>
      <c r="C31" s="30" t="s">
        <v>61</v>
      </c>
      <c r="D31" s="47"/>
      <c r="E31" s="47"/>
      <c r="F31" s="47"/>
      <c r="G31" s="47">
        <v>1</v>
      </c>
      <c r="H31" s="47"/>
      <c r="I31" s="47"/>
      <c r="J31" s="47"/>
      <c r="K31" s="47"/>
      <c r="L31" s="32"/>
    </row>
    <row r="32" spans="2:12" x14ac:dyDescent="0.35">
      <c r="B32" s="42"/>
      <c r="C32" s="30" t="s">
        <v>65</v>
      </c>
      <c r="D32" s="47"/>
      <c r="E32" s="47"/>
      <c r="F32" s="47"/>
      <c r="G32" s="47">
        <v>7</v>
      </c>
      <c r="H32" s="47"/>
      <c r="I32" s="47"/>
      <c r="J32" s="47"/>
      <c r="K32" s="47"/>
      <c r="L32" s="32"/>
    </row>
    <row r="33" spans="2:12" x14ac:dyDescent="0.35">
      <c r="B33" s="42"/>
      <c r="C33" s="30" t="s">
        <v>63</v>
      </c>
      <c r="D33" s="47"/>
      <c r="E33" s="47"/>
      <c r="F33" s="47"/>
      <c r="G33" s="47">
        <v>1</v>
      </c>
      <c r="H33" s="47"/>
      <c r="I33" s="47"/>
      <c r="J33" s="47"/>
      <c r="K33" s="47"/>
      <c r="L33" s="32"/>
    </row>
    <row r="34" spans="2:12" x14ac:dyDescent="0.35">
      <c r="B34" s="42"/>
      <c r="C34" s="30" t="s">
        <v>64</v>
      </c>
      <c r="D34" s="47"/>
      <c r="E34" s="47"/>
      <c r="F34" s="47"/>
      <c r="G34" s="47">
        <v>100</v>
      </c>
      <c r="H34" s="47"/>
      <c r="I34" s="47"/>
      <c r="J34" s="47"/>
      <c r="K34" s="47"/>
      <c r="L34" s="32"/>
    </row>
    <row r="35" spans="2:12" ht="15" thickBot="1" x14ac:dyDescent="0.4">
      <c r="B35" s="33"/>
      <c r="C35" s="34"/>
      <c r="D35" s="34"/>
      <c r="E35" s="34"/>
      <c r="F35" s="34"/>
      <c r="G35" s="34"/>
      <c r="H35" s="34"/>
      <c r="I35" s="34"/>
      <c r="J35" s="34"/>
      <c r="K35" s="34"/>
      <c r="L35" s="35"/>
    </row>
    <row r="36" spans="2:12" ht="15" thickBot="1" x14ac:dyDescent="0.4"/>
    <row r="37" spans="2:12" x14ac:dyDescent="0.35">
      <c r="B37" s="43"/>
      <c r="C37" s="27"/>
      <c r="D37" s="27" t="str">
        <f>D30</f>
        <v xml:space="preserve">B3 Therapy Assistant </v>
      </c>
      <c r="E37" s="27" t="str">
        <f t="shared" ref="E37:K37" si="2">E30</f>
        <v xml:space="preserve">B4 Assistant Practitioner </v>
      </c>
      <c r="F37" s="27" t="str">
        <f t="shared" si="2"/>
        <v>B5 Therapist</v>
      </c>
      <c r="G37" s="27" t="str">
        <f t="shared" si="2"/>
        <v xml:space="preserve">B6 Specialist </v>
      </c>
      <c r="H37" s="27" t="str">
        <f t="shared" si="2"/>
        <v>B7 Professional Advisor</v>
      </c>
      <c r="I37" s="27">
        <f t="shared" si="2"/>
        <v>0</v>
      </c>
      <c r="J37" s="27">
        <f t="shared" si="2"/>
        <v>0</v>
      </c>
      <c r="K37" s="27">
        <f t="shared" si="2"/>
        <v>0</v>
      </c>
      <c r="L37" s="28"/>
    </row>
    <row r="38" spans="2:12" x14ac:dyDescent="0.35">
      <c r="B38" s="42" t="str">
        <f>C9</f>
        <v>Initial home visit</v>
      </c>
      <c r="C38" s="30" t="s">
        <v>61</v>
      </c>
      <c r="D38" s="47"/>
      <c r="E38" s="47"/>
      <c r="F38" s="47"/>
      <c r="G38" s="47">
        <v>1</v>
      </c>
      <c r="H38" s="47"/>
      <c r="I38" s="47"/>
      <c r="J38" s="47"/>
      <c r="K38" s="47"/>
      <c r="L38" s="32"/>
    </row>
    <row r="39" spans="2:12" x14ac:dyDescent="0.35">
      <c r="B39" s="42"/>
      <c r="C39" s="30" t="s">
        <v>65</v>
      </c>
      <c r="D39" s="47"/>
      <c r="E39" s="47"/>
      <c r="F39" s="47"/>
      <c r="G39" s="47">
        <v>3</v>
      </c>
      <c r="H39" s="47"/>
      <c r="I39" s="47"/>
      <c r="J39" s="47"/>
      <c r="K39" s="47"/>
      <c r="L39" s="32"/>
    </row>
    <row r="40" spans="2:12" x14ac:dyDescent="0.35">
      <c r="B40" s="42"/>
      <c r="C40" s="30" t="s">
        <v>63</v>
      </c>
      <c r="D40" s="47"/>
      <c r="E40" s="47"/>
      <c r="F40" s="47"/>
      <c r="G40" s="47">
        <v>1</v>
      </c>
      <c r="H40" s="47"/>
      <c r="I40" s="47"/>
      <c r="J40" s="47"/>
      <c r="K40" s="47"/>
      <c r="L40" s="32"/>
    </row>
    <row r="41" spans="2:12" x14ac:dyDescent="0.35">
      <c r="B41" s="42"/>
      <c r="C41" s="30" t="s">
        <v>64</v>
      </c>
      <c r="D41" s="47"/>
      <c r="E41" s="47"/>
      <c r="F41" s="47"/>
      <c r="G41" s="47">
        <v>100</v>
      </c>
      <c r="H41" s="47"/>
      <c r="I41" s="47"/>
      <c r="J41" s="47"/>
      <c r="K41" s="47"/>
      <c r="L41" s="32"/>
    </row>
    <row r="42" spans="2:12" ht="15" thickBot="1" x14ac:dyDescent="0.4">
      <c r="B42" s="33"/>
      <c r="C42" s="34"/>
      <c r="D42" s="34"/>
      <c r="E42" s="34"/>
      <c r="F42" s="34"/>
      <c r="G42" s="34"/>
      <c r="H42" s="34"/>
      <c r="I42" s="34"/>
      <c r="J42" s="34"/>
      <c r="K42" s="34"/>
      <c r="L42" s="35"/>
    </row>
    <row r="43" spans="2:12" ht="15" thickBot="1" x14ac:dyDescent="0.4"/>
    <row r="44" spans="2:12" x14ac:dyDescent="0.35">
      <c r="B44" s="43"/>
      <c r="C44" s="27"/>
      <c r="D44" s="27" t="str">
        <f>D37</f>
        <v xml:space="preserve">B3 Therapy Assistant </v>
      </c>
      <c r="E44" s="27" t="str">
        <f t="shared" ref="E44:K44" si="3">E37</f>
        <v xml:space="preserve">B4 Assistant Practitioner </v>
      </c>
      <c r="F44" s="27" t="str">
        <f t="shared" si="3"/>
        <v>B5 Therapist</v>
      </c>
      <c r="G44" s="27" t="str">
        <f t="shared" si="3"/>
        <v xml:space="preserve">B6 Specialist </v>
      </c>
      <c r="H44" s="27" t="str">
        <f t="shared" si="3"/>
        <v>B7 Professional Advisor</v>
      </c>
      <c r="I44" s="27">
        <f t="shared" si="3"/>
        <v>0</v>
      </c>
      <c r="J44" s="27">
        <f t="shared" si="3"/>
        <v>0</v>
      </c>
      <c r="K44" s="27">
        <f t="shared" si="3"/>
        <v>0</v>
      </c>
      <c r="L44" s="28"/>
    </row>
    <row r="45" spans="2:12" x14ac:dyDescent="0.35">
      <c r="B45" s="42" t="str">
        <f>C10</f>
        <v xml:space="preserve">Equipment ordering </v>
      </c>
      <c r="C45" s="30" t="s">
        <v>61</v>
      </c>
      <c r="D45" s="47">
        <v>1</v>
      </c>
      <c r="E45" s="47"/>
      <c r="F45" s="47"/>
      <c r="G45" s="47">
        <v>1</v>
      </c>
      <c r="H45" s="47">
        <v>1</v>
      </c>
      <c r="I45" s="47"/>
      <c r="J45" s="47"/>
      <c r="K45" s="47"/>
      <c r="L45" s="32"/>
    </row>
    <row r="46" spans="2:12" x14ac:dyDescent="0.35">
      <c r="B46" s="42"/>
      <c r="C46" s="30" t="s">
        <v>65</v>
      </c>
      <c r="D46" s="47">
        <v>7</v>
      </c>
      <c r="E46" s="47"/>
      <c r="F46" s="47"/>
      <c r="G46" s="47">
        <v>6</v>
      </c>
      <c r="H46" s="47">
        <v>6</v>
      </c>
      <c r="I46" s="47"/>
      <c r="J46" s="47"/>
      <c r="K46" s="47"/>
      <c r="L46" s="32"/>
    </row>
    <row r="47" spans="2:12" x14ac:dyDescent="0.35">
      <c r="B47" s="42"/>
      <c r="C47" s="30" t="s">
        <v>63</v>
      </c>
      <c r="D47" s="47">
        <v>1</v>
      </c>
      <c r="E47" s="47"/>
      <c r="F47" s="47"/>
      <c r="G47" s="47">
        <v>1</v>
      </c>
      <c r="H47" s="47">
        <v>1</v>
      </c>
      <c r="I47" s="47"/>
      <c r="J47" s="47"/>
      <c r="K47" s="47"/>
      <c r="L47" s="32"/>
    </row>
    <row r="48" spans="2:12" x14ac:dyDescent="0.35">
      <c r="B48" s="42"/>
      <c r="C48" s="30" t="s">
        <v>64</v>
      </c>
      <c r="D48" s="47">
        <v>10</v>
      </c>
      <c r="E48" s="47"/>
      <c r="F48" s="47"/>
      <c r="G48" s="47">
        <v>60</v>
      </c>
      <c r="H48" s="47">
        <v>30</v>
      </c>
      <c r="I48" s="47"/>
      <c r="J48" s="47"/>
      <c r="K48" s="47"/>
      <c r="L48" s="32"/>
    </row>
    <row r="49" spans="2:12" ht="15" thickBot="1" x14ac:dyDescent="0.4">
      <c r="B49" s="33"/>
      <c r="C49" s="34"/>
      <c r="D49" s="34"/>
      <c r="E49" s="34"/>
      <c r="F49" s="34"/>
      <c r="G49" s="34"/>
      <c r="H49" s="34"/>
      <c r="I49" s="34"/>
      <c r="J49" s="34"/>
      <c r="K49" s="34"/>
      <c r="L49" s="35"/>
    </row>
    <row r="50" spans="2:12" ht="15" thickBot="1" x14ac:dyDescent="0.4"/>
    <row r="51" spans="2:12" x14ac:dyDescent="0.35">
      <c r="B51" s="43"/>
      <c r="C51" s="27"/>
      <c r="D51" s="27" t="str">
        <f>D44</f>
        <v xml:space="preserve">B3 Therapy Assistant </v>
      </c>
      <c r="E51" s="27" t="str">
        <f t="shared" ref="E51:K51" si="4">E44</f>
        <v xml:space="preserve">B4 Assistant Practitioner </v>
      </c>
      <c r="F51" s="27" t="str">
        <f t="shared" si="4"/>
        <v>B5 Therapist</v>
      </c>
      <c r="G51" s="27" t="str">
        <f t="shared" si="4"/>
        <v xml:space="preserve">B6 Specialist </v>
      </c>
      <c r="H51" s="27" t="str">
        <f t="shared" si="4"/>
        <v>B7 Professional Advisor</v>
      </c>
      <c r="I51" s="27">
        <f t="shared" si="4"/>
        <v>0</v>
      </c>
      <c r="J51" s="27">
        <f t="shared" si="4"/>
        <v>0</v>
      </c>
      <c r="K51" s="27">
        <f t="shared" si="4"/>
        <v>0</v>
      </c>
      <c r="L51" s="28"/>
    </row>
    <row r="52" spans="2:12" x14ac:dyDescent="0.35">
      <c r="B52" s="42" t="str">
        <f>C11</f>
        <v xml:space="preserve">Targeted support </v>
      </c>
      <c r="C52" s="30" t="s">
        <v>61</v>
      </c>
      <c r="D52" s="47">
        <v>1</v>
      </c>
      <c r="E52" s="47"/>
      <c r="F52" s="47"/>
      <c r="G52" s="47"/>
      <c r="H52" s="47"/>
      <c r="I52" s="47"/>
      <c r="J52" s="47"/>
      <c r="K52" s="47"/>
      <c r="L52" s="32"/>
    </row>
    <row r="53" spans="2:12" x14ac:dyDescent="0.35">
      <c r="B53" s="42"/>
      <c r="C53" s="30" t="s">
        <v>65</v>
      </c>
      <c r="D53" s="47">
        <v>4.5</v>
      </c>
      <c r="E53" s="47"/>
      <c r="F53" s="47"/>
      <c r="G53" s="47"/>
      <c r="H53" s="47"/>
      <c r="I53" s="47"/>
      <c r="J53" s="47"/>
      <c r="K53" s="47"/>
      <c r="L53" s="32"/>
    </row>
    <row r="54" spans="2:12" x14ac:dyDescent="0.35">
      <c r="B54" s="42"/>
      <c r="C54" s="30" t="s">
        <v>63</v>
      </c>
      <c r="D54" s="47">
        <v>2</v>
      </c>
      <c r="E54" s="47"/>
      <c r="F54" s="47"/>
      <c r="G54" s="47"/>
      <c r="H54" s="47"/>
      <c r="I54" s="47"/>
      <c r="J54" s="47"/>
      <c r="K54" s="47"/>
      <c r="L54" s="32"/>
    </row>
    <row r="55" spans="2:12" x14ac:dyDescent="0.35">
      <c r="B55" s="42"/>
      <c r="C55" s="30" t="s">
        <v>64</v>
      </c>
      <c r="D55" s="47">
        <v>60</v>
      </c>
      <c r="E55" s="47"/>
      <c r="F55" s="47"/>
      <c r="G55" s="47"/>
      <c r="H55" s="47"/>
      <c r="I55" s="47"/>
      <c r="J55" s="47"/>
      <c r="K55" s="47"/>
      <c r="L55" s="32"/>
    </row>
    <row r="56" spans="2:12" ht="15" thickBot="1" x14ac:dyDescent="0.4">
      <c r="B56" s="33"/>
      <c r="C56" s="34"/>
      <c r="D56" s="34"/>
      <c r="E56" s="34"/>
      <c r="F56" s="34"/>
      <c r="G56" s="34"/>
      <c r="H56" s="34"/>
      <c r="I56" s="34"/>
      <c r="J56" s="34"/>
      <c r="K56" s="34"/>
      <c r="L56" s="35"/>
    </row>
    <row r="57" spans="2:12" ht="15" thickBot="1" x14ac:dyDescent="0.4"/>
    <row r="58" spans="2:12" x14ac:dyDescent="0.35">
      <c r="B58" s="43"/>
      <c r="C58" s="27"/>
      <c r="D58" s="27" t="str">
        <f>D51</f>
        <v xml:space="preserve">B3 Therapy Assistant </v>
      </c>
      <c r="E58" s="27" t="str">
        <f t="shared" ref="E58:K58" si="5">E51</f>
        <v xml:space="preserve">B4 Assistant Practitioner </v>
      </c>
      <c r="F58" s="27" t="str">
        <f t="shared" si="5"/>
        <v>B5 Therapist</v>
      </c>
      <c r="G58" s="27" t="str">
        <f t="shared" si="5"/>
        <v xml:space="preserve">B6 Specialist </v>
      </c>
      <c r="H58" s="27" t="str">
        <f t="shared" si="5"/>
        <v>B7 Professional Advisor</v>
      </c>
      <c r="I58" s="27">
        <f t="shared" si="5"/>
        <v>0</v>
      </c>
      <c r="J58" s="27">
        <f t="shared" si="5"/>
        <v>0</v>
      </c>
      <c r="K58" s="27">
        <f t="shared" si="5"/>
        <v>0</v>
      </c>
      <c r="L58" s="28"/>
    </row>
    <row r="59" spans="2:12" x14ac:dyDescent="0.35">
      <c r="B59" s="42">
        <f>C12</f>
        <v>0</v>
      </c>
      <c r="C59" s="30" t="s">
        <v>61</v>
      </c>
      <c r="D59" s="47"/>
      <c r="E59" s="47"/>
      <c r="F59" s="47"/>
      <c r="G59" s="47"/>
      <c r="H59" s="47"/>
      <c r="I59" s="47"/>
      <c r="J59" s="47"/>
      <c r="K59" s="47"/>
      <c r="L59" s="32"/>
    </row>
    <row r="60" spans="2:12" x14ac:dyDescent="0.35">
      <c r="B60" s="42"/>
      <c r="C60" s="30" t="s">
        <v>65</v>
      </c>
      <c r="D60" s="47"/>
      <c r="E60" s="47"/>
      <c r="F60" s="47"/>
      <c r="G60" s="47"/>
      <c r="H60" s="47"/>
      <c r="I60" s="47"/>
      <c r="J60" s="47"/>
      <c r="K60" s="47"/>
      <c r="L60" s="32"/>
    </row>
    <row r="61" spans="2:12" x14ac:dyDescent="0.35">
      <c r="B61" s="42"/>
      <c r="C61" s="30" t="s">
        <v>63</v>
      </c>
      <c r="D61" s="47"/>
      <c r="E61" s="47"/>
      <c r="F61" s="47"/>
      <c r="G61" s="47"/>
      <c r="H61" s="47"/>
      <c r="I61" s="47"/>
      <c r="J61" s="47"/>
      <c r="K61" s="47"/>
      <c r="L61" s="32"/>
    </row>
    <row r="62" spans="2:12" x14ac:dyDescent="0.35">
      <c r="B62" s="42"/>
      <c r="C62" s="30" t="s">
        <v>64</v>
      </c>
      <c r="D62" s="47"/>
      <c r="E62" s="47"/>
      <c r="F62" s="47"/>
      <c r="G62" s="47"/>
      <c r="H62" s="47"/>
      <c r="I62" s="47"/>
      <c r="J62" s="47"/>
      <c r="K62" s="47"/>
      <c r="L62" s="32"/>
    </row>
    <row r="63" spans="2:12" ht="15" thickBot="1" x14ac:dyDescent="0.4">
      <c r="B63" s="33"/>
      <c r="C63" s="34"/>
      <c r="D63" s="34"/>
      <c r="E63" s="34"/>
      <c r="F63" s="34"/>
      <c r="G63" s="34"/>
      <c r="H63" s="34"/>
      <c r="I63" s="34"/>
      <c r="J63" s="34"/>
      <c r="K63" s="34"/>
      <c r="L63" s="35"/>
    </row>
    <row r="64" spans="2:12" ht="15" thickBot="1" x14ac:dyDescent="0.4"/>
    <row r="65" spans="2:12" x14ac:dyDescent="0.35">
      <c r="B65" s="43"/>
      <c r="C65" s="27"/>
      <c r="D65" s="27" t="str">
        <f>D58</f>
        <v xml:space="preserve">B3 Therapy Assistant </v>
      </c>
      <c r="E65" s="27" t="str">
        <f t="shared" ref="E65:K65" si="6">E58</f>
        <v xml:space="preserve">B4 Assistant Practitioner </v>
      </c>
      <c r="F65" s="27" t="str">
        <f t="shared" si="6"/>
        <v>B5 Therapist</v>
      </c>
      <c r="G65" s="27" t="str">
        <f t="shared" si="6"/>
        <v xml:space="preserve">B6 Specialist </v>
      </c>
      <c r="H65" s="27" t="str">
        <f t="shared" si="6"/>
        <v>B7 Professional Advisor</v>
      </c>
      <c r="I65" s="27">
        <f t="shared" si="6"/>
        <v>0</v>
      </c>
      <c r="J65" s="27">
        <f t="shared" si="6"/>
        <v>0</v>
      </c>
      <c r="K65" s="27">
        <f t="shared" si="6"/>
        <v>0</v>
      </c>
      <c r="L65" s="28"/>
    </row>
    <row r="66" spans="2:12" x14ac:dyDescent="0.35">
      <c r="B66" s="42">
        <f>C13</f>
        <v>0</v>
      </c>
      <c r="C66" s="30" t="s">
        <v>61</v>
      </c>
      <c r="D66" s="47"/>
      <c r="E66" s="47"/>
      <c r="F66" s="47"/>
      <c r="G66" s="47"/>
      <c r="H66" s="47"/>
      <c r="I66" s="47"/>
      <c r="J66" s="47"/>
      <c r="K66" s="47"/>
      <c r="L66" s="32"/>
    </row>
    <row r="67" spans="2:12" x14ac:dyDescent="0.35">
      <c r="B67" s="42"/>
      <c r="C67" s="30" t="s">
        <v>65</v>
      </c>
      <c r="D67" s="47"/>
      <c r="E67" s="47"/>
      <c r="F67" s="47"/>
      <c r="G67" s="47"/>
      <c r="H67" s="47"/>
      <c r="I67" s="47"/>
      <c r="J67" s="47"/>
      <c r="K67" s="47"/>
      <c r="L67" s="32"/>
    </row>
    <row r="68" spans="2:12" x14ac:dyDescent="0.35">
      <c r="B68" s="42"/>
      <c r="C68" s="30" t="s">
        <v>63</v>
      </c>
      <c r="D68" s="47"/>
      <c r="E68" s="47"/>
      <c r="F68" s="47"/>
      <c r="G68" s="47"/>
      <c r="H68" s="47"/>
      <c r="I68" s="47"/>
      <c r="J68" s="47"/>
      <c r="K68" s="47"/>
      <c r="L68" s="32"/>
    </row>
    <row r="69" spans="2:12" x14ac:dyDescent="0.35">
      <c r="B69" s="42"/>
      <c r="C69" s="30" t="s">
        <v>64</v>
      </c>
      <c r="D69" s="47"/>
      <c r="E69" s="47"/>
      <c r="F69" s="47"/>
      <c r="G69" s="47"/>
      <c r="H69" s="47"/>
      <c r="I69" s="47"/>
      <c r="J69" s="47"/>
      <c r="K69" s="47"/>
      <c r="L69" s="32"/>
    </row>
    <row r="70" spans="2:12" ht="15" thickBot="1" x14ac:dyDescent="0.4">
      <c r="B70" s="33"/>
      <c r="C70" s="34"/>
      <c r="D70" s="34"/>
      <c r="E70" s="34"/>
      <c r="F70" s="34"/>
      <c r="G70" s="34"/>
      <c r="H70" s="34"/>
      <c r="I70" s="34"/>
      <c r="J70" s="34"/>
      <c r="K70" s="34"/>
      <c r="L70" s="35"/>
    </row>
  </sheetData>
  <sheetProtection algorithmName="SHA-512" hashValue="gRKJRrLkpdzt3CT4hWdXwN5oSIoB8/Qg0uo8DXe3EsdiQqgz+N2nucZhVPIzrvOLoSdWNZuVC1JNNt0V9c+mIw==" saltValue="rHdFg3f7POX/rjsMYmBq5Q==" spinCount="100000" sheet="1" objects="1" scenarios="1"/>
  <mergeCells count="2">
    <mergeCell ref="B5:C5"/>
    <mergeCell ref="G3:I3"/>
  </mergeCells>
  <hyperlinks>
    <hyperlink ref="B1" location="HOME!A1" display="Home" xr:uid="{ACCF8FEA-E582-4AA9-B213-8BC81D35F3FA}"/>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8DA5D-336E-46E1-A3CD-2D5C57444CAE}">
  <dimension ref="B1:L70"/>
  <sheetViews>
    <sheetView showGridLines="0" zoomScale="58" zoomScaleNormal="58" workbookViewId="0">
      <selection activeCell="R12" sqref="R12"/>
    </sheetView>
  </sheetViews>
  <sheetFormatPr defaultColWidth="8.7265625" defaultRowHeight="14.5" x14ac:dyDescent="0.35"/>
  <cols>
    <col min="1" max="1" width="8.7265625" style="16"/>
    <col min="2" max="2" width="26.81640625" style="16" customWidth="1"/>
    <col min="3" max="3" width="48.81640625" style="16" customWidth="1"/>
    <col min="4" max="11" width="8.7265625" style="16"/>
    <col min="12" max="12" width="3.1796875" style="16" customWidth="1"/>
    <col min="13" max="16384" width="8.7265625" style="16"/>
  </cols>
  <sheetData>
    <row r="1" spans="2:12" ht="21" x14ac:dyDescent="0.5">
      <c r="B1" s="26" t="s">
        <v>15</v>
      </c>
    </row>
    <row r="2" spans="2:12" ht="15" thickBot="1" x14ac:dyDescent="0.4"/>
    <row r="3" spans="2:12" ht="24" thickBot="1" x14ac:dyDescent="0.6">
      <c r="B3" s="38" t="s">
        <v>69</v>
      </c>
      <c r="C3" s="39" t="str">
        <f>Pathways!C11</f>
        <v>Group (NB Case load is number of groups running)</v>
      </c>
      <c r="D3" s="40"/>
      <c r="G3" s="175"/>
      <c r="H3" s="175"/>
      <c r="I3" s="175"/>
      <c r="J3" s="49"/>
      <c r="K3" s="49"/>
    </row>
    <row r="4" spans="2:12" ht="15" thickBot="1" x14ac:dyDescent="0.4"/>
    <row r="5" spans="2:12" x14ac:dyDescent="0.35">
      <c r="B5" s="172" t="s">
        <v>52</v>
      </c>
      <c r="C5" s="173"/>
      <c r="D5" s="28"/>
    </row>
    <row r="6" spans="2:12" x14ac:dyDescent="0.35">
      <c r="B6" s="42" t="s">
        <v>53</v>
      </c>
      <c r="C6" s="47" t="s">
        <v>126</v>
      </c>
      <c r="D6" s="32"/>
    </row>
    <row r="7" spans="2:12" x14ac:dyDescent="0.35">
      <c r="B7" s="42" t="s">
        <v>54</v>
      </c>
      <c r="C7" s="47"/>
      <c r="D7" s="32"/>
    </row>
    <row r="8" spans="2:12" x14ac:dyDescent="0.35">
      <c r="B8" s="42" t="s">
        <v>55</v>
      </c>
      <c r="C8" s="47"/>
      <c r="D8" s="32"/>
    </row>
    <row r="9" spans="2:12" x14ac:dyDescent="0.35">
      <c r="B9" s="42" t="s">
        <v>56</v>
      </c>
      <c r="C9" s="47"/>
      <c r="D9" s="32"/>
    </row>
    <row r="10" spans="2:12" x14ac:dyDescent="0.35">
      <c r="B10" s="42" t="s">
        <v>57</v>
      </c>
      <c r="C10" s="47"/>
      <c r="D10" s="32"/>
    </row>
    <row r="11" spans="2:12" x14ac:dyDescent="0.35">
      <c r="B11" s="42" t="s">
        <v>58</v>
      </c>
      <c r="C11" s="47"/>
      <c r="D11" s="32"/>
    </row>
    <row r="12" spans="2:12" x14ac:dyDescent="0.35">
      <c r="B12" s="42" t="s">
        <v>59</v>
      </c>
      <c r="C12" s="47"/>
      <c r="D12" s="32"/>
    </row>
    <row r="13" spans="2:12" x14ac:dyDescent="0.35">
      <c r="B13" s="42" t="s">
        <v>60</v>
      </c>
      <c r="C13" s="47"/>
      <c r="D13" s="32"/>
    </row>
    <row r="14" spans="2:12" ht="15" thickBot="1" x14ac:dyDescent="0.4">
      <c r="B14" s="33"/>
      <c r="C14" s="34"/>
      <c r="D14" s="35"/>
    </row>
    <row r="15" spans="2:12" ht="15" thickBot="1" x14ac:dyDescent="0.4"/>
    <row r="16" spans="2:12" x14ac:dyDescent="0.35">
      <c r="B16" s="43"/>
      <c r="C16" s="27"/>
      <c r="D16" s="27" t="str">
        <f>Workforce!C7</f>
        <v xml:space="preserve">B3 Therapy Assistant </v>
      </c>
      <c r="E16" s="27" t="str">
        <f>Workforce!C8</f>
        <v xml:space="preserve">B4 Assistant Practitioner </v>
      </c>
      <c r="F16" s="27" t="str">
        <f>Workforce!C9</f>
        <v>B5 Therapist</v>
      </c>
      <c r="G16" s="27" t="str">
        <f>Workforce!C10</f>
        <v xml:space="preserve">B6 Specialist </v>
      </c>
      <c r="H16" s="27" t="str">
        <f>Workforce!C11</f>
        <v>B7 Professional Advisor</v>
      </c>
      <c r="I16" s="27">
        <f>Workforce!C12</f>
        <v>0</v>
      </c>
      <c r="J16" s="27">
        <f>Workforce!C13</f>
        <v>0</v>
      </c>
      <c r="K16" s="27">
        <f>Workforce!C14</f>
        <v>0</v>
      </c>
      <c r="L16" s="28"/>
    </row>
    <row r="17" spans="2:12" x14ac:dyDescent="0.35">
      <c r="B17" s="42" t="str">
        <f>C6</f>
        <v>Group</v>
      </c>
      <c r="C17" s="30" t="s">
        <v>61</v>
      </c>
      <c r="D17" s="47"/>
      <c r="E17" s="47">
        <v>2</v>
      </c>
      <c r="F17" s="47"/>
      <c r="G17" s="47"/>
      <c r="H17" s="47"/>
      <c r="I17" s="47"/>
      <c r="J17" s="47"/>
      <c r="K17" s="47"/>
      <c r="L17" s="32"/>
    </row>
    <row r="18" spans="2:12" x14ac:dyDescent="0.35">
      <c r="B18" s="42"/>
      <c r="C18" s="30" t="s">
        <v>65</v>
      </c>
      <c r="D18" s="47"/>
      <c r="E18" s="47">
        <v>2</v>
      </c>
      <c r="F18" s="47"/>
      <c r="G18" s="47"/>
      <c r="H18" s="47"/>
      <c r="I18" s="47"/>
      <c r="J18" s="47"/>
      <c r="K18" s="47"/>
      <c r="L18" s="32"/>
    </row>
    <row r="19" spans="2:12" x14ac:dyDescent="0.35">
      <c r="B19" s="42"/>
      <c r="C19" s="30" t="s">
        <v>63</v>
      </c>
      <c r="D19" s="47"/>
      <c r="E19" s="47">
        <v>12</v>
      </c>
      <c r="F19" s="47"/>
      <c r="G19" s="47"/>
      <c r="H19" s="47"/>
      <c r="I19" s="47"/>
      <c r="J19" s="47"/>
      <c r="K19" s="47"/>
      <c r="L19" s="32"/>
    </row>
    <row r="20" spans="2:12" x14ac:dyDescent="0.35">
      <c r="B20" s="42"/>
      <c r="C20" s="30" t="s">
        <v>64</v>
      </c>
      <c r="D20" s="47"/>
      <c r="E20" s="47">
        <v>100</v>
      </c>
      <c r="F20" s="47"/>
      <c r="G20" s="47"/>
      <c r="H20" s="47"/>
      <c r="I20" s="47"/>
      <c r="J20" s="47"/>
      <c r="K20" s="47"/>
      <c r="L20" s="32"/>
    </row>
    <row r="21" spans="2:12" ht="15" thickBot="1" x14ac:dyDescent="0.4">
      <c r="B21" s="33"/>
      <c r="C21" s="34"/>
      <c r="D21" s="34"/>
      <c r="E21" s="34"/>
      <c r="F21" s="34"/>
      <c r="G21" s="34"/>
      <c r="H21" s="34"/>
      <c r="I21" s="34"/>
      <c r="J21" s="34"/>
      <c r="K21" s="34"/>
      <c r="L21" s="35"/>
    </row>
    <row r="22" spans="2:12" ht="15" thickBot="1" x14ac:dyDescent="0.4"/>
    <row r="23" spans="2:12" x14ac:dyDescent="0.35">
      <c r="B23" s="43"/>
      <c r="C23" s="27"/>
      <c r="D23" s="27" t="str">
        <f>D16</f>
        <v xml:space="preserve">B3 Therapy Assistant </v>
      </c>
      <c r="E23" s="27" t="str">
        <f t="shared" ref="E23:K23" si="0">E16</f>
        <v xml:space="preserve">B4 Assistant Practitioner </v>
      </c>
      <c r="F23" s="27" t="str">
        <f t="shared" si="0"/>
        <v>B5 Therapist</v>
      </c>
      <c r="G23" s="27" t="str">
        <f t="shared" si="0"/>
        <v xml:space="preserve">B6 Specialist </v>
      </c>
      <c r="H23" s="27" t="str">
        <f t="shared" si="0"/>
        <v>B7 Professional Advisor</v>
      </c>
      <c r="I23" s="27">
        <f t="shared" si="0"/>
        <v>0</v>
      </c>
      <c r="J23" s="27">
        <f t="shared" si="0"/>
        <v>0</v>
      </c>
      <c r="K23" s="27">
        <f t="shared" si="0"/>
        <v>0</v>
      </c>
      <c r="L23" s="28"/>
    </row>
    <row r="24" spans="2:12" x14ac:dyDescent="0.35">
      <c r="B24" s="42">
        <f>C7</f>
        <v>0</v>
      </c>
      <c r="C24" s="30" t="s">
        <v>61</v>
      </c>
      <c r="D24" s="47"/>
      <c r="E24" s="47"/>
      <c r="F24" s="47"/>
      <c r="G24" s="47"/>
      <c r="H24" s="47"/>
      <c r="I24" s="47"/>
      <c r="J24" s="47"/>
      <c r="K24" s="47"/>
      <c r="L24" s="32"/>
    </row>
    <row r="25" spans="2:12" x14ac:dyDescent="0.35">
      <c r="B25" s="42"/>
      <c r="C25" s="30" t="s">
        <v>65</v>
      </c>
      <c r="D25" s="47"/>
      <c r="E25" s="47"/>
      <c r="F25" s="47"/>
      <c r="G25" s="47"/>
      <c r="H25" s="47"/>
      <c r="I25" s="47"/>
      <c r="J25" s="47"/>
      <c r="K25" s="47"/>
      <c r="L25" s="32"/>
    </row>
    <row r="26" spans="2:12" x14ac:dyDescent="0.35">
      <c r="B26" s="42"/>
      <c r="C26" s="30" t="s">
        <v>63</v>
      </c>
      <c r="D26" s="47"/>
      <c r="E26" s="47"/>
      <c r="F26" s="47"/>
      <c r="G26" s="47"/>
      <c r="H26" s="47"/>
      <c r="I26" s="47"/>
      <c r="J26" s="47"/>
      <c r="K26" s="47"/>
      <c r="L26" s="32"/>
    </row>
    <row r="27" spans="2:12" x14ac:dyDescent="0.35">
      <c r="B27" s="42"/>
      <c r="C27" s="30" t="s">
        <v>64</v>
      </c>
      <c r="D27" s="47"/>
      <c r="E27" s="47"/>
      <c r="F27" s="47"/>
      <c r="G27" s="47"/>
      <c r="H27" s="47"/>
      <c r="I27" s="47"/>
      <c r="J27" s="47"/>
      <c r="K27" s="47"/>
      <c r="L27" s="32"/>
    </row>
    <row r="28" spans="2:12" ht="15" thickBot="1" x14ac:dyDescent="0.4">
      <c r="B28" s="33"/>
      <c r="C28" s="34"/>
      <c r="D28" s="34"/>
      <c r="E28" s="34"/>
      <c r="F28" s="34"/>
      <c r="G28" s="34"/>
      <c r="H28" s="34"/>
      <c r="I28" s="34"/>
      <c r="J28" s="34"/>
      <c r="K28" s="34"/>
      <c r="L28" s="35"/>
    </row>
    <row r="29" spans="2:12" ht="15" thickBot="1" x14ac:dyDescent="0.4"/>
    <row r="30" spans="2:12" x14ac:dyDescent="0.35">
      <c r="B30" s="43"/>
      <c r="C30" s="27"/>
      <c r="D30" s="27" t="str">
        <f>D23</f>
        <v xml:space="preserve">B3 Therapy Assistant </v>
      </c>
      <c r="E30" s="27" t="str">
        <f t="shared" ref="E30:K30" si="1">E23</f>
        <v xml:space="preserve">B4 Assistant Practitioner </v>
      </c>
      <c r="F30" s="27" t="str">
        <f t="shared" si="1"/>
        <v>B5 Therapist</v>
      </c>
      <c r="G30" s="27" t="str">
        <f t="shared" si="1"/>
        <v xml:space="preserve">B6 Specialist </v>
      </c>
      <c r="H30" s="27" t="str">
        <f t="shared" si="1"/>
        <v>B7 Professional Advisor</v>
      </c>
      <c r="I30" s="27">
        <f t="shared" si="1"/>
        <v>0</v>
      </c>
      <c r="J30" s="27">
        <f t="shared" si="1"/>
        <v>0</v>
      </c>
      <c r="K30" s="27">
        <f t="shared" si="1"/>
        <v>0</v>
      </c>
      <c r="L30" s="28"/>
    </row>
    <row r="31" spans="2:12" x14ac:dyDescent="0.35">
      <c r="B31" s="42">
        <f>C8</f>
        <v>0</v>
      </c>
      <c r="C31" s="30" t="s">
        <v>61</v>
      </c>
      <c r="D31" s="47"/>
      <c r="E31" s="47"/>
      <c r="F31" s="47"/>
      <c r="G31" s="47"/>
      <c r="H31" s="47"/>
      <c r="I31" s="47"/>
      <c r="J31" s="47"/>
      <c r="K31" s="47"/>
      <c r="L31" s="32"/>
    </row>
    <row r="32" spans="2:12" x14ac:dyDescent="0.35">
      <c r="B32" s="42"/>
      <c r="C32" s="30" t="s">
        <v>65</v>
      </c>
      <c r="D32" s="47"/>
      <c r="E32" s="47"/>
      <c r="F32" s="47"/>
      <c r="G32" s="47"/>
      <c r="H32" s="47"/>
      <c r="I32" s="47"/>
      <c r="J32" s="47"/>
      <c r="K32" s="47"/>
      <c r="L32" s="32"/>
    </row>
    <row r="33" spans="2:12" x14ac:dyDescent="0.35">
      <c r="B33" s="42"/>
      <c r="C33" s="30" t="s">
        <v>63</v>
      </c>
      <c r="D33" s="47"/>
      <c r="E33" s="47"/>
      <c r="F33" s="47"/>
      <c r="G33" s="47"/>
      <c r="H33" s="47"/>
      <c r="I33" s="47"/>
      <c r="J33" s="47"/>
      <c r="K33" s="47"/>
      <c r="L33" s="32"/>
    </row>
    <row r="34" spans="2:12" x14ac:dyDescent="0.35">
      <c r="B34" s="42"/>
      <c r="C34" s="30" t="s">
        <v>64</v>
      </c>
      <c r="D34" s="47"/>
      <c r="E34" s="47"/>
      <c r="F34" s="47"/>
      <c r="G34" s="47"/>
      <c r="H34" s="47"/>
      <c r="I34" s="47"/>
      <c r="J34" s="47"/>
      <c r="K34" s="47"/>
      <c r="L34" s="32"/>
    </row>
    <row r="35" spans="2:12" ht="15" thickBot="1" x14ac:dyDescent="0.4">
      <c r="B35" s="33"/>
      <c r="C35" s="34"/>
      <c r="D35" s="34"/>
      <c r="E35" s="34"/>
      <c r="F35" s="34"/>
      <c r="G35" s="34"/>
      <c r="H35" s="34"/>
      <c r="I35" s="34"/>
      <c r="J35" s="34"/>
      <c r="K35" s="34"/>
      <c r="L35" s="35"/>
    </row>
    <row r="36" spans="2:12" ht="15" thickBot="1" x14ac:dyDescent="0.4"/>
    <row r="37" spans="2:12" x14ac:dyDescent="0.35">
      <c r="B37" s="43"/>
      <c r="C37" s="27"/>
      <c r="D37" s="27" t="str">
        <f>D30</f>
        <v xml:space="preserve">B3 Therapy Assistant </v>
      </c>
      <c r="E37" s="27" t="str">
        <f t="shared" ref="E37:K37" si="2">E30</f>
        <v xml:space="preserve">B4 Assistant Practitioner </v>
      </c>
      <c r="F37" s="27" t="str">
        <f t="shared" si="2"/>
        <v>B5 Therapist</v>
      </c>
      <c r="G37" s="27" t="str">
        <f t="shared" si="2"/>
        <v xml:space="preserve">B6 Specialist </v>
      </c>
      <c r="H37" s="27" t="str">
        <f t="shared" si="2"/>
        <v>B7 Professional Advisor</v>
      </c>
      <c r="I37" s="27">
        <f t="shared" si="2"/>
        <v>0</v>
      </c>
      <c r="J37" s="27">
        <f t="shared" si="2"/>
        <v>0</v>
      </c>
      <c r="K37" s="27">
        <f t="shared" si="2"/>
        <v>0</v>
      </c>
      <c r="L37" s="28"/>
    </row>
    <row r="38" spans="2:12" x14ac:dyDescent="0.35">
      <c r="B38" s="42">
        <f>C9</f>
        <v>0</v>
      </c>
      <c r="C38" s="30" t="s">
        <v>61</v>
      </c>
      <c r="D38" s="47"/>
      <c r="E38" s="47"/>
      <c r="F38" s="47"/>
      <c r="G38" s="47"/>
      <c r="H38" s="47"/>
      <c r="I38" s="47"/>
      <c r="J38" s="47"/>
      <c r="K38" s="47"/>
      <c r="L38" s="32"/>
    </row>
    <row r="39" spans="2:12" x14ac:dyDescent="0.35">
      <c r="B39" s="42"/>
      <c r="C39" s="30" t="s">
        <v>65</v>
      </c>
      <c r="D39" s="47"/>
      <c r="E39" s="47"/>
      <c r="F39" s="47"/>
      <c r="G39" s="47"/>
      <c r="H39" s="47"/>
      <c r="I39" s="47"/>
      <c r="J39" s="47"/>
      <c r="K39" s="47"/>
      <c r="L39" s="32"/>
    </row>
    <row r="40" spans="2:12" x14ac:dyDescent="0.35">
      <c r="B40" s="42"/>
      <c r="C40" s="30" t="s">
        <v>63</v>
      </c>
      <c r="D40" s="47"/>
      <c r="E40" s="47"/>
      <c r="F40" s="47"/>
      <c r="G40" s="47"/>
      <c r="H40" s="47"/>
      <c r="I40" s="47"/>
      <c r="J40" s="47"/>
      <c r="K40" s="47"/>
      <c r="L40" s="32"/>
    </row>
    <row r="41" spans="2:12" x14ac:dyDescent="0.35">
      <c r="B41" s="42"/>
      <c r="C41" s="30" t="s">
        <v>64</v>
      </c>
      <c r="D41" s="47"/>
      <c r="E41" s="47"/>
      <c r="F41" s="47"/>
      <c r="G41" s="47"/>
      <c r="H41" s="47"/>
      <c r="I41" s="47"/>
      <c r="J41" s="47"/>
      <c r="K41" s="47"/>
      <c r="L41" s="32"/>
    </row>
    <row r="42" spans="2:12" ht="15" thickBot="1" x14ac:dyDescent="0.4">
      <c r="B42" s="33"/>
      <c r="C42" s="34"/>
      <c r="D42" s="34"/>
      <c r="E42" s="34"/>
      <c r="F42" s="34"/>
      <c r="G42" s="34"/>
      <c r="H42" s="34"/>
      <c r="I42" s="34"/>
      <c r="J42" s="34"/>
      <c r="K42" s="34"/>
      <c r="L42" s="35"/>
    </row>
    <row r="43" spans="2:12" ht="15" thickBot="1" x14ac:dyDescent="0.4"/>
    <row r="44" spans="2:12" x14ac:dyDescent="0.35">
      <c r="B44" s="43"/>
      <c r="C44" s="27"/>
      <c r="D44" s="27" t="str">
        <f>D37</f>
        <v xml:space="preserve">B3 Therapy Assistant </v>
      </c>
      <c r="E44" s="27" t="str">
        <f t="shared" ref="E44:K44" si="3">E37</f>
        <v xml:space="preserve">B4 Assistant Practitioner </v>
      </c>
      <c r="F44" s="27" t="str">
        <f t="shared" si="3"/>
        <v>B5 Therapist</v>
      </c>
      <c r="G44" s="27" t="str">
        <f t="shared" si="3"/>
        <v xml:space="preserve">B6 Specialist </v>
      </c>
      <c r="H44" s="27" t="str">
        <f t="shared" si="3"/>
        <v>B7 Professional Advisor</v>
      </c>
      <c r="I44" s="27">
        <f t="shared" si="3"/>
        <v>0</v>
      </c>
      <c r="J44" s="27">
        <f t="shared" si="3"/>
        <v>0</v>
      </c>
      <c r="K44" s="27">
        <f t="shared" si="3"/>
        <v>0</v>
      </c>
      <c r="L44" s="28"/>
    </row>
    <row r="45" spans="2:12" x14ac:dyDescent="0.35">
      <c r="B45" s="42">
        <f>C10</f>
        <v>0</v>
      </c>
      <c r="C45" s="30" t="s">
        <v>61</v>
      </c>
      <c r="D45" s="47"/>
      <c r="E45" s="47"/>
      <c r="F45" s="47"/>
      <c r="G45" s="47"/>
      <c r="H45" s="47"/>
      <c r="I45" s="47"/>
      <c r="J45" s="47"/>
      <c r="K45" s="47"/>
      <c r="L45" s="32"/>
    </row>
    <row r="46" spans="2:12" x14ac:dyDescent="0.35">
      <c r="B46" s="42"/>
      <c r="C46" s="30" t="s">
        <v>65</v>
      </c>
      <c r="D46" s="47"/>
      <c r="E46" s="47"/>
      <c r="F46" s="47"/>
      <c r="G46" s="47"/>
      <c r="H46" s="47"/>
      <c r="I46" s="47"/>
      <c r="J46" s="47"/>
      <c r="K46" s="47"/>
      <c r="L46" s="32"/>
    </row>
    <row r="47" spans="2:12" x14ac:dyDescent="0.35">
      <c r="B47" s="42"/>
      <c r="C47" s="30" t="s">
        <v>63</v>
      </c>
      <c r="D47" s="47"/>
      <c r="E47" s="47"/>
      <c r="F47" s="47"/>
      <c r="G47" s="47"/>
      <c r="H47" s="47"/>
      <c r="I47" s="47"/>
      <c r="J47" s="47"/>
      <c r="K47" s="47"/>
      <c r="L47" s="32"/>
    </row>
    <row r="48" spans="2:12" x14ac:dyDescent="0.35">
      <c r="B48" s="42"/>
      <c r="C48" s="30" t="s">
        <v>64</v>
      </c>
      <c r="D48" s="47"/>
      <c r="E48" s="47"/>
      <c r="F48" s="47"/>
      <c r="G48" s="47"/>
      <c r="H48" s="47"/>
      <c r="I48" s="47"/>
      <c r="J48" s="47"/>
      <c r="K48" s="47"/>
      <c r="L48" s="32"/>
    </row>
    <row r="49" spans="2:12" ht="15" thickBot="1" x14ac:dyDescent="0.4">
      <c r="B49" s="33"/>
      <c r="C49" s="34"/>
      <c r="D49" s="34"/>
      <c r="E49" s="34"/>
      <c r="F49" s="34"/>
      <c r="G49" s="34"/>
      <c r="H49" s="34"/>
      <c r="I49" s="34"/>
      <c r="J49" s="34"/>
      <c r="K49" s="34"/>
      <c r="L49" s="35"/>
    </row>
    <row r="50" spans="2:12" ht="15" thickBot="1" x14ac:dyDescent="0.4"/>
    <row r="51" spans="2:12" x14ac:dyDescent="0.35">
      <c r="B51" s="43"/>
      <c r="C51" s="27"/>
      <c r="D51" s="27" t="str">
        <f>D44</f>
        <v xml:space="preserve">B3 Therapy Assistant </v>
      </c>
      <c r="E51" s="27" t="str">
        <f t="shared" ref="E51:K51" si="4">E44</f>
        <v xml:space="preserve">B4 Assistant Practitioner </v>
      </c>
      <c r="F51" s="27" t="str">
        <f t="shared" si="4"/>
        <v>B5 Therapist</v>
      </c>
      <c r="G51" s="27" t="str">
        <f t="shared" si="4"/>
        <v xml:space="preserve">B6 Specialist </v>
      </c>
      <c r="H51" s="27" t="str">
        <f t="shared" si="4"/>
        <v>B7 Professional Advisor</v>
      </c>
      <c r="I51" s="27">
        <f t="shared" si="4"/>
        <v>0</v>
      </c>
      <c r="J51" s="27">
        <f t="shared" si="4"/>
        <v>0</v>
      </c>
      <c r="K51" s="27">
        <f t="shared" si="4"/>
        <v>0</v>
      </c>
      <c r="L51" s="28"/>
    </row>
    <row r="52" spans="2:12" x14ac:dyDescent="0.35">
      <c r="B52" s="42">
        <f>C11</f>
        <v>0</v>
      </c>
      <c r="C52" s="30" t="s">
        <v>61</v>
      </c>
      <c r="D52" s="47"/>
      <c r="E52" s="47"/>
      <c r="F52" s="47"/>
      <c r="G52" s="47"/>
      <c r="H52" s="47"/>
      <c r="I52" s="47"/>
      <c r="J52" s="47"/>
      <c r="K52" s="47"/>
      <c r="L52" s="32"/>
    </row>
    <row r="53" spans="2:12" x14ac:dyDescent="0.35">
      <c r="B53" s="42"/>
      <c r="C53" s="30" t="s">
        <v>65</v>
      </c>
      <c r="D53" s="47"/>
      <c r="E53" s="47"/>
      <c r="F53" s="47"/>
      <c r="G53" s="47"/>
      <c r="H53" s="47"/>
      <c r="I53" s="47"/>
      <c r="J53" s="47"/>
      <c r="K53" s="47"/>
      <c r="L53" s="32"/>
    </row>
    <row r="54" spans="2:12" x14ac:dyDescent="0.35">
      <c r="B54" s="42"/>
      <c r="C54" s="30" t="s">
        <v>63</v>
      </c>
      <c r="D54" s="47"/>
      <c r="E54" s="47"/>
      <c r="F54" s="47"/>
      <c r="G54" s="47"/>
      <c r="H54" s="47"/>
      <c r="I54" s="47"/>
      <c r="J54" s="47"/>
      <c r="K54" s="47"/>
      <c r="L54" s="32"/>
    </row>
    <row r="55" spans="2:12" x14ac:dyDescent="0.35">
      <c r="B55" s="42"/>
      <c r="C55" s="30" t="s">
        <v>64</v>
      </c>
      <c r="D55" s="47"/>
      <c r="E55" s="47"/>
      <c r="F55" s="47"/>
      <c r="G55" s="47"/>
      <c r="H55" s="47"/>
      <c r="I55" s="47"/>
      <c r="J55" s="47"/>
      <c r="K55" s="47"/>
      <c r="L55" s="32"/>
    </row>
    <row r="56" spans="2:12" ht="15" thickBot="1" x14ac:dyDescent="0.4">
      <c r="B56" s="33"/>
      <c r="C56" s="34"/>
      <c r="D56" s="34"/>
      <c r="E56" s="34"/>
      <c r="F56" s="34"/>
      <c r="G56" s="34"/>
      <c r="H56" s="34"/>
      <c r="I56" s="34"/>
      <c r="J56" s="34"/>
      <c r="K56" s="34"/>
      <c r="L56" s="35"/>
    </row>
    <row r="57" spans="2:12" ht="15" thickBot="1" x14ac:dyDescent="0.4"/>
    <row r="58" spans="2:12" x14ac:dyDescent="0.35">
      <c r="B58" s="43"/>
      <c r="C58" s="27"/>
      <c r="D58" s="27" t="str">
        <f>D51</f>
        <v xml:space="preserve">B3 Therapy Assistant </v>
      </c>
      <c r="E58" s="27" t="str">
        <f t="shared" ref="E58:K58" si="5">E51</f>
        <v xml:space="preserve">B4 Assistant Practitioner </v>
      </c>
      <c r="F58" s="27" t="str">
        <f t="shared" si="5"/>
        <v>B5 Therapist</v>
      </c>
      <c r="G58" s="27" t="str">
        <f t="shared" si="5"/>
        <v xml:space="preserve">B6 Specialist </v>
      </c>
      <c r="H58" s="27" t="str">
        <f t="shared" si="5"/>
        <v>B7 Professional Advisor</v>
      </c>
      <c r="I58" s="27">
        <f t="shared" si="5"/>
        <v>0</v>
      </c>
      <c r="J58" s="27">
        <f t="shared" si="5"/>
        <v>0</v>
      </c>
      <c r="K58" s="27">
        <f t="shared" si="5"/>
        <v>0</v>
      </c>
      <c r="L58" s="28"/>
    </row>
    <row r="59" spans="2:12" x14ac:dyDescent="0.35">
      <c r="B59" s="42">
        <f>C12</f>
        <v>0</v>
      </c>
      <c r="C59" s="30" t="s">
        <v>61</v>
      </c>
      <c r="D59" s="47"/>
      <c r="E59" s="47"/>
      <c r="F59" s="47"/>
      <c r="G59" s="47"/>
      <c r="H59" s="47"/>
      <c r="I59" s="47"/>
      <c r="J59" s="47"/>
      <c r="K59" s="47"/>
      <c r="L59" s="32"/>
    </row>
    <row r="60" spans="2:12" x14ac:dyDescent="0.35">
      <c r="B60" s="42"/>
      <c r="C60" s="30" t="s">
        <v>65</v>
      </c>
      <c r="D60" s="47"/>
      <c r="E60" s="47"/>
      <c r="F60" s="47"/>
      <c r="G60" s="47"/>
      <c r="H60" s="47"/>
      <c r="I60" s="47"/>
      <c r="J60" s="47"/>
      <c r="K60" s="47"/>
      <c r="L60" s="32"/>
    </row>
    <row r="61" spans="2:12" x14ac:dyDescent="0.35">
      <c r="B61" s="42"/>
      <c r="C61" s="30" t="s">
        <v>63</v>
      </c>
      <c r="D61" s="47"/>
      <c r="E61" s="47"/>
      <c r="F61" s="47"/>
      <c r="G61" s="47"/>
      <c r="H61" s="47"/>
      <c r="I61" s="47"/>
      <c r="J61" s="47"/>
      <c r="K61" s="47"/>
      <c r="L61" s="32"/>
    </row>
    <row r="62" spans="2:12" x14ac:dyDescent="0.35">
      <c r="B62" s="42"/>
      <c r="C62" s="30" t="s">
        <v>64</v>
      </c>
      <c r="D62" s="47"/>
      <c r="E62" s="47"/>
      <c r="F62" s="47"/>
      <c r="G62" s="47"/>
      <c r="H62" s="47"/>
      <c r="I62" s="47"/>
      <c r="J62" s="47"/>
      <c r="K62" s="47"/>
      <c r="L62" s="32"/>
    </row>
    <row r="63" spans="2:12" ht="15" thickBot="1" x14ac:dyDescent="0.4">
      <c r="B63" s="33"/>
      <c r="C63" s="34"/>
      <c r="D63" s="34"/>
      <c r="E63" s="34"/>
      <c r="F63" s="34"/>
      <c r="G63" s="34"/>
      <c r="H63" s="34"/>
      <c r="I63" s="34"/>
      <c r="J63" s="34"/>
      <c r="K63" s="34"/>
      <c r="L63" s="35"/>
    </row>
    <row r="64" spans="2:12" ht="15" thickBot="1" x14ac:dyDescent="0.4"/>
    <row r="65" spans="2:12" x14ac:dyDescent="0.35">
      <c r="B65" s="43"/>
      <c r="C65" s="27"/>
      <c r="D65" s="27" t="str">
        <f>D58</f>
        <v xml:space="preserve">B3 Therapy Assistant </v>
      </c>
      <c r="E65" s="27" t="str">
        <f t="shared" ref="E65:K65" si="6">E58</f>
        <v xml:space="preserve">B4 Assistant Practitioner </v>
      </c>
      <c r="F65" s="27" t="str">
        <f t="shared" si="6"/>
        <v>B5 Therapist</v>
      </c>
      <c r="G65" s="27" t="str">
        <f t="shared" si="6"/>
        <v xml:space="preserve">B6 Specialist </v>
      </c>
      <c r="H65" s="27" t="str">
        <f t="shared" si="6"/>
        <v>B7 Professional Advisor</v>
      </c>
      <c r="I65" s="27">
        <f t="shared" si="6"/>
        <v>0</v>
      </c>
      <c r="J65" s="27">
        <f t="shared" si="6"/>
        <v>0</v>
      </c>
      <c r="K65" s="27">
        <f t="shared" si="6"/>
        <v>0</v>
      </c>
      <c r="L65" s="28"/>
    </row>
    <row r="66" spans="2:12" x14ac:dyDescent="0.35">
      <c r="B66" s="42">
        <f>C13</f>
        <v>0</v>
      </c>
      <c r="C66" s="30" t="s">
        <v>61</v>
      </c>
      <c r="D66" s="47"/>
      <c r="E66" s="47"/>
      <c r="F66" s="47"/>
      <c r="G66" s="47"/>
      <c r="H66" s="47"/>
      <c r="I66" s="47"/>
      <c r="J66" s="47"/>
      <c r="K66" s="47"/>
      <c r="L66" s="32"/>
    </row>
    <row r="67" spans="2:12" x14ac:dyDescent="0.35">
      <c r="B67" s="42"/>
      <c r="C67" s="30" t="s">
        <v>65</v>
      </c>
      <c r="D67" s="47"/>
      <c r="E67" s="47"/>
      <c r="F67" s="47"/>
      <c r="G67" s="47"/>
      <c r="H67" s="47"/>
      <c r="I67" s="47"/>
      <c r="J67" s="47"/>
      <c r="K67" s="47"/>
      <c r="L67" s="32"/>
    </row>
    <row r="68" spans="2:12" x14ac:dyDescent="0.35">
      <c r="B68" s="42"/>
      <c r="C68" s="30" t="s">
        <v>63</v>
      </c>
      <c r="D68" s="47"/>
      <c r="E68" s="47"/>
      <c r="F68" s="47"/>
      <c r="G68" s="47"/>
      <c r="H68" s="47"/>
      <c r="I68" s="47"/>
      <c r="J68" s="47"/>
      <c r="K68" s="47"/>
      <c r="L68" s="32"/>
    </row>
    <row r="69" spans="2:12" x14ac:dyDescent="0.35">
      <c r="B69" s="42"/>
      <c r="C69" s="30" t="s">
        <v>64</v>
      </c>
      <c r="D69" s="47"/>
      <c r="E69" s="47"/>
      <c r="F69" s="47"/>
      <c r="G69" s="47"/>
      <c r="H69" s="47"/>
      <c r="I69" s="47"/>
      <c r="J69" s="47"/>
      <c r="K69" s="47"/>
      <c r="L69" s="32"/>
    </row>
    <row r="70" spans="2:12" ht="15" thickBot="1" x14ac:dyDescent="0.4">
      <c r="B70" s="33"/>
      <c r="C70" s="34"/>
      <c r="D70" s="34"/>
      <c r="E70" s="34"/>
      <c r="F70" s="34"/>
      <c r="G70" s="34"/>
      <c r="H70" s="34"/>
      <c r="I70" s="34"/>
      <c r="J70" s="34"/>
      <c r="K70" s="34"/>
      <c r="L70" s="35"/>
    </row>
  </sheetData>
  <sheetProtection algorithmName="SHA-512" hashValue="Jfr9JN0OJmuZSzwvfoN3FuVmEFR1jVP/r3FBN5S2tEgdbJNBTPzQrTydkwhOgDu99M1/i4mfRm26TyMXU0iamw==" saltValue="rPdFJuDxZINJ6eGJBZhEmQ==" spinCount="100000" sheet="1" objects="1" scenarios="1"/>
  <mergeCells count="2">
    <mergeCell ref="G3:I3"/>
    <mergeCell ref="B5:C5"/>
  </mergeCells>
  <hyperlinks>
    <hyperlink ref="B1" location="HOME!A1" display="Home" xr:uid="{03915F0B-7BFD-403F-A661-54E6BFA0DB12}"/>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CAEC9-1CDD-4F5E-8DE3-5BE9654ABF88}">
  <dimension ref="B1:L70"/>
  <sheetViews>
    <sheetView showGridLines="0" zoomScale="58" zoomScaleNormal="58" workbookViewId="0">
      <selection activeCell="D23" sqref="D23"/>
    </sheetView>
  </sheetViews>
  <sheetFormatPr defaultRowHeight="14.5" x14ac:dyDescent="0.35"/>
  <cols>
    <col min="2" max="2" width="26.81640625" customWidth="1"/>
    <col min="3" max="3" width="48.81640625" customWidth="1"/>
    <col min="12" max="12" width="3.1796875" customWidth="1"/>
  </cols>
  <sheetData>
    <row r="1" spans="2:12" ht="21" x14ac:dyDescent="0.5">
      <c r="B1" s="15" t="s">
        <v>15</v>
      </c>
    </row>
    <row r="2" spans="2:12" ht="15" thickBot="1" x14ac:dyDescent="0.4"/>
    <row r="3" spans="2:12" ht="24" thickBot="1" x14ac:dyDescent="0.6">
      <c r="B3" s="10" t="s">
        <v>71</v>
      </c>
      <c r="C3" s="11">
        <f>Pathways!C12</f>
        <v>0</v>
      </c>
      <c r="D3" s="12"/>
      <c r="G3" s="177"/>
      <c r="H3" s="177"/>
      <c r="I3" s="177"/>
      <c r="J3" s="2"/>
      <c r="K3" s="2"/>
    </row>
    <row r="4" spans="2:12" ht="15" thickBot="1" x14ac:dyDescent="0.4"/>
    <row r="5" spans="2:12" x14ac:dyDescent="0.35">
      <c r="B5" s="178" t="s">
        <v>52</v>
      </c>
      <c r="C5" s="179"/>
      <c r="D5" s="4"/>
    </row>
    <row r="6" spans="2:12" x14ac:dyDescent="0.35">
      <c r="B6" s="13" t="s">
        <v>53</v>
      </c>
      <c r="C6" s="47"/>
      <c r="D6" s="6"/>
    </row>
    <row r="7" spans="2:12" x14ac:dyDescent="0.35">
      <c r="B7" s="13" t="s">
        <v>54</v>
      </c>
      <c r="C7" s="47"/>
      <c r="D7" s="6"/>
    </row>
    <row r="8" spans="2:12" x14ac:dyDescent="0.35">
      <c r="B8" s="13" t="s">
        <v>55</v>
      </c>
      <c r="C8" s="47"/>
      <c r="D8" s="6"/>
    </row>
    <row r="9" spans="2:12" x14ac:dyDescent="0.35">
      <c r="B9" s="13" t="s">
        <v>56</v>
      </c>
      <c r="C9" s="47"/>
      <c r="D9" s="6"/>
    </row>
    <row r="10" spans="2:12" x14ac:dyDescent="0.35">
      <c r="B10" s="13" t="s">
        <v>57</v>
      </c>
      <c r="C10" s="47"/>
      <c r="D10" s="6"/>
    </row>
    <row r="11" spans="2:12" x14ac:dyDescent="0.35">
      <c r="B11" s="13" t="s">
        <v>58</v>
      </c>
      <c r="C11" s="47"/>
      <c r="D11" s="6"/>
    </row>
    <row r="12" spans="2:12" x14ac:dyDescent="0.35">
      <c r="B12" s="13" t="s">
        <v>59</v>
      </c>
      <c r="C12" s="47"/>
      <c r="D12" s="6"/>
    </row>
    <row r="13" spans="2:12" x14ac:dyDescent="0.35">
      <c r="B13" s="13" t="s">
        <v>60</v>
      </c>
      <c r="C13" s="47"/>
      <c r="D13" s="6"/>
    </row>
    <row r="14" spans="2:12" ht="15" thickBot="1" x14ac:dyDescent="0.4">
      <c r="B14" s="7"/>
      <c r="C14" s="8"/>
      <c r="D14" s="9"/>
    </row>
    <row r="15" spans="2:12" ht="15" thickBot="1" x14ac:dyDescent="0.4"/>
    <row r="16" spans="2:12" x14ac:dyDescent="0.35">
      <c r="B16" s="14"/>
      <c r="C16" s="3"/>
      <c r="D16" s="3" t="str">
        <f>Workforce!C7</f>
        <v xml:space="preserve">B3 Therapy Assistant </v>
      </c>
      <c r="E16" s="3" t="str">
        <f>Workforce!C8</f>
        <v xml:space="preserve">B4 Assistant Practitioner </v>
      </c>
      <c r="F16" s="3" t="str">
        <f>Workforce!C9</f>
        <v>B5 Therapist</v>
      </c>
      <c r="G16" s="3" t="str">
        <f>Workforce!C10</f>
        <v xml:space="preserve">B6 Specialist </v>
      </c>
      <c r="H16" s="3" t="str">
        <f>Workforce!C11</f>
        <v>B7 Professional Advisor</v>
      </c>
      <c r="I16" s="3">
        <f>Workforce!C12</f>
        <v>0</v>
      </c>
      <c r="J16" s="3">
        <f>Workforce!C13</f>
        <v>0</v>
      </c>
      <c r="K16" s="3">
        <f>Workforce!C14</f>
        <v>0</v>
      </c>
      <c r="L16" s="4"/>
    </row>
    <row r="17" spans="2:12" x14ac:dyDescent="0.35">
      <c r="B17" s="13">
        <f>C6</f>
        <v>0</v>
      </c>
      <c r="C17" s="5" t="s">
        <v>61</v>
      </c>
      <c r="D17" s="47"/>
      <c r="E17" s="47"/>
      <c r="F17" s="47"/>
      <c r="G17" s="47"/>
      <c r="H17" s="47"/>
      <c r="I17" s="47"/>
      <c r="J17" s="47"/>
      <c r="K17" s="47"/>
      <c r="L17" s="6"/>
    </row>
    <row r="18" spans="2:12" x14ac:dyDescent="0.35">
      <c r="B18" s="13"/>
      <c r="C18" s="5" t="s">
        <v>65</v>
      </c>
      <c r="D18" s="47"/>
      <c r="E18" s="47"/>
      <c r="F18" s="47"/>
      <c r="G18" s="47"/>
      <c r="H18" s="47"/>
      <c r="I18" s="47"/>
      <c r="J18" s="47"/>
      <c r="K18" s="47"/>
      <c r="L18" s="6"/>
    </row>
    <row r="19" spans="2:12" x14ac:dyDescent="0.35">
      <c r="B19" s="13"/>
      <c r="C19" s="5" t="s">
        <v>63</v>
      </c>
      <c r="D19" s="47"/>
      <c r="E19" s="47"/>
      <c r="F19" s="47"/>
      <c r="G19" s="47"/>
      <c r="H19" s="47"/>
      <c r="I19" s="47"/>
      <c r="J19" s="47"/>
      <c r="K19" s="47"/>
      <c r="L19" s="6"/>
    </row>
    <row r="20" spans="2:12" x14ac:dyDescent="0.35">
      <c r="B20" s="13"/>
      <c r="C20" s="5" t="s">
        <v>64</v>
      </c>
      <c r="D20" s="47"/>
      <c r="E20" s="47"/>
      <c r="F20" s="47"/>
      <c r="G20" s="47"/>
      <c r="H20" s="47"/>
      <c r="I20" s="47"/>
      <c r="J20" s="47"/>
      <c r="K20" s="47"/>
      <c r="L20" s="6"/>
    </row>
    <row r="21" spans="2:12" ht="15" thickBot="1" x14ac:dyDescent="0.4">
      <c r="B21" s="7"/>
      <c r="C21" s="8"/>
      <c r="D21" s="8"/>
      <c r="E21" s="8"/>
      <c r="F21" s="8"/>
      <c r="G21" s="8"/>
      <c r="H21" s="8"/>
      <c r="I21" s="8"/>
      <c r="J21" s="8"/>
      <c r="K21" s="8"/>
      <c r="L21" s="9"/>
    </row>
    <row r="22" spans="2:12" ht="15" thickBot="1" x14ac:dyDescent="0.4"/>
    <row r="23" spans="2:12" x14ac:dyDescent="0.35">
      <c r="B23" s="14"/>
      <c r="C23" s="3"/>
      <c r="D23" s="3" t="str">
        <f>D16</f>
        <v xml:space="preserve">B3 Therapy Assistant </v>
      </c>
      <c r="E23" s="3" t="str">
        <f t="shared" ref="E23:K23" si="0">E16</f>
        <v xml:space="preserve">B4 Assistant Practitioner </v>
      </c>
      <c r="F23" s="3" t="str">
        <f t="shared" si="0"/>
        <v>B5 Therapist</v>
      </c>
      <c r="G23" s="3" t="str">
        <f t="shared" si="0"/>
        <v xml:space="preserve">B6 Specialist </v>
      </c>
      <c r="H23" s="3" t="str">
        <f t="shared" si="0"/>
        <v>B7 Professional Advisor</v>
      </c>
      <c r="I23" s="3">
        <f t="shared" si="0"/>
        <v>0</v>
      </c>
      <c r="J23" s="3">
        <f t="shared" si="0"/>
        <v>0</v>
      </c>
      <c r="K23" s="3">
        <f t="shared" si="0"/>
        <v>0</v>
      </c>
      <c r="L23" s="4"/>
    </row>
    <row r="24" spans="2:12" x14ac:dyDescent="0.35">
      <c r="B24" s="13">
        <f>C7</f>
        <v>0</v>
      </c>
      <c r="C24" s="5" t="s">
        <v>61</v>
      </c>
      <c r="D24" s="47"/>
      <c r="E24" s="47"/>
      <c r="F24" s="47"/>
      <c r="G24" s="47"/>
      <c r="H24" s="47"/>
      <c r="I24" s="47"/>
      <c r="J24" s="47"/>
      <c r="K24" s="47"/>
      <c r="L24" s="6"/>
    </row>
    <row r="25" spans="2:12" x14ac:dyDescent="0.35">
      <c r="B25" s="13"/>
      <c r="C25" s="5" t="s">
        <v>65</v>
      </c>
      <c r="D25" s="47"/>
      <c r="E25" s="47"/>
      <c r="F25" s="47"/>
      <c r="G25" s="47"/>
      <c r="H25" s="47"/>
      <c r="I25" s="47"/>
      <c r="J25" s="47"/>
      <c r="K25" s="47"/>
      <c r="L25" s="6"/>
    </row>
    <row r="26" spans="2:12" x14ac:dyDescent="0.35">
      <c r="B26" s="13"/>
      <c r="C26" s="5" t="s">
        <v>63</v>
      </c>
      <c r="D26" s="47"/>
      <c r="E26" s="47"/>
      <c r="F26" s="47"/>
      <c r="G26" s="47"/>
      <c r="H26" s="47"/>
      <c r="I26" s="47"/>
      <c r="J26" s="47"/>
      <c r="K26" s="47"/>
      <c r="L26" s="6"/>
    </row>
    <row r="27" spans="2:12" x14ac:dyDescent="0.35">
      <c r="B27" s="13"/>
      <c r="C27" s="5" t="s">
        <v>64</v>
      </c>
      <c r="D27" s="47"/>
      <c r="E27" s="47"/>
      <c r="F27" s="47"/>
      <c r="G27" s="47"/>
      <c r="H27" s="47"/>
      <c r="I27" s="47"/>
      <c r="J27" s="47"/>
      <c r="K27" s="47"/>
      <c r="L27" s="6"/>
    </row>
    <row r="28" spans="2:12" ht="15" thickBot="1" x14ac:dyDescent="0.4">
      <c r="B28" s="7"/>
      <c r="C28" s="8"/>
      <c r="D28" s="8"/>
      <c r="E28" s="8"/>
      <c r="F28" s="8"/>
      <c r="G28" s="8"/>
      <c r="H28" s="8"/>
      <c r="I28" s="8"/>
      <c r="J28" s="8"/>
      <c r="K28" s="8"/>
      <c r="L28" s="9"/>
    </row>
    <row r="29" spans="2:12" ht="15" thickBot="1" x14ac:dyDescent="0.4"/>
    <row r="30" spans="2:12" x14ac:dyDescent="0.35">
      <c r="B30" s="14"/>
      <c r="C30" s="3"/>
      <c r="D30" s="3" t="str">
        <f>D23</f>
        <v xml:space="preserve">B3 Therapy Assistant </v>
      </c>
      <c r="E30" s="3" t="str">
        <f t="shared" ref="E30:K30" si="1">E23</f>
        <v xml:space="preserve">B4 Assistant Practitioner </v>
      </c>
      <c r="F30" s="3" t="str">
        <f t="shared" si="1"/>
        <v>B5 Therapist</v>
      </c>
      <c r="G30" s="3" t="str">
        <f t="shared" si="1"/>
        <v xml:space="preserve">B6 Specialist </v>
      </c>
      <c r="H30" s="3" t="str">
        <f t="shared" si="1"/>
        <v>B7 Professional Advisor</v>
      </c>
      <c r="I30" s="3">
        <f t="shared" si="1"/>
        <v>0</v>
      </c>
      <c r="J30" s="3">
        <f t="shared" si="1"/>
        <v>0</v>
      </c>
      <c r="K30" s="3">
        <f t="shared" si="1"/>
        <v>0</v>
      </c>
      <c r="L30" s="4"/>
    </row>
    <row r="31" spans="2:12" x14ac:dyDescent="0.35">
      <c r="B31" s="13">
        <f>C8</f>
        <v>0</v>
      </c>
      <c r="C31" s="5" t="s">
        <v>61</v>
      </c>
      <c r="D31" s="47"/>
      <c r="E31" s="47"/>
      <c r="F31" s="47"/>
      <c r="G31" s="47"/>
      <c r="H31" s="47"/>
      <c r="I31" s="47"/>
      <c r="J31" s="47"/>
      <c r="K31" s="47"/>
      <c r="L31" s="6"/>
    </row>
    <row r="32" spans="2:12" x14ac:dyDescent="0.35">
      <c r="B32" s="13"/>
      <c r="C32" s="5" t="s">
        <v>65</v>
      </c>
      <c r="D32" s="47"/>
      <c r="E32" s="47"/>
      <c r="F32" s="47"/>
      <c r="G32" s="47"/>
      <c r="H32" s="47"/>
      <c r="I32" s="47"/>
      <c r="J32" s="47"/>
      <c r="K32" s="47"/>
      <c r="L32" s="6"/>
    </row>
    <row r="33" spans="2:12" x14ac:dyDescent="0.35">
      <c r="B33" s="13"/>
      <c r="C33" s="5" t="s">
        <v>63</v>
      </c>
      <c r="D33" s="47"/>
      <c r="E33" s="47"/>
      <c r="F33" s="47"/>
      <c r="G33" s="47"/>
      <c r="H33" s="47"/>
      <c r="I33" s="47"/>
      <c r="J33" s="47"/>
      <c r="K33" s="47"/>
      <c r="L33" s="6"/>
    </row>
    <row r="34" spans="2:12" x14ac:dyDescent="0.35">
      <c r="B34" s="13"/>
      <c r="C34" s="5" t="s">
        <v>64</v>
      </c>
      <c r="D34" s="47"/>
      <c r="E34" s="47"/>
      <c r="F34" s="47"/>
      <c r="G34" s="47"/>
      <c r="H34" s="47"/>
      <c r="I34" s="47"/>
      <c r="J34" s="47"/>
      <c r="K34" s="47"/>
      <c r="L34" s="6"/>
    </row>
    <row r="35" spans="2:12" ht="15" thickBot="1" x14ac:dyDescent="0.4">
      <c r="B35" s="7"/>
      <c r="C35" s="8"/>
      <c r="D35" s="8"/>
      <c r="E35" s="8"/>
      <c r="F35" s="8"/>
      <c r="G35" s="8"/>
      <c r="H35" s="8"/>
      <c r="I35" s="8"/>
      <c r="J35" s="8"/>
      <c r="K35" s="8"/>
      <c r="L35" s="9"/>
    </row>
    <row r="36" spans="2:12" ht="15" thickBot="1" x14ac:dyDescent="0.4"/>
    <row r="37" spans="2:12" x14ac:dyDescent="0.35">
      <c r="B37" s="14"/>
      <c r="C37" s="3"/>
      <c r="D37" s="3" t="str">
        <f>D30</f>
        <v xml:space="preserve">B3 Therapy Assistant </v>
      </c>
      <c r="E37" s="3" t="str">
        <f t="shared" ref="E37:K37" si="2">E30</f>
        <v xml:space="preserve">B4 Assistant Practitioner </v>
      </c>
      <c r="F37" s="3" t="str">
        <f t="shared" si="2"/>
        <v>B5 Therapist</v>
      </c>
      <c r="G37" s="3" t="str">
        <f t="shared" si="2"/>
        <v xml:space="preserve">B6 Specialist </v>
      </c>
      <c r="H37" s="3" t="str">
        <f t="shared" si="2"/>
        <v>B7 Professional Advisor</v>
      </c>
      <c r="I37" s="3">
        <f t="shared" si="2"/>
        <v>0</v>
      </c>
      <c r="J37" s="3">
        <f t="shared" si="2"/>
        <v>0</v>
      </c>
      <c r="K37" s="3">
        <f t="shared" si="2"/>
        <v>0</v>
      </c>
      <c r="L37" s="4"/>
    </row>
    <row r="38" spans="2:12" x14ac:dyDescent="0.35">
      <c r="B38" s="13">
        <f>C9</f>
        <v>0</v>
      </c>
      <c r="C38" s="5" t="s">
        <v>61</v>
      </c>
      <c r="D38" s="47"/>
      <c r="E38" s="47"/>
      <c r="F38" s="47"/>
      <c r="G38" s="47"/>
      <c r="H38" s="47"/>
      <c r="I38" s="47"/>
      <c r="J38" s="47"/>
      <c r="K38" s="47"/>
      <c r="L38" s="6"/>
    </row>
    <row r="39" spans="2:12" x14ac:dyDescent="0.35">
      <c r="B39" s="13"/>
      <c r="C39" s="5" t="s">
        <v>65</v>
      </c>
      <c r="D39" s="47"/>
      <c r="E39" s="47"/>
      <c r="F39" s="47"/>
      <c r="G39" s="47"/>
      <c r="H39" s="47"/>
      <c r="I39" s="47"/>
      <c r="J39" s="47"/>
      <c r="K39" s="47"/>
      <c r="L39" s="6"/>
    </row>
    <row r="40" spans="2:12" x14ac:dyDescent="0.35">
      <c r="B40" s="13"/>
      <c r="C40" s="5" t="s">
        <v>63</v>
      </c>
      <c r="D40" s="47"/>
      <c r="E40" s="47"/>
      <c r="F40" s="47"/>
      <c r="G40" s="47"/>
      <c r="H40" s="47"/>
      <c r="I40" s="47"/>
      <c r="J40" s="47"/>
      <c r="K40" s="47"/>
      <c r="L40" s="6"/>
    </row>
    <row r="41" spans="2:12" x14ac:dyDescent="0.35">
      <c r="B41" s="13"/>
      <c r="C41" s="5" t="s">
        <v>64</v>
      </c>
      <c r="D41" s="47"/>
      <c r="E41" s="47"/>
      <c r="F41" s="47"/>
      <c r="G41" s="47"/>
      <c r="H41" s="47"/>
      <c r="I41" s="47"/>
      <c r="J41" s="47"/>
      <c r="K41" s="47"/>
      <c r="L41" s="6"/>
    </row>
    <row r="42" spans="2:12" ht="15" thickBot="1" x14ac:dyDescent="0.4">
      <c r="B42" s="7"/>
      <c r="C42" s="8"/>
      <c r="D42" s="8"/>
      <c r="E42" s="8"/>
      <c r="F42" s="8"/>
      <c r="G42" s="8"/>
      <c r="H42" s="8"/>
      <c r="I42" s="8"/>
      <c r="J42" s="8"/>
      <c r="K42" s="8"/>
      <c r="L42" s="9"/>
    </row>
    <row r="43" spans="2:12" ht="15" thickBot="1" x14ac:dyDescent="0.4"/>
    <row r="44" spans="2:12" x14ac:dyDescent="0.35">
      <c r="B44" s="14"/>
      <c r="C44" s="3"/>
      <c r="D44" s="3" t="str">
        <f>D37</f>
        <v xml:space="preserve">B3 Therapy Assistant </v>
      </c>
      <c r="E44" s="3" t="str">
        <f t="shared" ref="E44:K44" si="3">E37</f>
        <v xml:space="preserve">B4 Assistant Practitioner </v>
      </c>
      <c r="F44" s="3" t="str">
        <f t="shared" si="3"/>
        <v>B5 Therapist</v>
      </c>
      <c r="G44" s="3" t="str">
        <f t="shared" si="3"/>
        <v xml:space="preserve">B6 Specialist </v>
      </c>
      <c r="H44" s="3" t="str">
        <f t="shared" si="3"/>
        <v>B7 Professional Advisor</v>
      </c>
      <c r="I44" s="3">
        <f t="shared" si="3"/>
        <v>0</v>
      </c>
      <c r="J44" s="3">
        <f t="shared" si="3"/>
        <v>0</v>
      </c>
      <c r="K44" s="3">
        <f t="shared" si="3"/>
        <v>0</v>
      </c>
      <c r="L44" s="4"/>
    </row>
    <row r="45" spans="2:12" x14ac:dyDescent="0.35">
      <c r="B45" s="13">
        <f>C10</f>
        <v>0</v>
      </c>
      <c r="C45" s="5" t="s">
        <v>61</v>
      </c>
      <c r="D45" s="47"/>
      <c r="E45" s="47"/>
      <c r="F45" s="47"/>
      <c r="G45" s="47"/>
      <c r="H45" s="47"/>
      <c r="I45" s="47"/>
      <c r="J45" s="47"/>
      <c r="K45" s="47"/>
      <c r="L45" s="6"/>
    </row>
    <row r="46" spans="2:12" x14ac:dyDescent="0.35">
      <c r="B46" s="13"/>
      <c r="C46" s="5" t="s">
        <v>65</v>
      </c>
      <c r="D46" s="47"/>
      <c r="E46" s="47"/>
      <c r="F46" s="47"/>
      <c r="G46" s="47"/>
      <c r="H46" s="47"/>
      <c r="I46" s="47"/>
      <c r="J46" s="47"/>
      <c r="K46" s="47"/>
      <c r="L46" s="6"/>
    </row>
    <row r="47" spans="2:12" x14ac:dyDescent="0.35">
      <c r="B47" s="13"/>
      <c r="C47" s="5" t="s">
        <v>63</v>
      </c>
      <c r="D47" s="47"/>
      <c r="E47" s="47"/>
      <c r="F47" s="47"/>
      <c r="G47" s="47"/>
      <c r="H47" s="47"/>
      <c r="I47" s="47"/>
      <c r="J47" s="47"/>
      <c r="K47" s="47"/>
      <c r="L47" s="6"/>
    </row>
    <row r="48" spans="2:12" x14ac:dyDescent="0.35">
      <c r="B48" s="13"/>
      <c r="C48" s="5" t="s">
        <v>64</v>
      </c>
      <c r="D48" s="47"/>
      <c r="E48" s="47"/>
      <c r="F48" s="47"/>
      <c r="G48" s="47"/>
      <c r="H48" s="47"/>
      <c r="I48" s="47"/>
      <c r="J48" s="47"/>
      <c r="K48" s="47"/>
      <c r="L48" s="6"/>
    </row>
    <row r="49" spans="2:12" ht="15" thickBot="1" x14ac:dyDescent="0.4">
      <c r="B49" s="7"/>
      <c r="C49" s="8"/>
      <c r="D49" s="8"/>
      <c r="E49" s="8"/>
      <c r="F49" s="8"/>
      <c r="G49" s="8"/>
      <c r="H49" s="8"/>
      <c r="I49" s="8"/>
      <c r="J49" s="8"/>
      <c r="K49" s="8"/>
      <c r="L49" s="9"/>
    </row>
    <row r="50" spans="2:12" ht="15" thickBot="1" x14ac:dyDescent="0.4"/>
    <row r="51" spans="2:12" x14ac:dyDescent="0.35">
      <c r="B51" s="14"/>
      <c r="C51" s="3"/>
      <c r="D51" s="3" t="str">
        <f>D44</f>
        <v xml:space="preserve">B3 Therapy Assistant </v>
      </c>
      <c r="E51" s="3" t="str">
        <f t="shared" ref="E51:K51" si="4">E44</f>
        <v xml:space="preserve">B4 Assistant Practitioner </v>
      </c>
      <c r="F51" s="3" t="str">
        <f t="shared" si="4"/>
        <v>B5 Therapist</v>
      </c>
      <c r="G51" s="3" t="str">
        <f t="shared" si="4"/>
        <v xml:space="preserve">B6 Specialist </v>
      </c>
      <c r="H51" s="3" t="str">
        <f t="shared" si="4"/>
        <v>B7 Professional Advisor</v>
      </c>
      <c r="I51" s="3">
        <f t="shared" si="4"/>
        <v>0</v>
      </c>
      <c r="J51" s="3">
        <f t="shared" si="4"/>
        <v>0</v>
      </c>
      <c r="K51" s="3">
        <f t="shared" si="4"/>
        <v>0</v>
      </c>
      <c r="L51" s="4"/>
    </row>
    <row r="52" spans="2:12" x14ac:dyDescent="0.35">
      <c r="B52" s="13">
        <f>C11</f>
        <v>0</v>
      </c>
      <c r="C52" s="5" t="s">
        <v>61</v>
      </c>
      <c r="D52" s="47"/>
      <c r="E52" s="47"/>
      <c r="F52" s="47"/>
      <c r="G52" s="47"/>
      <c r="H52" s="47"/>
      <c r="I52" s="47"/>
      <c r="J52" s="47"/>
      <c r="K52" s="47"/>
      <c r="L52" s="6"/>
    </row>
    <row r="53" spans="2:12" x14ac:dyDescent="0.35">
      <c r="B53" s="13"/>
      <c r="C53" s="5" t="s">
        <v>65</v>
      </c>
      <c r="D53" s="47"/>
      <c r="E53" s="47"/>
      <c r="F53" s="47"/>
      <c r="G53" s="47"/>
      <c r="H53" s="47"/>
      <c r="I53" s="47"/>
      <c r="J53" s="47"/>
      <c r="K53" s="47"/>
      <c r="L53" s="6"/>
    </row>
    <row r="54" spans="2:12" x14ac:dyDescent="0.35">
      <c r="B54" s="13"/>
      <c r="C54" s="5" t="s">
        <v>63</v>
      </c>
      <c r="D54" s="47"/>
      <c r="E54" s="47"/>
      <c r="F54" s="47"/>
      <c r="G54" s="47"/>
      <c r="H54" s="47"/>
      <c r="I54" s="47"/>
      <c r="J54" s="47"/>
      <c r="K54" s="47"/>
      <c r="L54" s="6"/>
    </row>
    <row r="55" spans="2:12" x14ac:dyDescent="0.35">
      <c r="B55" s="13"/>
      <c r="C55" s="5" t="s">
        <v>64</v>
      </c>
      <c r="D55" s="47"/>
      <c r="E55" s="47"/>
      <c r="F55" s="47"/>
      <c r="G55" s="47"/>
      <c r="H55" s="47"/>
      <c r="I55" s="47"/>
      <c r="J55" s="47"/>
      <c r="K55" s="47"/>
      <c r="L55" s="6"/>
    </row>
    <row r="56" spans="2:12" ht="15" thickBot="1" x14ac:dyDescent="0.4">
      <c r="B56" s="7"/>
      <c r="C56" s="8"/>
      <c r="D56" s="8"/>
      <c r="E56" s="8"/>
      <c r="F56" s="8"/>
      <c r="G56" s="8"/>
      <c r="H56" s="8"/>
      <c r="I56" s="8"/>
      <c r="J56" s="8"/>
      <c r="K56" s="8"/>
      <c r="L56" s="9"/>
    </row>
    <row r="57" spans="2:12" ht="15" thickBot="1" x14ac:dyDescent="0.4"/>
    <row r="58" spans="2:12" x14ac:dyDescent="0.35">
      <c r="B58" s="14"/>
      <c r="C58" s="3"/>
      <c r="D58" s="3" t="str">
        <f>D51</f>
        <v xml:space="preserve">B3 Therapy Assistant </v>
      </c>
      <c r="E58" s="3" t="str">
        <f t="shared" ref="E58:K58" si="5">E51</f>
        <v xml:space="preserve">B4 Assistant Practitioner </v>
      </c>
      <c r="F58" s="3" t="str">
        <f t="shared" si="5"/>
        <v>B5 Therapist</v>
      </c>
      <c r="G58" s="3" t="str">
        <f t="shared" si="5"/>
        <v xml:space="preserve">B6 Specialist </v>
      </c>
      <c r="H58" s="3" t="str">
        <f t="shared" si="5"/>
        <v>B7 Professional Advisor</v>
      </c>
      <c r="I58" s="3">
        <f t="shared" si="5"/>
        <v>0</v>
      </c>
      <c r="J58" s="3">
        <f t="shared" si="5"/>
        <v>0</v>
      </c>
      <c r="K58" s="3">
        <f t="shared" si="5"/>
        <v>0</v>
      </c>
      <c r="L58" s="4"/>
    </row>
    <row r="59" spans="2:12" x14ac:dyDescent="0.35">
      <c r="B59" s="13">
        <f>C12</f>
        <v>0</v>
      </c>
      <c r="C59" s="5" t="s">
        <v>61</v>
      </c>
      <c r="D59" s="47"/>
      <c r="E59" s="47"/>
      <c r="F59" s="47"/>
      <c r="G59" s="47"/>
      <c r="H59" s="47"/>
      <c r="I59" s="47"/>
      <c r="J59" s="47"/>
      <c r="K59" s="47"/>
      <c r="L59" s="6"/>
    </row>
    <row r="60" spans="2:12" x14ac:dyDescent="0.35">
      <c r="B60" s="13"/>
      <c r="C60" s="5" t="s">
        <v>65</v>
      </c>
      <c r="D60" s="47"/>
      <c r="E60" s="47"/>
      <c r="F60" s="47"/>
      <c r="G60" s="47"/>
      <c r="H60" s="47"/>
      <c r="I60" s="47"/>
      <c r="J60" s="47"/>
      <c r="K60" s="47"/>
      <c r="L60" s="6"/>
    </row>
    <row r="61" spans="2:12" x14ac:dyDescent="0.35">
      <c r="B61" s="13"/>
      <c r="C61" s="5" t="s">
        <v>63</v>
      </c>
      <c r="D61" s="47"/>
      <c r="E61" s="47"/>
      <c r="F61" s="47"/>
      <c r="G61" s="47"/>
      <c r="H61" s="47"/>
      <c r="I61" s="47"/>
      <c r="J61" s="47"/>
      <c r="K61" s="47"/>
      <c r="L61" s="6"/>
    </row>
    <row r="62" spans="2:12" x14ac:dyDescent="0.35">
      <c r="B62" s="13"/>
      <c r="C62" s="5" t="s">
        <v>64</v>
      </c>
      <c r="D62" s="47"/>
      <c r="E62" s="47"/>
      <c r="F62" s="47"/>
      <c r="G62" s="47"/>
      <c r="H62" s="47"/>
      <c r="I62" s="47"/>
      <c r="J62" s="47"/>
      <c r="K62" s="47"/>
      <c r="L62" s="6"/>
    </row>
    <row r="63" spans="2:12" ht="15" thickBot="1" x14ac:dyDescent="0.4">
      <c r="B63" s="7"/>
      <c r="C63" s="8"/>
      <c r="D63" s="8"/>
      <c r="E63" s="8"/>
      <c r="F63" s="8"/>
      <c r="G63" s="8"/>
      <c r="H63" s="8"/>
      <c r="I63" s="8"/>
      <c r="J63" s="8"/>
      <c r="K63" s="8"/>
      <c r="L63" s="9"/>
    </row>
    <row r="64" spans="2:12" ht="15" thickBot="1" x14ac:dyDescent="0.4"/>
    <row r="65" spans="2:12" x14ac:dyDescent="0.35">
      <c r="B65" s="14"/>
      <c r="C65" s="3"/>
      <c r="D65" s="3" t="str">
        <f>D58</f>
        <v xml:space="preserve">B3 Therapy Assistant </v>
      </c>
      <c r="E65" s="3" t="str">
        <f t="shared" ref="E65:K65" si="6">E58</f>
        <v xml:space="preserve">B4 Assistant Practitioner </v>
      </c>
      <c r="F65" s="3" t="str">
        <f t="shared" si="6"/>
        <v>B5 Therapist</v>
      </c>
      <c r="G65" s="3" t="str">
        <f t="shared" si="6"/>
        <v xml:space="preserve">B6 Specialist </v>
      </c>
      <c r="H65" s="3" t="str">
        <f t="shared" si="6"/>
        <v>B7 Professional Advisor</v>
      </c>
      <c r="I65" s="3">
        <f t="shared" si="6"/>
        <v>0</v>
      </c>
      <c r="J65" s="3">
        <f t="shared" si="6"/>
        <v>0</v>
      </c>
      <c r="K65" s="3">
        <f t="shared" si="6"/>
        <v>0</v>
      </c>
      <c r="L65" s="4"/>
    </row>
    <row r="66" spans="2:12" x14ac:dyDescent="0.35">
      <c r="B66" s="13">
        <f>C13</f>
        <v>0</v>
      </c>
      <c r="C66" s="5" t="s">
        <v>61</v>
      </c>
      <c r="D66" s="47"/>
      <c r="E66" s="47"/>
      <c r="F66" s="47"/>
      <c r="G66" s="47"/>
      <c r="H66" s="47"/>
      <c r="I66" s="47"/>
      <c r="J66" s="47"/>
      <c r="K66" s="47"/>
      <c r="L66" s="6"/>
    </row>
    <row r="67" spans="2:12" x14ac:dyDescent="0.35">
      <c r="B67" s="13"/>
      <c r="C67" s="5" t="s">
        <v>65</v>
      </c>
      <c r="D67" s="47"/>
      <c r="E67" s="47"/>
      <c r="F67" s="47"/>
      <c r="G67" s="47"/>
      <c r="H67" s="47"/>
      <c r="I67" s="47"/>
      <c r="J67" s="47"/>
      <c r="K67" s="47"/>
      <c r="L67" s="6"/>
    </row>
    <row r="68" spans="2:12" x14ac:dyDescent="0.35">
      <c r="B68" s="13"/>
      <c r="C68" s="5" t="s">
        <v>63</v>
      </c>
      <c r="D68" s="47"/>
      <c r="E68" s="47"/>
      <c r="F68" s="47"/>
      <c r="G68" s="47"/>
      <c r="H68" s="47"/>
      <c r="I68" s="47"/>
      <c r="J68" s="47"/>
      <c r="K68" s="47"/>
      <c r="L68" s="6"/>
    </row>
    <row r="69" spans="2:12" x14ac:dyDescent="0.35">
      <c r="B69" s="13"/>
      <c r="C69" s="5" t="s">
        <v>64</v>
      </c>
      <c r="D69" s="47"/>
      <c r="E69" s="47"/>
      <c r="F69" s="47"/>
      <c r="G69" s="47"/>
      <c r="H69" s="47"/>
      <c r="I69" s="47"/>
      <c r="J69" s="47"/>
      <c r="K69" s="47"/>
      <c r="L69" s="6"/>
    </row>
    <row r="70" spans="2:12" ht="15" thickBot="1" x14ac:dyDescent="0.4">
      <c r="B70" s="7"/>
      <c r="C70" s="8"/>
      <c r="D70" s="8"/>
      <c r="E70" s="8"/>
      <c r="F70" s="8"/>
      <c r="G70" s="8"/>
      <c r="H70" s="8"/>
      <c r="I70" s="8"/>
      <c r="J70" s="8"/>
      <c r="K70" s="8"/>
      <c r="L70" s="9"/>
    </row>
  </sheetData>
  <sheetProtection algorithmName="SHA-512" hashValue="1MucCI4W3r5ETcY261XmlizLQOKuw6xOkzKOpGQ9Ko5DFZvZtzKgedhhwUh8mDLVgPjkc+FoxOdqtYm3W0AXDQ==" saltValue="SyGsVFN0OqX7sCLLH9eeKg==" spinCount="100000" sheet="1" objects="1" scenarios="1"/>
  <mergeCells count="2">
    <mergeCell ref="G3:I3"/>
    <mergeCell ref="B5:C5"/>
  </mergeCells>
  <hyperlinks>
    <hyperlink ref="B1" location="HOME!A1" display="Home" xr:uid="{07CAA8FA-1202-4A74-9B01-7FC08666D016}"/>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FBA92-B205-4621-B6A2-B2B4AB1947F8}">
  <dimension ref="B1:L70"/>
  <sheetViews>
    <sheetView showGridLines="0" topLeftCell="B1" zoomScale="58" zoomScaleNormal="58" workbookViewId="0">
      <selection activeCell="O61" sqref="O61"/>
    </sheetView>
  </sheetViews>
  <sheetFormatPr defaultRowHeight="14.5" x14ac:dyDescent="0.35"/>
  <cols>
    <col min="2" max="2" width="26.81640625" customWidth="1"/>
    <col min="3" max="3" width="48.81640625" customWidth="1"/>
    <col min="12" max="12" width="3.1796875" customWidth="1"/>
  </cols>
  <sheetData>
    <row r="1" spans="2:12" ht="21" x14ac:dyDescent="0.5">
      <c r="B1" s="15" t="s">
        <v>15</v>
      </c>
    </row>
    <row r="2" spans="2:12" ht="15" thickBot="1" x14ac:dyDescent="0.4"/>
    <row r="3" spans="2:12" ht="24" thickBot="1" x14ac:dyDescent="0.6">
      <c r="B3" s="10" t="s">
        <v>72</v>
      </c>
      <c r="C3" s="11">
        <f>Pathways!C13</f>
        <v>0</v>
      </c>
      <c r="D3" s="12"/>
      <c r="G3" s="177"/>
      <c r="H3" s="177"/>
      <c r="I3" s="177"/>
      <c r="J3" s="2"/>
      <c r="K3" s="2"/>
    </row>
    <row r="4" spans="2:12" ht="15" thickBot="1" x14ac:dyDescent="0.4"/>
    <row r="5" spans="2:12" x14ac:dyDescent="0.35">
      <c r="B5" s="178" t="s">
        <v>52</v>
      </c>
      <c r="C5" s="179"/>
      <c r="D5" s="4"/>
    </row>
    <row r="6" spans="2:12" x14ac:dyDescent="0.35">
      <c r="B6" s="13" t="s">
        <v>53</v>
      </c>
      <c r="C6" s="47"/>
      <c r="D6" s="6"/>
    </row>
    <row r="7" spans="2:12" x14ac:dyDescent="0.35">
      <c r="B7" s="13" t="s">
        <v>54</v>
      </c>
      <c r="C7" s="47"/>
      <c r="D7" s="6"/>
    </row>
    <row r="8" spans="2:12" x14ac:dyDescent="0.35">
      <c r="B8" s="13" t="s">
        <v>55</v>
      </c>
      <c r="C8" s="47"/>
      <c r="D8" s="6"/>
    </row>
    <row r="9" spans="2:12" x14ac:dyDescent="0.35">
      <c r="B9" s="13" t="s">
        <v>56</v>
      </c>
      <c r="C9" s="47"/>
      <c r="D9" s="6"/>
    </row>
    <row r="10" spans="2:12" x14ac:dyDescent="0.35">
      <c r="B10" s="13" t="s">
        <v>57</v>
      </c>
      <c r="C10" s="47"/>
      <c r="D10" s="6"/>
    </row>
    <row r="11" spans="2:12" x14ac:dyDescent="0.35">
      <c r="B11" s="13" t="s">
        <v>58</v>
      </c>
      <c r="C11" s="47"/>
      <c r="D11" s="6"/>
    </row>
    <row r="12" spans="2:12" x14ac:dyDescent="0.35">
      <c r="B12" s="13" t="s">
        <v>59</v>
      </c>
      <c r="C12" s="47"/>
      <c r="D12" s="6"/>
    </row>
    <row r="13" spans="2:12" x14ac:dyDescent="0.35">
      <c r="B13" s="13" t="s">
        <v>60</v>
      </c>
      <c r="C13" s="47"/>
      <c r="D13" s="6"/>
    </row>
    <row r="14" spans="2:12" ht="15" thickBot="1" x14ac:dyDescent="0.4">
      <c r="B14" s="7"/>
      <c r="C14" s="8"/>
      <c r="D14" s="9"/>
    </row>
    <row r="15" spans="2:12" ht="15" thickBot="1" x14ac:dyDescent="0.4"/>
    <row r="16" spans="2:12" x14ac:dyDescent="0.35">
      <c r="B16" s="14"/>
      <c r="C16" s="3"/>
      <c r="D16" s="3" t="str">
        <f>Workforce!C7</f>
        <v xml:space="preserve">B3 Therapy Assistant </v>
      </c>
      <c r="E16" s="3" t="str">
        <f>Workforce!C8</f>
        <v xml:space="preserve">B4 Assistant Practitioner </v>
      </c>
      <c r="F16" s="3" t="str">
        <f>Workforce!C9</f>
        <v>B5 Therapist</v>
      </c>
      <c r="G16" s="3" t="str">
        <f>Workforce!C10</f>
        <v xml:space="preserve">B6 Specialist </v>
      </c>
      <c r="H16" s="3" t="str">
        <f>Workforce!C11</f>
        <v>B7 Professional Advisor</v>
      </c>
      <c r="I16" s="3">
        <f>Workforce!C12</f>
        <v>0</v>
      </c>
      <c r="J16" s="3">
        <f>Workforce!C13</f>
        <v>0</v>
      </c>
      <c r="K16" s="3">
        <f>Workforce!C14</f>
        <v>0</v>
      </c>
      <c r="L16" s="4"/>
    </row>
    <row r="17" spans="2:12" x14ac:dyDescent="0.35">
      <c r="B17" s="13">
        <f>C6</f>
        <v>0</v>
      </c>
      <c r="C17" s="5" t="s">
        <v>61</v>
      </c>
      <c r="D17" s="47"/>
      <c r="E17" s="47"/>
      <c r="F17" s="47"/>
      <c r="G17" s="47"/>
      <c r="H17" s="47"/>
      <c r="I17" s="47"/>
      <c r="J17" s="47"/>
      <c r="K17" s="47"/>
      <c r="L17" s="6"/>
    </row>
    <row r="18" spans="2:12" x14ac:dyDescent="0.35">
      <c r="B18" s="13"/>
      <c r="C18" s="5" t="s">
        <v>65</v>
      </c>
      <c r="D18" s="47"/>
      <c r="E18" s="47"/>
      <c r="F18" s="47"/>
      <c r="G18" s="47"/>
      <c r="H18" s="47"/>
      <c r="I18" s="47"/>
      <c r="J18" s="47"/>
      <c r="K18" s="47"/>
      <c r="L18" s="6"/>
    </row>
    <row r="19" spans="2:12" x14ac:dyDescent="0.35">
      <c r="B19" s="13"/>
      <c r="C19" s="5" t="s">
        <v>63</v>
      </c>
      <c r="D19" s="47"/>
      <c r="E19" s="47"/>
      <c r="F19" s="47"/>
      <c r="G19" s="47"/>
      <c r="H19" s="47"/>
      <c r="I19" s="47"/>
      <c r="J19" s="47"/>
      <c r="K19" s="47"/>
      <c r="L19" s="6"/>
    </row>
    <row r="20" spans="2:12" x14ac:dyDescent="0.35">
      <c r="B20" s="13"/>
      <c r="C20" s="5" t="s">
        <v>64</v>
      </c>
      <c r="D20" s="47"/>
      <c r="E20" s="47"/>
      <c r="F20" s="47"/>
      <c r="G20" s="47"/>
      <c r="H20" s="47"/>
      <c r="I20" s="47"/>
      <c r="J20" s="47"/>
      <c r="K20" s="47"/>
      <c r="L20" s="6"/>
    </row>
    <row r="21" spans="2:12" ht="15" thickBot="1" x14ac:dyDescent="0.4">
      <c r="B21" s="7"/>
      <c r="C21" s="8"/>
      <c r="D21" s="8"/>
      <c r="E21" s="8"/>
      <c r="F21" s="8"/>
      <c r="G21" s="8"/>
      <c r="H21" s="8"/>
      <c r="I21" s="8"/>
      <c r="J21" s="8"/>
      <c r="K21" s="8"/>
      <c r="L21" s="9"/>
    </row>
    <row r="22" spans="2:12" ht="15" thickBot="1" x14ac:dyDescent="0.4"/>
    <row r="23" spans="2:12" x14ac:dyDescent="0.35">
      <c r="B23" s="14"/>
      <c r="C23" s="3"/>
      <c r="D23" s="3" t="str">
        <f>D16</f>
        <v xml:space="preserve">B3 Therapy Assistant </v>
      </c>
      <c r="E23" s="3" t="str">
        <f t="shared" ref="E23:K23" si="0">E16</f>
        <v xml:space="preserve">B4 Assistant Practitioner </v>
      </c>
      <c r="F23" s="3" t="str">
        <f t="shared" si="0"/>
        <v>B5 Therapist</v>
      </c>
      <c r="G23" s="3" t="str">
        <f t="shared" si="0"/>
        <v xml:space="preserve">B6 Specialist </v>
      </c>
      <c r="H23" s="3" t="str">
        <f t="shared" si="0"/>
        <v>B7 Professional Advisor</v>
      </c>
      <c r="I23" s="3">
        <f t="shared" si="0"/>
        <v>0</v>
      </c>
      <c r="J23" s="3">
        <f t="shared" si="0"/>
        <v>0</v>
      </c>
      <c r="K23" s="3">
        <f t="shared" si="0"/>
        <v>0</v>
      </c>
      <c r="L23" s="4"/>
    </row>
    <row r="24" spans="2:12" x14ac:dyDescent="0.35">
      <c r="B24" s="13">
        <f>C7</f>
        <v>0</v>
      </c>
      <c r="C24" s="5" t="s">
        <v>61</v>
      </c>
      <c r="D24" s="47"/>
      <c r="E24" s="47"/>
      <c r="F24" s="47"/>
      <c r="G24" s="47"/>
      <c r="H24" s="47"/>
      <c r="I24" s="47"/>
      <c r="J24" s="47"/>
      <c r="K24" s="47"/>
      <c r="L24" s="6"/>
    </row>
    <row r="25" spans="2:12" x14ac:dyDescent="0.35">
      <c r="B25" s="13"/>
      <c r="C25" s="5" t="s">
        <v>65</v>
      </c>
      <c r="D25" s="47"/>
      <c r="E25" s="47"/>
      <c r="F25" s="47"/>
      <c r="G25" s="47"/>
      <c r="H25" s="47"/>
      <c r="I25" s="47"/>
      <c r="J25" s="47"/>
      <c r="K25" s="47"/>
      <c r="L25" s="6"/>
    </row>
    <row r="26" spans="2:12" x14ac:dyDescent="0.35">
      <c r="B26" s="13"/>
      <c r="C26" s="5" t="s">
        <v>63</v>
      </c>
      <c r="D26" s="47"/>
      <c r="E26" s="47"/>
      <c r="F26" s="47"/>
      <c r="G26" s="47"/>
      <c r="H26" s="47"/>
      <c r="I26" s="47"/>
      <c r="J26" s="47"/>
      <c r="K26" s="47"/>
      <c r="L26" s="6"/>
    </row>
    <row r="27" spans="2:12" x14ac:dyDescent="0.35">
      <c r="B27" s="13"/>
      <c r="C27" s="5" t="s">
        <v>64</v>
      </c>
      <c r="D27" s="47"/>
      <c r="E27" s="47"/>
      <c r="F27" s="47"/>
      <c r="G27" s="47"/>
      <c r="H27" s="47"/>
      <c r="I27" s="47"/>
      <c r="J27" s="47"/>
      <c r="K27" s="47"/>
      <c r="L27" s="6"/>
    </row>
    <row r="28" spans="2:12" ht="15" thickBot="1" x14ac:dyDescent="0.4">
      <c r="B28" s="7"/>
      <c r="C28" s="8"/>
      <c r="D28" s="8"/>
      <c r="E28" s="8"/>
      <c r="F28" s="8"/>
      <c r="G28" s="8"/>
      <c r="H28" s="8"/>
      <c r="I28" s="8"/>
      <c r="J28" s="8"/>
      <c r="K28" s="8"/>
      <c r="L28" s="9"/>
    </row>
    <row r="29" spans="2:12" ht="15" thickBot="1" x14ac:dyDescent="0.4"/>
    <row r="30" spans="2:12" x14ac:dyDescent="0.35">
      <c r="B30" s="14"/>
      <c r="C30" s="3"/>
      <c r="D30" s="3" t="str">
        <f>D23</f>
        <v xml:space="preserve">B3 Therapy Assistant </v>
      </c>
      <c r="E30" s="3" t="str">
        <f t="shared" ref="E30:K30" si="1">E23</f>
        <v xml:space="preserve">B4 Assistant Practitioner </v>
      </c>
      <c r="F30" s="3" t="str">
        <f t="shared" si="1"/>
        <v>B5 Therapist</v>
      </c>
      <c r="G30" s="3" t="str">
        <f t="shared" si="1"/>
        <v xml:space="preserve">B6 Specialist </v>
      </c>
      <c r="H30" s="3" t="str">
        <f t="shared" si="1"/>
        <v>B7 Professional Advisor</v>
      </c>
      <c r="I30" s="3">
        <f t="shared" si="1"/>
        <v>0</v>
      </c>
      <c r="J30" s="3">
        <f t="shared" si="1"/>
        <v>0</v>
      </c>
      <c r="K30" s="3">
        <f t="shared" si="1"/>
        <v>0</v>
      </c>
      <c r="L30" s="4"/>
    </row>
    <row r="31" spans="2:12" x14ac:dyDescent="0.35">
      <c r="B31" s="13">
        <f>C8</f>
        <v>0</v>
      </c>
      <c r="C31" s="5" t="s">
        <v>61</v>
      </c>
      <c r="D31" s="47"/>
      <c r="E31" s="47"/>
      <c r="F31" s="47"/>
      <c r="G31" s="47"/>
      <c r="H31" s="47"/>
      <c r="I31" s="47"/>
      <c r="J31" s="47"/>
      <c r="K31" s="47"/>
      <c r="L31" s="6"/>
    </row>
    <row r="32" spans="2:12" x14ac:dyDescent="0.35">
      <c r="B32" s="13"/>
      <c r="C32" s="5" t="s">
        <v>65</v>
      </c>
      <c r="D32" s="47"/>
      <c r="E32" s="47"/>
      <c r="F32" s="47"/>
      <c r="G32" s="47"/>
      <c r="H32" s="47"/>
      <c r="I32" s="47"/>
      <c r="J32" s="47"/>
      <c r="K32" s="47"/>
      <c r="L32" s="6"/>
    </row>
    <row r="33" spans="2:12" x14ac:dyDescent="0.35">
      <c r="B33" s="13"/>
      <c r="C33" s="5" t="s">
        <v>63</v>
      </c>
      <c r="D33" s="47"/>
      <c r="E33" s="47"/>
      <c r="F33" s="47"/>
      <c r="G33" s="47"/>
      <c r="H33" s="47"/>
      <c r="I33" s="47"/>
      <c r="J33" s="47"/>
      <c r="K33" s="47"/>
      <c r="L33" s="6"/>
    </row>
    <row r="34" spans="2:12" x14ac:dyDescent="0.35">
      <c r="B34" s="13"/>
      <c r="C34" s="5" t="s">
        <v>64</v>
      </c>
      <c r="D34" s="47"/>
      <c r="E34" s="47"/>
      <c r="F34" s="47"/>
      <c r="G34" s="47"/>
      <c r="H34" s="47"/>
      <c r="I34" s="47"/>
      <c r="J34" s="47"/>
      <c r="K34" s="47"/>
      <c r="L34" s="6"/>
    </row>
    <row r="35" spans="2:12" ht="15" thickBot="1" x14ac:dyDescent="0.4">
      <c r="B35" s="7"/>
      <c r="C35" s="8"/>
      <c r="D35" s="8"/>
      <c r="E35" s="8"/>
      <c r="F35" s="8"/>
      <c r="G35" s="8"/>
      <c r="H35" s="8"/>
      <c r="I35" s="8"/>
      <c r="J35" s="8"/>
      <c r="K35" s="8"/>
      <c r="L35" s="9"/>
    </row>
    <row r="36" spans="2:12" ht="15" thickBot="1" x14ac:dyDescent="0.4"/>
    <row r="37" spans="2:12" x14ac:dyDescent="0.35">
      <c r="B37" s="14"/>
      <c r="C37" s="3"/>
      <c r="D37" s="3" t="str">
        <f>D30</f>
        <v xml:space="preserve">B3 Therapy Assistant </v>
      </c>
      <c r="E37" s="3" t="str">
        <f t="shared" ref="E37:K37" si="2">E30</f>
        <v xml:space="preserve">B4 Assistant Practitioner </v>
      </c>
      <c r="F37" s="3" t="str">
        <f t="shared" si="2"/>
        <v>B5 Therapist</v>
      </c>
      <c r="G37" s="3" t="str">
        <f t="shared" si="2"/>
        <v xml:space="preserve">B6 Specialist </v>
      </c>
      <c r="H37" s="3" t="str">
        <f t="shared" si="2"/>
        <v>B7 Professional Advisor</v>
      </c>
      <c r="I37" s="3">
        <f t="shared" si="2"/>
        <v>0</v>
      </c>
      <c r="J37" s="3">
        <f t="shared" si="2"/>
        <v>0</v>
      </c>
      <c r="K37" s="3">
        <f t="shared" si="2"/>
        <v>0</v>
      </c>
      <c r="L37" s="4"/>
    </row>
    <row r="38" spans="2:12" x14ac:dyDescent="0.35">
      <c r="B38" s="13">
        <f>C9</f>
        <v>0</v>
      </c>
      <c r="C38" s="5" t="s">
        <v>61</v>
      </c>
      <c r="D38" s="47"/>
      <c r="E38" s="47"/>
      <c r="F38" s="47"/>
      <c r="G38" s="47"/>
      <c r="H38" s="47"/>
      <c r="I38" s="47"/>
      <c r="J38" s="47"/>
      <c r="K38" s="47"/>
      <c r="L38" s="6"/>
    </row>
    <row r="39" spans="2:12" x14ac:dyDescent="0.35">
      <c r="B39" s="13"/>
      <c r="C39" s="5" t="s">
        <v>65</v>
      </c>
      <c r="D39" s="47"/>
      <c r="E39" s="47"/>
      <c r="F39" s="47"/>
      <c r="G39" s="47"/>
      <c r="H39" s="47"/>
      <c r="I39" s="47"/>
      <c r="J39" s="47"/>
      <c r="K39" s="47"/>
      <c r="L39" s="6"/>
    </row>
    <row r="40" spans="2:12" x14ac:dyDescent="0.35">
      <c r="B40" s="13"/>
      <c r="C40" s="5" t="s">
        <v>63</v>
      </c>
      <c r="D40" s="47"/>
      <c r="E40" s="47"/>
      <c r="F40" s="47"/>
      <c r="G40" s="47"/>
      <c r="H40" s="47"/>
      <c r="I40" s="47"/>
      <c r="J40" s="47"/>
      <c r="K40" s="47"/>
      <c r="L40" s="6"/>
    </row>
    <row r="41" spans="2:12" x14ac:dyDescent="0.35">
      <c r="B41" s="13"/>
      <c r="C41" s="5" t="s">
        <v>64</v>
      </c>
      <c r="D41" s="47"/>
      <c r="E41" s="47"/>
      <c r="F41" s="47"/>
      <c r="G41" s="47"/>
      <c r="H41" s="47"/>
      <c r="I41" s="47"/>
      <c r="J41" s="47"/>
      <c r="K41" s="47"/>
      <c r="L41" s="6"/>
    </row>
    <row r="42" spans="2:12" ht="15" thickBot="1" x14ac:dyDescent="0.4">
      <c r="B42" s="7"/>
      <c r="C42" s="8"/>
      <c r="D42" s="8"/>
      <c r="E42" s="8"/>
      <c r="F42" s="8"/>
      <c r="G42" s="8"/>
      <c r="H42" s="8"/>
      <c r="I42" s="8"/>
      <c r="J42" s="8"/>
      <c r="K42" s="8"/>
      <c r="L42" s="9"/>
    </row>
    <row r="43" spans="2:12" ht="15" thickBot="1" x14ac:dyDescent="0.4"/>
    <row r="44" spans="2:12" x14ac:dyDescent="0.35">
      <c r="B44" s="14"/>
      <c r="C44" s="3"/>
      <c r="D44" s="3" t="str">
        <f>D37</f>
        <v xml:space="preserve">B3 Therapy Assistant </v>
      </c>
      <c r="E44" s="3" t="str">
        <f t="shared" ref="E44:K44" si="3">E37</f>
        <v xml:space="preserve">B4 Assistant Practitioner </v>
      </c>
      <c r="F44" s="3" t="str">
        <f t="shared" si="3"/>
        <v>B5 Therapist</v>
      </c>
      <c r="G44" s="3" t="str">
        <f t="shared" si="3"/>
        <v xml:space="preserve">B6 Specialist </v>
      </c>
      <c r="H44" s="3" t="str">
        <f t="shared" si="3"/>
        <v>B7 Professional Advisor</v>
      </c>
      <c r="I44" s="3">
        <f t="shared" si="3"/>
        <v>0</v>
      </c>
      <c r="J44" s="3">
        <f t="shared" si="3"/>
        <v>0</v>
      </c>
      <c r="K44" s="3">
        <f t="shared" si="3"/>
        <v>0</v>
      </c>
      <c r="L44" s="4"/>
    </row>
    <row r="45" spans="2:12" x14ac:dyDescent="0.35">
      <c r="B45" s="13">
        <f>C10</f>
        <v>0</v>
      </c>
      <c r="C45" s="5" t="s">
        <v>61</v>
      </c>
      <c r="D45" s="47"/>
      <c r="E45" s="47"/>
      <c r="F45" s="47"/>
      <c r="G45" s="47"/>
      <c r="H45" s="47"/>
      <c r="I45" s="47"/>
      <c r="J45" s="47"/>
      <c r="K45" s="47"/>
      <c r="L45" s="6"/>
    </row>
    <row r="46" spans="2:12" x14ac:dyDescent="0.35">
      <c r="B46" s="13"/>
      <c r="C46" s="5" t="s">
        <v>65</v>
      </c>
      <c r="D46" s="47"/>
      <c r="E46" s="47"/>
      <c r="F46" s="47"/>
      <c r="G46" s="47"/>
      <c r="H46" s="47"/>
      <c r="I46" s="47"/>
      <c r="J46" s="47"/>
      <c r="K46" s="47"/>
      <c r="L46" s="6"/>
    </row>
    <row r="47" spans="2:12" x14ac:dyDescent="0.35">
      <c r="B47" s="13"/>
      <c r="C47" s="5" t="s">
        <v>63</v>
      </c>
      <c r="D47" s="47"/>
      <c r="E47" s="47"/>
      <c r="F47" s="47"/>
      <c r="G47" s="47"/>
      <c r="H47" s="47"/>
      <c r="I47" s="47"/>
      <c r="J47" s="47"/>
      <c r="K47" s="47"/>
      <c r="L47" s="6"/>
    </row>
    <row r="48" spans="2:12" x14ac:dyDescent="0.35">
      <c r="B48" s="13"/>
      <c r="C48" s="5" t="s">
        <v>64</v>
      </c>
      <c r="D48" s="47"/>
      <c r="E48" s="47"/>
      <c r="F48" s="47"/>
      <c r="G48" s="47"/>
      <c r="H48" s="47"/>
      <c r="I48" s="47"/>
      <c r="J48" s="47"/>
      <c r="K48" s="47"/>
      <c r="L48" s="6"/>
    </row>
    <row r="49" spans="2:12" ht="15" thickBot="1" x14ac:dyDescent="0.4">
      <c r="B49" s="7"/>
      <c r="C49" s="8"/>
      <c r="D49" s="8"/>
      <c r="E49" s="8"/>
      <c r="F49" s="8"/>
      <c r="G49" s="8"/>
      <c r="H49" s="8"/>
      <c r="I49" s="8"/>
      <c r="J49" s="8"/>
      <c r="K49" s="8"/>
      <c r="L49" s="9"/>
    </row>
    <row r="50" spans="2:12" ht="15" thickBot="1" x14ac:dyDescent="0.4"/>
    <row r="51" spans="2:12" x14ac:dyDescent="0.35">
      <c r="B51" s="14"/>
      <c r="C51" s="3"/>
      <c r="D51" s="3" t="str">
        <f>D44</f>
        <v xml:space="preserve">B3 Therapy Assistant </v>
      </c>
      <c r="E51" s="3" t="str">
        <f t="shared" ref="E51:K51" si="4">E44</f>
        <v xml:space="preserve">B4 Assistant Practitioner </v>
      </c>
      <c r="F51" s="3" t="str">
        <f t="shared" si="4"/>
        <v>B5 Therapist</v>
      </c>
      <c r="G51" s="3" t="str">
        <f t="shared" si="4"/>
        <v xml:space="preserve">B6 Specialist </v>
      </c>
      <c r="H51" s="3" t="str">
        <f t="shared" si="4"/>
        <v>B7 Professional Advisor</v>
      </c>
      <c r="I51" s="3">
        <f t="shared" si="4"/>
        <v>0</v>
      </c>
      <c r="J51" s="3">
        <f t="shared" si="4"/>
        <v>0</v>
      </c>
      <c r="K51" s="3">
        <f t="shared" si="4"/>
        <v>0</v>
      </c>
      <c r="L51" s="4"/>
    </row>
    <row r="52" spans="2:12" x14ac:dyDescent="0.35">
      <c r="B52" s="13">
        <f>C11</f>
        <v>0</v>
      </c>
      <c r="C52" s="5" t="s">
        <v>61</v>
      </c>
      <c r="D52" s="47"/>
      <c r="E52" s="47"/>
      <c r="F52" s="47"/>
      <c r="G52" s="47"/>
      <c r="H52" s="47"/>
      <c r="I52" s="47"/>
      <c r="J52" s="47"/>
      <c r="K52" s="47"/>
      <c r="L52" s="6"/>
    </row>
    <row r="53" spans="2:12" x14ac:dyDescent="0.35">
      <c r="B53" s="13"/>
      <c r="C53" s="5" t="s">
        <v>65</v>
      </c>
      <c r="D53" s="47"/>
      <c r="E53" s="47"/>
      <c r="F53" s="47"/>
      <c r="G53" s="47"/>
      <c r="H53" s="47"/>
      <c r="I53" s="47"/>
      <c r="J53" s="47"/>
      <c r="K53" s="47"/>
      <c r="L53" s="6"/>
    </row>
    <row r="54" spans="2:12" x14ac:dyDescent="0.35">
      <c r="B54" s="13"/>
      <c r="C54" s="5" t="s">
        <v>63</v>
      </c>
      <c r="D54" s="47"/>
      <c r="E54" s="47"/>
      <c r="F54" s="47"/>
      <c r="G54" s="47"/>
      <c r="H54" s="47"/>
      <c r="I54" s="47"/>
      <c r="J54" s="47"/>
      <c r="K54" s="47"/>
      <c r="L54" s="6"/>
    </row>
    <row r="55" spans="2:12" x14ac:dyDescent="0.35">
      <c r="B55" s="13"/>
      <c r="C55" s="5" t="s">
        <v>64</v>
      </c>
      <c r="D55" s="47"/>
      <c r="E55" s="47"/>
      <c r="F55" s="47"/>
      <c r="G55" s="47"/>
      <c r="H55" s="47"/>
      <c r="I55" s="47"/>
      <c r="J55" s="47"/>
      <c r="K55" s="47"/>
      <c r="L55" s="6"/>
    </row>
    <row r="56" spans="2:12" ht="15" thickBot="1" x14ac:dyDescent="0.4">
      <c r="B56" s="7"/>
      <c r="C56" s="8"/>
      <c r="D56" s="8"/>
      <c r="E56" s="8"/>
      <c r="F56" s="8"/>
      <c r="G56" s="8"/>
      <c r="H56" s="8"/>
      <c r="I56" s="8"/>
      <c r="J56" s="8"/>
      <c r="K56" s="8"/>
      <c r="L56" s="9"/>
    </row>
    <row r="57" spans="2:12" ht="15" thickBot="1" x14ac:dyDescent="0.4"/>
    <row r="58" spans="2:12" x14ac:dyDescent="0.35">
      <c r="B58" s="14"/>
      <c r="C58" s="3"/>
      <c r="D58" s="3" t="str">
        <f>D51</f>
        <v xml:space="preserve">B3 Therapy Assistant </v>
      </c>
      <c r="E58" s="3" t="str">
        <f t="shared" ref="E58:K58" si="5">E51</f>
        <v xml:space="preserve">B4 Assistant Practitioner </v>
      </c>
      <c r="F58" s="3" t="str">
        <f t="shared" si="5"/>
        <v>B5 Therapist</v>
      </c>
      <c r="G58" s="3" t="str">
        <f t="shared" si="5"/>
        <v xml:space="preserve">B6 Specialist </v>
      </c>
      <c r="H58" s="3" t="str">
        <f t="shared" si="5"/>
        <v>B7 Professional Advisor</v>
      </c>
      <c r="I58" s="3">
        <f t="shared" si="5"/>
        <v>0</v>
      </c>
      <c r="J58" s="3">
        <f t="shared" si="5"/>
        <v>0</v>
      </c>
      <c r="K58" s="3">
        <f t="shared" si="5"/>
        <v>0</v>
      </c>
      <c r="L58" s="4"/>
    </row>
    <row r="59" spans="2:12" x14ac:dyDescent="0.35">
      <c r="B59" s="13">
        <f>C12</f>
        <v>0</v>
      </c>
      <c r="C59" s="5" t="s">
        <v>61</v>
      </c>
      <c r="D59" s="47"/>
      <c r="E59" s="47"/>
      <c r="F59" s="47"/>
      <c r="G59" s="47"/>
      <c r="H59" s="47"/>
      <c r="I59" s="47"/>
      <c r="J59" s="47"/>
      <c r="K59" s="47"/>
      <c r="L59" s="6"/>
    </row>
    <row r="60" spans="2:12" x14ac:dyDescent="0.35">
      <c r="B60" s="13"/>
      <c r="C60" s="5" t="s">
        <v>65</v>
      </c>
      <c r="D60" s="47"/>
      <c r="E60" s="47"/>
      <c r="F60" s="47"/>
      <c r="G60" s="47"/>
      <c r="H60" s="47"/>
      <c r="I60" s="47"/>
      <c r="J60" s="47"/>
      <c r="K60" s="47"/>
      <c r="L60" s="6"/>
    </row>
    <row r="61" spans="2:12" x14ac:dyDescent="0.35">
      <c r="B61" s="13"/>
      <c r="C61" s="5" t="s">
        <v>63</v>
      </c>
      <c r="D61" s="47"/>
      <c r="E61" s="47"/>
      <c r="F61" s="47"/>
      <c r="G61" s="47"/>
      <c r="H61" s="47"/>
      <c r="I61" s="47"/>
      <c r="J61" s="47"/>
      <c r="K61" s="47"/>
      <c r="L61" s="6"/>
    </row>
    <row r="62" spans="2:12" x14ac:dyDescent="0.35">
      <c r="B62" s="13"/>
      <c r="C62" s="5" t="s">
        <v>64</v>
      </c>
      <c r="D62" s="47"/>
      <c r="E62" s="47"/>
      <c r="F62" s="47"/>
      <c r="G62" s="47"/>
      <c r="H62" s="47"/>
      <c r="I62" s="47"/>
      <c r="J62" s="47"/>
      <c r="K62" s="47"/>
      <c r="L62" s="6"/>
    </row>
    <row r="63" spans="2:12" ht="15" thickBot="1" x14ac:dyDescent="0.4">
      <c r="B63" s="7"/>
      <c r="C63" s="8"/>
      <c r="D63" s="8"/>
      <c r="E63" s="8"/>
      <c r="F63" s="8"/>
      <c r="G63" s="8"/>
      <c r="H63" s="8"/>
      <c r="I63" s="8"/>
      <c r="J63" s="8"/>
      <c r="K63" s="8"/>
      <c r="L63" s="9"/>
    </row>
    <row r="64" spans="2:12" ht="15" thickBot="1" x14ac:dyDescent="0.4"/>
    <row r="65" spans="2:12" x14ac:dyDescent="0.35">
      <c r="B65" s="14"/>
      <c r="C65" s="3"/>
      <c r="D65" s="3" t="str">
        <f>D58</f>
        <v xml:space="preserve">B3 Therapy Assistant </v>
      </c>
      <c r="E65" s="3" t="str">
        <f t="shared" ref="E65:K65" si="6">E58</f>
        <v xml:space="preserve">B4 Assistant Practitioner </v>
      </c>
      <c r="F65" s="3" t="str">
        <f t="shared" si="6"/>
        <v>B5 Therapist</v>
      </c>
      <c r="G65" s="3" t="str">
        <f t="shared" si="6"/>
        <v xml:space="preserve">B6 Specialist </v>
      </c>
      <c r="H65" s="3" t="str">
        <f t="shared" si="6"/>
        <v>B7 Professional Advisor</v>
      </c>
      <c r="I65" s="3">
        <f t="shared" si="6"/>
        <v>0</v>
      </c>
      <c r="J65" s="3">
        <f t="shared" si="6"/>
        <v>0</v>
      </c>
      <c r="K65" s="3">
        <f t="shared" si="6"/>
        <v>0</v>
      </c>
      <c r="L65" s="4"/>
    </row>
    <row r="66" spans="2:12" x14ac:dyDescent="0.35">
      <c r="B66" s="13">
        <f>C13</f>
        <v>0</v>
      </c>
      <c r="C66" s="5" t="s">
        <v>61</v>
      </c>
      <c r="D66" s="47"/>
      <c r="E66" s="47"/>
      <c r="F66" s="47"/>
      <c r="G66" s="47"/>
      <c r="H66" s="47"/>
      <c r="I66" s="47"/>
      <c r="J66" s="47"/>
      <c r="K66" s="47"/>
      <c r="L66" s="6"/>
    </row>
    <row r="67" spans="2:12" x14ac:dyDescent="0.35">
      <c r="B67" s="13"/>
      <c r="C67" s="5" t="s">
        <v>65</v>
      </c>
      <c r="D67" s="47"/>
      <c r="E67" s="47"/>
      <c r="F67" s="47"/>
      <c r="G67" s="47"/>
      <c r="H67" s="47"/>
      <c r="I67" s="47"/>
      <c r="J67" s="47"/>
      <c r="K67" s="47"/>
      <c r="L67" s="6"/>
    </row>
    <row r="68" spans="2:12" x14ac:dyDescent="0.35">
      <c r="B68" s="13"/>
      <c r="C68" s="5" t="s">
        <v>63</v>
      </c>
      <c r="D68" s="47"/>
      <c r="E68" s="47"/>
      <c r="F68" s="47"/>
      <c r="G68" s="47"/>
      <c r="H68" s="47"/>
      <c r="I68" s="47"/>
      <c r="J68" s="47"/>
      <c r="K68" s="47"/>
      <c r="L68" s="6"/>
    </row>
    <row r="69" spans="2:12" x14ac:dyDescent="0.35">
      <c r="B69" s="13"/>
      <c r="C69" s="5" t="s">
        <v>64</v>
      </c>
      <c r="D69" s="47"/>
      <c r="E69" s="47"/>
      <c r="F69" s="47"/>
      <c r="G69" s="47"/>
      <c r="H69" s="47"/>
      <c r="I69" s="47"/>
      <c r="J69" s="47"/>
      <c r="K69" s="47"/>
      <c r="L69" s="6"/>
    </row>
    <row r="70" spans="2:12" ht="15" thickBot="1" x14ac:dyDescent="0.4">
      <c r="B70" s="7"/>
      <c r="C70" s="8"/>
      <c r="D70" s="8"/>
      <c r="E70" s="8"/>
      <c r="F70" s="8"/>
      <c r="G70" s="8"/>
      <c r="H70" s="8"/>
      <c r="I70" s="8"/>
      <c r="J70" s="8"/>
      <c r="K70" s="8"/>
      <c r="L70" s="9"/>
    </row>
  </sheetData>
  <sheetProtection algorithmName="SHA-512" hashValue="zi2DjkSd82kcBoNiy9hM9qlpwomOeu6PDzzWzcmAM5ZJ8DodM3yn102pK8lzuRG7umdnTtgyF+pGtsDJtwac2w==" saltValue="vNFG1vIbkqnjwis+FKkwzA==" spinCount="100000" sheet="1" objects="1" scenarios="1"/>
  <mergeCells count="2">
    <mergeCell ref="G3:I3"/>
    <mergeCell ref="B5:C5"/>
  </mergeCells>
  <hyperlinks>
    <hyperlink ref="B1" location="HOME!A1" display="Home" xr:uid="{CB20D1AB-97F8-4070-9268-3D9C33763132}"/>
  </hyperlink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61527-CC8C-47BB-B5D9-C48338A8E159}">
  <dimension ref="B1:L70"/>
  <sheetViews>
    <sheetView showGridLines="0" topLeftCell="B1" zoomScale="58" zoomScaleNormal="58" workbookViewId="0">
      <selection activeCell="B17" sqref="B17"/>
    </sheetView>
  </sheetViews>
  <sheetFormatPr defaultRowHeight="14.5" x14ac:dyDescent="0.35"/>
  <cols>
    <col min="2" max="2" width="26.81640625" customWidth="1"/>
    <col min="3" max="3" width="48.81640625" customWidth="1"/>
    <col min="12" max="12" width="3.1796875" customWidth="1"/>
  </cols>
  <sheetData>
    <row r="1" spans="2:12" ht="21" x14ac:dyDescent="0.5">
      <c r="B1" s="15" t="s">
        <v>15</v>
      </c>
    </row>
    <row r="2" spans="2:12" ht="15" thickBot="1" x14ac:dyDescent="0.4"/>
    <row r="3" spans="2:12" ht="24" thickBot="1" x14ac:dyDescent="0.6">
      <c r="B3" s="10" t="s">
        <v>73</v>
      </c>
      <c r="C3" s="11">
        <f>Pathways!C14</f>
        <v>0</v>
      </c>
      <c r="D3" s="12"/>
      <c r="G3" s="177"/>
      <c r="H3" s="177"/>
      <c r="I3" s="177"/>
      <c r="J3" s="2"/>
      <c r="K3" s="2"/>
    </row>
    <row r="4" spans="2:12" ht="15" thickBot="1" x14ac:dyDescent="0.4"/>
    <row r="5" spans="2:12" x14ac:dyDescent="0.35">
      <c r="B5" s="178" t="s">
        <v>52</v>
      </c>
      <c r="C5" s="179"/>
      <c r="D5" s="4"/>
    </row>
    <row r="6" spans="2:12" x14ac:dyDescent="0.35">
      <c r="B6" s="13" t="s">
        <v>53</v>
      </c>
      <c r="C6" s="47"/>
      <c r="D6" s="6"/>
    </row>
    <row r="7" spans="2:12" x14ac:dyDescent="0.35">
      <c r="B7" s="13" t="s">
        <v>54</v>
      </c>
      <c r="C7" s="47"/>
      <c r="D7" s="6"/>
    </row>
    <row r="8" spans="2:12" x14ac:dyDescent="0.35">
      <c r="B8" s="13" t="s">
        <v>55</v>
      </c>
      <c r="C8" s="47"/>
      <c r="D8" s="6"/>
    </row>
    <row r="9" spans="2:12" x14ac:dyDescent="0.35">
      <c r="B9" s="13" t="s">
        <v>56</v>
      </c>
      <c r="C9" s="47"/>
      <c r="D9" s="6"/>
    </row>
    <row r="10" spans="2:12" x14ac:dyDescent="0.35">
      <c r="B10" s="13" t="s">
        <v>57</v>
      </c>
      <c r="C10" s="47"/>
      <c r="D10" s="6"/>
    </row>
    <row r="11" spans="2:12" x14ac:dyDescent="0.35">
      <c r="B11" s="13" t="s">
        <v>58</v>
      </c>
      <c r="C11" s="47"/>
      <c r="D11" s="6"/>
    </row>
    <row r="12" spans="2:12" x14ac:dyDescent="0.35">
      <c r="B12" s="13" t="s">
        <v>59</v>
      </c>
      <c r="C12" s="47"/>
      <c r="D12" s="6"/>
    </row>
    <row r="13" spans="2:12" x14ac:dyDescent="0.35">
      <c r="B13" s="13" t="s">
        <v>60</v>
      </c>
      <c r="C13" s="47"/>
      <c r="D13" s="6"/>
    </row>
    <row r="14" spans="2:12" ht="15" thickBot="1" x14ac:dyDescent="0.4">
      <c r="B14" s="7"/>
      <c r="C14" s="8"/>
      <c r="D14" s="9"/>
    </row>
    <row r="15" spans="2:12" ht="15" thickBot="1" x14ac:dyDescent="0.4"/>
    <row r="16" spans="2:12" x14ac:dyDescent="0.35">
      <c r="B16" s="14"/>
      <c r="C16" s="3"/>
      <c r="D16" s="3" t="str">
        <f>Workforce!C7</f>
        <v xml:space="preserve">B3 Therapy Assistant </v>
      </c>
      <c r="E16" s="3" t="str">
        <f>Workforce!C8</f>
        <v xml:space="preserve">B4 Assistant Practitioner </v>
      </c>
      <c r="F16" s="3" t="str">
        <f>Workforce!C9</f>
        <v>B5 Therapist</v>
      </c>
      <c r="G16" s="3" t="str">
        <f>Workforce!C10</f>
        <v xml:space="preserve">B6 Specialist </v>
      </c>
      <c r="H16" s="3" t="str">
        <f>Workforce!C11</f>
        <v>B7 Professional Advisor</v>
      </c>
      <c r="I16" s="3">
        <f>Workforce!C12</f>
        <v>0</v>
      </c>
      <c r="J16" s="3">
        <f>Workforce!C13</f>
        <v>0</v>
      </c>
      <c r="K16" s="3">
        <f>Workforce!C14</f>
        <v>0</v>
      </c>
      <c r="L16" s="4"/>
    </row>
    <row r="17" spans="2:12" x14ac:dyDescent="0.35">
      <c r="B17" s="13">
        <f>C6</f>
        <v>0</v>
      </c>
      <c r="C17" s="5" t="s">
        <v>61</v>
      </c>
      <c r="D17" s="47"/>
      <c r="E17" s="47"/>
      <c r="F17" s="47"/>
      <c r="G17" s="47"/>
      <c r="H17" s="47"/>
      <c r="I17" s="47"/>
      <c r="J17" s="47"/>
      <c r="K17" s="47"/>
      <c r="L17" s="6"/>
    </row>
    <row r="18" spans="2:12" x14ac:dyDescent="0.35">
      <c r="B18" s="13"/>
      <c r="C18" s="5" t="s">
        <v>65</v>
      </c>
      <c r="D18" s="47"/>
      <c r="E18" s="47"/>
      <c r="F18" s="47"/>
      <c r="G18" s="47"/>
      <c r="H18" s="47"/>
      <c r="I18" s="47"/>
      <c r="J18" s="47"/>
      <c r="K18" s="47"/>
      <c r="L18" s="6"/>
    </row>
    <row r="19" spans="2:12" x14ac:dyDescent="0.35">
      <c r="B19" s="13"/>
      <c r="C19" s="5" t="s">
        <v>63</v>
      </c>
      <c r="D19" s="47"/>
      <c r="E19" s="47"/>
      <c r="F19" s="47"/>
      <c r="G19" s="47"/>
      <c r="H19" s="47"/>
      <c r="I19" s="47"/>
      <c r="J19" s="47"/>
      <c r="K19" s="47"/>
      <c r="L19" s="6"/>
    </row>
    <row r="20" spans="2:12" x14ac:dyDescent="0.35">
      <c r="B20" s="13"/>
      <c r="C20" s="5" t="s">
        <v>64</v>
      </c>
      <c r="D20" s="47"/>
      <c r="E20" s="47"/>
      <c r="F20" s="47"/>
      <c r="G20" s="47"/>
      <c r="H20" s="47"/>
      <c r="I20" s="47"/>
      <c r="J20" s="47"/>
      <c r="K20" s="47"/>
      <c r="L20" s="6"/>
    </row>
    <row r="21" spans="2:12" ht="15" thickBot="1" x14ac:dyDescent="0.4">
      <c r="B21" s="7"/>
      <c r="C21" s="8"/>
      <c r="D21" s="8"/>
      <c r="E21" s="8"/>
      <c r="F21" s="8"/>
      <c r="G21" s="8"/>
      <c r="H21" s="8"/>
      <c r="I21" s="8"/>
      <c r="J21" s="8"/>
      <c r="K21" s="8"/>
      <c r="L21" s="9"/>
    </row>
    <row r="22" spans="2:12" ht="15" thickBot="1" x14ac:dyDescent="0.4"/>
    <row r="23" spans="2:12" x14ac:dyDescent="0.35">
      <c r="B23" s="14"/>
      <c r="C23" s="3"/>
      <c r="D23" s="3" t="str">
        <f>D16</f>
        <v xml:space="preserve">B3 Therapy Assistant </v>
      </c>
      <c r="E23" s="3" t="str">
        <f t="shared" ref="E23:K23" si="0">E16</f>
        <v xml:space="preserve">B4 Assistant Practitioner </v>
      </c>
      <c r="F23" s="3" t="str">
        <f t="shared" si="0"/>
        <v>B5 Therapist</v>
      </c>
      <c r="G23" s="3" t="str">
        <f t="shared" si="0"/>
        <v xml:space="preserve">B6 Specialist </v>
      </c>
      <c r="H23" s="3" t="str">
        <f t="shared" si="0"/>
        <v>B7 Professional Advisor</v>
      </c>
      <c r="I23" s="3">
        <f t="shared" si="0"/>
        <v>0</v>
      </c>
      <c r="J23" s="3">
        <f t="shared" si="0"/>
        <v>0</v>
      </c>
      <c r="K23" s="3">
        <f t="shared" si="0"/>
        <v>0</v>
      </c>
      <c r="L23" s="4"/>
    </row>
    <row r="24" spans="2:12" x14ac:dyDescent="0.35">
      <c r="B24" s="13">
        <f>C7</f>
        <v>0</v>
      </c>
      <c r="C24" s="5" t="s">
        <v>61</v>
      </c>
      <c r="D24" s="47"/>
      <c r="E24" s="47"/>
      <c r="F24" s="47"/>
      <c r="G24" s="47"/>
      <c r="H24" s="47"/>
      <c r="I24" s="47"/>
      <c r="J24" s="47"/>
      <c r="K24" s="47"/>
      <c r="L24" s="6"/>
    </row>
    <row r="25" spans="2:12" x14ac:dyDescent="0.35">
      <c r="B25" s="13"/>
      <c r="C25" s="5" t="s">
        <v>65</v>
      </c>
      <c r="D25" s="47"/>
      <c r="E25" s="47"/>
      <c r="F25" s="47"/>
      <c r="G25" s="47"/>
      <c r="H25" s="47"/>
      <c r="I25" s="47"/>
      <c r="J25" s="47"/>
      <c r="K25" s="47"/>
      <c r="L25" s="6"/>
    </row>
    <row r="26" spans="2:12" x14ac:dyDescent="0.35">
      <c r="B26" s="13"/>
      <c r="C26" s="5" t="s">
        <v>63</v>
      </c>
      <c r="D26" s="47"/>
      <c r="E26" s="47"/>
      <c r="F26" s="47"/>
      <c r="G26" s="47"/>
      <c r="H26" s="47"/>
      <c r="I26" s="47"/>
      <c r="J26" s="47"/>
      <c r="K26" s="47"/>
      <c r="L26" s="6"/>
    </row>
    <row r="27" spans="2:12" x14ac:dyDescent="0.35">
      <c r="B27" s="13"/>
      <c r="C27" s="5" t="s">
        <v>64</v>
      </c>
      <c r="D27" s="47"/>
      <c r="E27" s="47"/>
      <c r="F27" s="47"/>
      <c r="G27" s="47"/>
      <c r="H27" s="47"/>
      <c r="I27" s="47"/>
      <c r="J27" s="47"/>
      <c r="K27" s="47"/>
      <c r="L27" s="6"/>
    </row>
    <row r="28" spans="2:12" ht="15" thickBot="1" x14ac:dyDescent="0.4">
      <c r="B28" s="7"/>
      <c r="C28" s="8"/>
      <c r="D28" s="8"/>
      <c r="E28" s="8"/>
      <c r="F28" s="8"/>
      <c r="G28" s="8"/>
      <c r="H28" s="8"/>
      <c r="I28" s="8"/>
      <c r="J28" s="8"/>
      <c r="K28" s="8"/>
      <c r="L28" s="9"/>
    </row>
    <row r="29" spans="2:12" ht="15" thickBot="1" x14ac:dyDescent="0.4"/>
    <row r="30" spans="2:12" x14ac:dyDescent="0.35">
      <c r="B30" s="14"/>
      <c r="C30" s="3"/>
      <c r="D30" s="3" t="str">
        <f>D23</f>
        <v xml:space="preserve">B3 Therapy Assistant </v>
      </c>
      <c r="E30" s="3" t="str">
        <f t="shared" ref="E30:K30" si="1">E23</f>
        <v xml:space="preserve">B4 Assistant Practitioner </v>
      </c>
      <c r="F30" s="3" t="str">
        <f t="shared" si="1"/>
        <v>B5 Therapist</v>
      </c>
      <c r="G30" s="3" t="str">
        <f t="shared" si="1"/>
        <v xml:space="preserve">B6 Specialist </v>
      </c>
      <c r="H30" s="3" t="str">
        <f t="shared" si="1"/>
        <v>B7 Professional Advisor</v>
      </c>
      <c r="I30" s="3">
        <f t="shared" si="1"/>
        <v>0</v>
      </c>
      <c r="J30" s="3">
        <f t="shared" si="1"/>
        <v>0</v>
      </c>
      <c r="K30" s="3">
        <f t="shared" si="1"/>
        <v>0</v>
      </c>
      <c r="L30" s="4"/>
    </row>
    <row r="31" spans="2:12" x14ac:dyDescent="0.35">
      <c r="B31" s="13">
        <f>C8</f>
        <v>0</v>
      </c>
      <c r="C31" s="5" t="s">
        <v>61</v>
      </c>
      <c r="D31" s="47"/>
      <c r="E31" s="47"/>
      <c r="F31" s="47"/>
      <c r="G31" s="47"/>
      <c r="H31" s="47"/>
      <c r="I31" s="47"/>
      <c r="J31" s="47"/>
      <c r="K31" s="47"/>
      <c r="L31" s="6"/>
    </row>
    <row r="32" spans="2:12" x14ac:dyDescent="0.35">
      <c r="B32" s="13"/>
      <c r="C32" s="5" t="s">
        <v>65</v>
      </c>
      <c r="D32" s="47"/>
      <c r="E32" s="47"/>
      <c r="F32" s="47"/>
      <c r="G32" s="47"/>
      <c r="H32" s="47"/>
      <c r="I32" s="47"/>
      <c r="J32" s="47"/>
      <c r="K32" s="47"/>
      <c r="L32" s="6"/>
    </row>
    <row r="33" spans="2:12" x14ac:dyDescent="0.35">
      <c r="B33" s="13"/>
      <c r="C33" s="5" t="s">
        <v>63</v>
      </c>
      <c r="D33" s="47"/>
      <c r="E33" s="47"/>
      <c r="F33" s="47"/>
      <c r="G33" s="47"/>
      <c r="H33" s="47"/>
      <c r="I33" s="47"/>
      <c r="J33" s="47"/>
      <c r="K33" s="47"/>
      <c r="L33" s="6"/>
    </row>
    <row r="34" spans="2:12" x14ac:dyDescent="0.35">
      <c r="B34" s="13"/>
      <c r="C34" s="5" t="s">
        <v>64</v>
      </c>
      <c r="D34" s="47"/>
      <c r="E34" s="47"/>
      <c r="F34" s="47"/>
      <c r="G34" s="47"/>
      <c r="H34" s="47"/>
      <c r="I34" s="47"/>
      <c r="J34" s="47"/>
      <c r="K34" s="47"/>
      <c r="L34" s="6"/>
    </row>
    <row r="35" spans="2:12" ht="15" thickBot="1" x14ac:dyDescent="0.4">
      <c r="B35" s="7"/>
      <c r="C35" s="8"/>
      <c r="D35" s="8"/>
      <c r="E35" s="8"/>
      <c r="F35" s="8"/>
      <c r="G35" s="8"/>
      <c r="H35" s="8"/>
      <c r="I35" s="8"/>
      <c r="J35" s="8"/>
      <c r="K35" s="8"/>
      <c r="L35" s="9"/>
    </row>
    <row r="36" spans="2:12" ht="15" thickBot="1" x14ac:dyDescent="0.4"/>
    <row r="37" spans="2:12" x14ac:dyDescent="0.35">
      <c r="B37" s="14"/>
      <c r="C37" s="3"/>
      <c r="D37" s="3" t="str">
        <f>D30</f>
        <v xml:space="preserve">B3 Therapy Assistant </v>
      </c>
      <c r="E37" s="3" t="str">
        <f t="shared" ref="E37:K37" si="2">E30</f>
        <v xml:space="preserve">B4 Assistant Practitioner </v>
      </c>
      <c r="F37" s="3" t="str">
        <f t="shared" si="2"/>
        <v>B5 Therapist</v>
      </c>
      <c r="G37" s="3" t="str">
        <f t="shared" si="2"/>
        <v xml:space="preserve">B6 Specialist </v>
      </c>
      <c r="H37" s="3" t="str">
        <f t="shared" si="2"/>
        <v>B7 Professional Advisor</v>
      </c>
      <c r="I37" s="3">
        <f t="shared" si="2"/>
        <v>0</v>
      </c>
      <c r="J37" s="3">
        <f t="shared" si="2"/>
        <v>0</v>
      </c>
      <c r="K37" s="3">
        <f t="shared" si="2"/>
        <v>0</v>
      </c>
      <c r="L37" s="4"/>
    </row>
    <row r="38" spans="2:12" x14ac:dyDescent="0.35">
      <c r="B38" s="13">
        <f>C9</f>
        <v>0</v>
      </c>
      <c r="C38" s="5" t="s">
        <v>61</v>
      </c>
      <c r="D38" s="47"/>
      <c r="E38" s="47"/>
      <c r="F38" s="47"/>
      <c r="G38" s="47"/>
      <c r="H38" s="47"/>
      <c r="I38" s="47"/>
      <c r="J38" s="47"/>
      <c r="K38" s="47"/>
      <c r="L38" s="6"/>
    </row>
    <row r="39" spans="2:12" x14ac:dyDescent="0.35">
      <c r="B39" s="13"/>
      <c r="C39" s="5" t="s">
        <v>65</v>
      </c>
      <c r="D39" s="47"/>
      <c r="E39" s="47"/>
      <c r="F39" s="47"/>
      <c r="G39" s="47"/>
      <c r="H39" s="47"/>
      <c r="I39" s="47"/>
      <c r="J39" s="47"/>
      <c r="K39" s="47"/>
      <c r="L39" s="6"/>
    </row>
    <row r="40" spans="2:12" x14ac:dyDescent="0.35">
      <c r="B40" s="13"/>
      <c r="C40" s="5" t="s">
        <v>63</v>
      </c>
      <c r="D40" s="47"/>
      <c r="E40" s="47"/>
      <c r="F40" s="47"/>
      <c r="G40" s="47"/>
      <c r="H40" s="47"/>
      <c r="I40" s="47"/>
      <c r="J40" s="47"/>
      <c r="K40" s="47"/>
      <c r="L40" s="6"/>
    </row>
    <row r="41" spans="2:12" x14ac:dyDescent="0.35">
      <c r="B41" s="13"/>
      <c r="C41" s="5" t="s">
        <v>64</v>
      </c>
      <c r="D41" s="47"/>
      <c r="E41" s="47"/>
      <c r="F41" s="47"/>
      <c r="G41" s="47"/>
      <c r="H41" s="47"/>
      <c r="I41" s="47"/>
      <c r="J41" s="47"/>
      <c r="K41" s="47"/>
      <c r="L41" s="6"/>
    </row>
    <row r="42" spans="2:12" ht="15" thickBot="1" x14ac:dyDescent="0.4">
      <c r="B42" s="7"/>
      <c r="C42" s="8"/>
      <c r="D42" s="8"/>
      <c r="E42" s="8"/>
      <c r="F42" s="8"/>
      <c r="G42" s="8"/>
      <c r="H42" s="8"/>
      <c r="I42" s="8"/>
      <c r="J42" s="8"/>
      <c r="K42" s="8"/>
      <c r="L42" s="9"/>
    </row>
    <row r="43" spans="2:12" ht="15" thickBot="1" x14ac:dyDescent="0.4"/>
    <row r="44" spans="2:12" x14ac:dyDescent="0.35">
      <c r="B44" s="14"/>
      <c r="C44" s="3"/>
      <c r="D44" s="3" t="str">
        <f>D37</f>
        <v xml:space="preserve">B3 Therapy Assistant </v>
      </c>
      <c r="E44" s="3" t="str">
        <f t="shared" ref="E44:K44" si="3">E37</f>
        <v xml:space="preserve">B4 Assistant Practitioner </v>
      </c>
      <c r="F44" s="3" t="str">
        <f t="shared" si="3"/>
        <v>B5 Therapist</v>
      </c>
      <c r="G44" s="3" t="str">
        <f t="shared" si="3"/>
        <v xml:space="preserve">B6 Specialist </v>
      </c>
      <c r="H44" s="3" t="str">
        <f t="shared" si="3"/>
        <v>B7 Professional Advisor</v>
      </c>
      <c r="I44" s="3">
        <f t="shared" si="3"/>
        <v>0</v>
      </c>
      <c r="J44" s="3">
        <f t="shared" si="3"/>
        <v>0</v>
      </c>
      <c r="K44" s="3">
        <f t="shared" si="3"/>
        <v>0</v>
      </c>
      <c r="L44" s="4"/>
    </row>
    <row r="45" spans="2:12" x14ac:dyDescent="0.35">
      <c r="B45" s="13">
        <f>C10</f>
        <v>0</v>
      </c>
      <c r="C45" s="5" t="s">
        <v>61</v>
      </c>
      <c r="D45" s="47"/>
      <c r="E45" s="47"/>
      <c r="F45" s="47"/>
      <c r="G45" s="47"/>
      <c r="H45" s="47"/>
      <c r="I45" s="47"/>
      <c r="J45" s="47"/>
      <c r="K45" s="47"/>
      <c r="L45" s="6"/>
    </row>
    <row r="46" spans="2:12" x14ac:dyDescent="0.35">
      <c r="B46" s="13"/>
      <c r="C46" s="5" t="s">
        <v>65</v>
      </c>
      <c r="D46" s="47"/>
      <c r="E46" s="47"/>
      <c r="F46" s="47"/>
      <c r="G46" s="47"/>
      <c r="H46" s="47"/>
      <c r="I46" s="47"/>
      <c r="J46" s="47"/>
      <c r="K46" s="47"/>
      <c r="L46" s="6"/>
    </row>
    <row r="47" spans="2:12" x14ac:dyDescent="0.35">
      <c r="B47" s="13"/>
      <c r="C47" s="5" t="s">
        <v>63</v>
      </c>
      <c r="D47" s="47"/>
      <c r="E47" s="47"/>
      <c r="F47" s="47"/>
      <c r="G47" s="47"/>
      <c r="H47" s="47"/>
      <c r="I47" s="47"/>
      <c r="J47" s="47"/>
      <c r="K47" s="47"/>
      <c r="L47" s="6"/>
    </row>
    <row r="48" spans="2:12" x14ac:dyDescent="0.35">
      <c r="B48" s="13"/>
      <c r="C48" s="5" t="s">
        <v>64</v>
      </c>
      <c r="D48" s="47"/>
      <c r="E48" s="47"/>
      <c r="F48" s="47"/>
      <c r="G48" s="47"/>
      <c r="H48" s="47"/>
      <c r="I48" s="47"/>
      <c r="J48" s="47"/>
      <c r="K48" s="47"/>
      <c r="L48" s="6"/>
    </row>
    <row r="49" spans="2:12" ht="15" thickBot="1" x14ac:dyDescent="0.4">
      <c r="B49" s="7"/>
      <c r="C49" s="8"/>
      <c r="D49" s="8"/>
      <c r="E49" s="8"/>
      <c r="F49" s="8"/>
      <c r="G49" s="8"/>
      <c r="H49" s="8"/>
      <c r="I49" s="8"/>
      <c r="J49" s="8"/>
      <c r="K49" s="8"/>
      <c r="L49" s="9"/>
    </row>
    <row r="50" spans="2:12" ht="15" thickBot="1" x14ac:dyDescent="0.4"/>
    <row r="51" spans="2:12" x14ac:dyDescent="0.35">
      <c r="B51" s="14"/>
      <c r="C51" s="3"/>
      <c r="D51" s="3" t="str">
        <f>D44</f>
        <v xml:space="preserve">B3 Therapy Assistant </v>
      </c>
      <c r="E51" s="3" t="str">
        <f t="shared" ref="E51:K51" si="4">E44</f>
        <v xml:space="preserve">B4 Assistant Practitioner </v>
      </c>
      <c r="F51" s="3" t="str">
        <f t="shared" si="4"/>
        <v>B5 Therapist</v>
      </c>
      <c r="G51" s="3" t="str">
        <f t="shared" si="4"/>
        <v xml:space="preserve">B6 Specialist </v>
      </c>
      <c r="H51" s="3" t="str">
        <f t="shared" si="4"/>
        <v>B7 Professional Advisor</v>
      </c>
      <c r="I51" s="3">
        <f t="shared" si="4"/>
        <v>0</v>
      </c>
      <c r="J51" s="3">
        <f t="shared" si="4"/>
        <v>0</v>
      </c>
      <c r="K51" s="3">
        <f t="shared" si="4"/>
        <v>0</v>
      </c>
      <c r="L51" s="4"/>
    </row>
    <row r="52" spans="2:12" x14ac:dyDescent="0.35">
      <c r="B52" s="13">
        <f>C11</f>
        <v>0</v>
      </c>
      <c r="C52" s="5" t="s">
        <v>61</v>
      </c>
      <c r="D52" s="47"/>
      <c r="E52" s="47"/>
      <c r="F52" s="47"/>
      <c r="G52" s="47"/>
      <c r="H52" s="47"/>
      <c r="I52" s="47"/>
      <c r="J52" s="47"/>
      <c r="K52" s="47"/>
      <c r="L52" s="6"/>
    </row>
    <row r="53" spans="2:12" x14ac:dyDescent="0.35">
      <c r="B53" s="13"/>
      <c r="C53" s="5" t="s">
        <v>65</v>
      </c>
      <c r="D53" s="47"/>
      <c r="E53" s="47"/>
      <c r="F53" s="47"/>
      <c r="G53" s="47"/>
      <c r="H53" s="47"/>
      <c r="I53" s="47"/>
      <c r="J53" s="47"/>
      <c r="K53" s="47"/>
      <c r="L53" s="6"/>
    </row>
    <row r="54" spans="2:12" x14ac:dyDescent="0.35">
      <c r="B54" s="13"/>
      <c r="C54" s="5" t="s">
        <v>63</v>
      </c>
      <c r="D54" s="47"/>
      <c r="E54" s="47"/>
      <c r="F54" s="47"/>
      <c r="G54" s="47"/>
      <c r="H54" s="47"/>
      <c r="I54" s="47"/>
      <c r="J54" s="47"/>
      <c r="K54" s="47"/>
      <c r="L54" s="6"/>
    </row>
    <row r="55" spans="2:12" x14ac:dyDescent="0.35">
      <c r="B55" s="13"/>
      <c r="C55" s="5" t="s">
        <v>64</v>
      </c>
      <c r="D55" s="47"/>
      <c r="E55" s="47"/>
      <c r="F55" s="47"/>
      <c r="G55" s="47"/>
      <c r="H55" s="47"/>
      <c r="I55" s="47"/>
      <c r="J55" s="47"/>
      <c r="K55" s="47"/>
      <c r="L55" s="6"/>
    </row>
    <row r="56" spans="2:12" ht="15" thickBot="1" x14ac:dyDescent="0.4">
      <c r="B56" s="7"/>
      <c r="C56" s="8"/>
      <c r="D56" s="8"/>
      <c r="E56" s="8"/>
      <c r="F56" s="8"/>
      <c r="G56" s="8"/>
      <c r="H56" s="8"/>
      <c r="I56" s="8"/>
      <c r="J56" s="8"/>
      <c r="K56" s="8"/>
      <c r="L56" s="9"/>
    </row>
    <row r="57" spans="2:12" ht="15" thickBot="1" x14ac:dyDescent="0.4"/>
    <row r="58" spans="2:12" x14ac:dyDescent="0.35">
      <c r="B58" s="14"/>
      <c r="C58" s="3"/>
      <c r="D58" s="3" t="str">
        <f>D51</f>
        <v xml:space="preserve">B3 Therapy Assistant </v>
      </c>
      <c r="E58" s="3" t="str">
        <f t="shared" ref="E58:K58" si="5">E51</f>
        <v xml:space="preserve">B4 Assistant Practitioner </v>
      </c>
      <c r="F58" s="3" t="str">
        <f t="shared" si="5"/>
        <v>B5 Therapist</v>
      </c>
      <c r="G58" s="3" t="str">
        <f t="shared" si="5"/>
        <v xml:space="preserve">B6 Specialist </v>
      </c>
      <c r="H58" s="3" t="str">
        <f t="shared" si="5"/>
        <v>B7 Professional Advisor</v>
      </c>
      <c r="I58" s="3">
        <f t="shared" si="5"/>
        <v>0</v>
      </c>
      <c r="J58" s="3">
        <f t="shared" si="5"/>
        <v>0</v>
      </c>
      <c r="K58" s="3">
        <f t="shared" si="5"/>
        <v>0</v>
      </c>
      <c r="L58" s="4"/>
    </row>
    <row r="59" spans="2:12" x14ac:dyDescent="0.35">
      <c r="B59" s="13">
        <f>C12</f>
        <v>0</v>
      </c>
      <c r="C59" s="5" t="s">
        <v>61</v>
      </c>
      <c r="D59" s="47"/>
      <c r="E59" s="47"/>
      <c r="F59" s="47"/>
      <c r="G59" s="47"/>
      <c r="H59" s="47"/>
      <c r="I59" s="47"/>
      <c r="J59" s="47"/>
      <c r="K59" s="47"/>
      <c r="L59" s="6"/>
    </row>
    <row r="60" spans="2:12" x14ac:dyDescent="0.35">
      <c r="B60" s="13"/>
      <c r="C60" s="5" t="s">
        <v>65</v>
      </c>
      <c r="D60" s="47"/>
      <c r="E60" s="47"/>
      <c r="F60" s="47"/>
      <c r="G60" s="47"/>
      <c r="H60" s="47"/>
      <c r="I60" s="47"/>
      <c r="J60" s="47"/>
      <c r="K60" s="47"/>
      <c r="L60" s="6"/>
    </row>
    <row r="61" spans="2:12" x14ac:dyDescent="0.35">
      <c r="B61" s="13"/>
      <c r="C61" s="5" t="s">
        <v>63</v>
      </c>
      <c r="D61" s="47"/>
      <c r="E61" s="47"/>
      <c r="F61" s="47"/>
      <c r="G61" s="47"/>
      <c r="H61" s="47"/>
      <c r="I61" s="47"/>
      <c r="J61" s="47"/>
      <c r="K61" s="47"/>
      <c r="L61" s="6"/>
    </row>
    <row r="62" spans="2:12" x14ac:dyDescent="0.35">
      <c r="B62" s="13"/>
      <c r="C62" s="5" t="s">
        <v>64</v>
      </c>
      <c r="D62" s="47"/>
      <c r="E62" s="47"/>
      <c r="F62" s="47"/>
      <c r="G62" s="47"/>
      <c r="H62" s="47"/>
      <c r="I62" s="47"/>
      <c r="J62" s="47"/>
      <c r="K62" s="47"/>
      <c r="L62" s="6"/>
    </row>
    <row r="63" spans="2:12" ht="15" thickBot="1" x14ac:dyDescent="0.4">
      <c r="B63" s="7"/>
      <c r="C63" s="8"/>
      <c r="D63" s="8"/>
      <c r="E63" s="8"/>
      <c r="F63" s="8"/>
      <c r="G63" s="8"/>
      <c r="H63" s="8"/>
      <c r="I63" s="8"/>
      <c r="J63" s="8"/>
      <c r="K63" s="8"/>
      <c r="L63" s="9"/>
    </row>
    <row r="64" spans="2:12" ht="15" thickBot="1" x14ac:dyDescent="0.4"/>
    <row r="65" spans="2:12" x14ac:dyDescent="0.35">
      <c r="B65" s="14"/>
      <c r="C65" s="3"/>
      <c r="D65" s="3" t="str">
        <f>D58</f>
        <v xml:space="preserve">B3 Therapy Assistant </v>
      </c>
      <c r="E65" s="3" t="str">
        <f t="shared" ref="E65:K65" si="6">E58</f>
        <v xml:space="preserve">B4 Assistant Practitioner </v>
      </c>
      <c r="F65" s="3" t="str">
        <f t="shared" si="6"/>
        <v>B5 Therapist</v>
      </c>
      <c r="G65" s="3" t="str">
        <f t="shared" si="6"/>
        <v xml:space="preserve">B6 Specialist </v>
      </c>
      <c r="H65" s="3" t="str">
        <f t="shared" si="6"/>
        <v>B7 Professional Advisor</v>
      </c>
      <c r="I65" s="3">
        <f t="shared" si="6"/>
        <v>0</v>
      </c>
      <c r="J65" s="3">
        <f t="shared" si="6"/>
        <v>0</v>
      </c>
      <c r="K65" s="3">
        <f t="shared" si="6"/>
        <v>0</v>
      </c>
      <c r="L65" s="4"/>
    </row>
    <row r="66" spans="2:12" x14ac:dyDescent="0.35">
      <c r="B66" s="13">
        <f>C13</f>
        <v>0</v>
      </c>
      <c r="C66" s="5" t="s">
        <v>61</v>
      </c>
      <c r="D66" s="47"/>
      <c r="E66" s="47"/>
      <c r="F66" s="47"/>
      <c r="G66" s="47"/>
      <c r="H66" s="47"/>
      <c r="I66" s="47"/>
      <c r="J66" s="47"/>
      <c r="K66" s="47"/>
      <c r="L66" s="6"/>
    </row>
    <row r="67" spans="2:12" x14ac:dyDescent="0.35">
      <c r="B67" s="13"/>
      <c r="C67" s="5" t="s">
        <v>65</v>
      </c>
      <c r="D67" s="47"/>
      <c r="E67" s="47"/>
      <c r="F67" s="47"/>
      <c r="G67" s="47"/>
      <c r="H67" s="47"/>
      <c r="I67" s="47"/>
      <c r="J67" s="47"/>
      <c r="K67" s="47"/>
      <c r="L67" s="6"/>
    </row>
    <row r="68" spans="2:12" x14ac:dyDescent="0.35">
      <c r="B68" s="13"/>
      <c r="C68" s="5" t="s">
        <v>63</v>
      </c>
      <c r="D68" s="47"/>
      <c r="E68" s="47"/>
      <c r="F68" s="47"/>
      <c r="G68" s="47"/>
      <c r="H68" s="47"/>
      <c r="I68" s="47"/>
      <c r="J68" s="47"/>
      <c r="K68" s="47"/>
      <c r="L68" s="6"/>
    </row>
    <row r="69" spans="2:12" x14ac:dyDescent="0.35">
      <c r="B69" s="13"/>
      <c r="C69" s="5" t="s">
        <v>64</v>
      </c>
      <c r="D69" s="47"/>
      <c r="E69" s="47"/>
      <c r="F69" s="47"/>
      <c r="G69" s="47"/>
      <c r="H69" s="47"/>
      <c r="I69" s="47"/>
      <c r="J69" s="47"/>
      <c r="K69" s="47"/>
      <c r="L69" s="6"/>
    </row>
    <row r="70" spans="2:12" ht="15" thickBot="1" x14ac:dyDescent="0.4">
      <c r="B70" s="7"/>
      <c r="C70" s="8"/>
      <c r="D70" s="8"/>
      <c r="E70" s="8"/>
      <c r="F70" s="8"/>
      <c r="G70" s="8"/>
      <c r="H70" s="8"/>
      <c r="I70" s="8"/>
      <c r="J70" s="8"/>
      <c r="K70" s="8"/>
      <c r="L70" s="9"/>
    </row>
  </sheetData>
  <sheetProtection algorithmName="SHA-512" hashValue="py61W5E02zzMDgUIFc2aFK9OHdDfbBHU92pzRpmkxjxZcVWJxFAlMQIC60XG/NlQ3nf1ag+95cgBMrW64lL1eA==" saltValue="cnti7wkoz6sysGx6cwbMxA==" spinCount="100000" sheet="1" objects="1" scenarios="1"/>
  <mergeCells count="2">
    <mergeCell ref="G3:I3"/>
    <mergeCell ref="B5:C5"/>
  </mergeCells>
  <hyperlinks>
    <hyperlink ref="B1" location="HOME!A1" display="Home" xr:uid="{B53189B1-86F1-4881-9CB0-06F17B26F1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F8302-6A50-430B-8704-35A28F22D40A}">
  <dimension ref="B1:L70"/>
  <sheetViews>
    <sheetView showGridLines="0" zoomScale="58" zoomScaleNormal="58" workbookViewId="0">
      <selection activeCell="Q18" sqref="Q18"/>
    </sheetView>
  </sheetViews>
  <sheetFormatPr defaultRowHeight="14.5" x14ac:dyDescent="0.35"/>
  <cols>
    <col min="2" max="2" width="26.81640625" customWidth="1"/>
    <col min="3" max="3" width="48.81640625" customWidth="1"/>
    <col min="12" max="12" width="3.1796875" customWidth="1"/>
  </cols>
  <sheetData>
    <row r="1" spans="2:12" ht="21" x14ac:dyDescent="0.5">
      <c r="B1" s="15" t="s">
        <v>15</v>
      </c>
    </row>
    <row r="2" spans="2:12" ht="15" thickBot="1" x14ac:dyDescent="0.4"/>
    <row r="3" spans="2:12" ht="24" thickBot="1" x14ac:dyDescent="0.6">
      <c r="B3" s="10" t="s">
        <v>74</v>
      </c>
      <c r="C3" s="11">
        <f>Pathways!C15</f>
        <v>0</v>
      </c>
      <c r="D3" s="12"/>
      <c r="G3" s="177"/>
      <c r="H3" s="177"/>
      <c r="I3" s="177"/>
      <c r="J3" s="2"/>
      <c r="K3" s="2"/>
    </row>
    <row r="4" spans="2:12" ht="15" thickBot="1" x14ac:dyDescent="0.4"/>
    <row r="5" spans="2:12" x14ac:dyDescent="0.35">
      <c r="B5" s="178" t="s">
        <v>52</v>
      </c>
      <c r="C5" s="179"/>
      <c r="D5" s="4"/>
    </row>
    <row r="6" spans="2:12" x14ac:dyDescent="0.35">
      <c r="B6" s="13" t="s">
        <v>53</v>
      </c>
      <c r="C6" s="47"/>
      <c r="D6" s="6"/>
    </row>
    <row r="7" spans="2:12" x14ac:dyDescent="0.35">
      <c r="B7" s="13" t="s">
        <v>54</v>
      </c>
      <c r="C7" s="47"/>
      <c r="D7" s="6"/>
    </row>
    <row r="8" spans="2:12" x14ac:dyDescent="0.35">
      <c r="B8" s="13" t="s">
        <v>55</v>
      </c>
      <c r="C8" s="47"/>
      <c r="D8" s="6"/>
    </row>
    <row r="9" spans="2:12" x14ac:dyDescent="0.35">
      <c r="B9" s="13" t="s">
        <v>56</v>
      </c>
      <c r="C9" s="47"/>
      <c r="D9" s="6"/>
    </row>
    <row r="10" spans="2:12" x14ac:dyDescent="0.35">
      <c r="B10" s="13" t="s">
        <v>57</v>
      </c>
      <c r="C10" s="47"/>
      <c r="D10" s="6"/>
    </row>
    <row r="11" spans="2:12" x14ac:dyDescent="0.35">
      <c r="B11" s="13" t="s">
        <v>58</v>
      </c>
      <c r="C11" s="47"/>
      <c r="D11" s="6"/>
    </row>
    <row r="12" spans="2:12" x14ac:dyDescent="0.35">
      <c r="B12" s="13" t="s">
        <v>59</v>
      </c>
      <c r="C12" s="47"/>
      <c r="D12" s="6"/>
    </row>
    <row r="13" spans="2:12" x14ac:dyDescent="0.35">
      <c r="B13" s="13" t="s">
        <v>60</v>
      </c>
      <c r="C13" s="47"/>
      <c r="D13" s="6"/>
    </row>
    <row r="14" spans="2:12" ht="15" thickBot="1" x14ac:dyDescent="0.4">
      <c r="B14" s="7"/>
      <c r="C14" s="8"/>
      <c r="D14" s="9"/>
    </row>
    <row r="15" spans="2:12" ht="15" thickBot="1" x14ac:dyDescent="0.4"/>
    <row r="16" spans="2:12" x14ac:dyDescent="0.35">
      <c r="B16" s="14"/>
      <c r="C16" s="3"/>
      <c r="D16" s="3" t="str">
        <f>Workforce!C7</f>
        <v xml:space="preserve">B3 Therapy Assistant </v>
      </c>
      <c r="E16" s="3" t="str">
        <f>Workforce!C8</f>
        <v xml:space="preserve">B4 Assistant Practitioner </v>
      </c>
      <c r="F16" s="3" t="str">
        <f>Workforce!C9</f>
        <v>B5 Therapist</v>
      </c>
      <c r="G16" s="3" t="str">
        <f>Workforce!C10</f>
        <v xml:space="preserve">B6 Specialist </v>
      </c>
      <c r="H16" s="3" t="str">
        <f>Workforce!C11</f>
        <v>B7 Professional Advisor</v>
      </c>
      <c r="I16" s="3">
        <f>Workforce!C12</f>
        <v>0</v>
      </c>
      <c r="J16" s="3">
        <f>Workforce!C13</f>
        <v>0</v>
      </c>
      <c r="K16" s="3">
        <f>Workforce!C14</f>
        <v>0</v>
      </c>
      <c r="L16" s="4"/>
    </row>
    <row r="17" spans="2:12" x14ac:dyDescent="0.35">
      <c r="B17" s="13">
        <f>C6</f>
        <v>0</v>
      </c>
      <c r="C17" s="5" t="s">
        <v>61</v>
      </c>
      <c r="D17" s="47"/>
      <c r="E17" s="47"/>
      <c r="F17" s="47"/>
      <c r="G17" s="47"/>
      <c r="H17" s="47"/>
      <c r="I17" s="47"/>
      <c r="J17" s="47"/>
      <c r="K17" s="47"/>
      <c r="L17" s="6"/>
    </row>
    <row r="18" spans="2:12" x14ac:dyDescent="0.35">
      <c r="B18" s="13"/>
      <c r="C18" s="5" t="s">
        <v>65</v>
      </c>
      <c r="D18" s="47"/>
      <c r="E18" s="47"/>
      <c r="F18" s="47"/>
      <c r="G18" s="47"/>
      <c r="H18" s="47"/>
      <c r="I18" s="47"/>
      <c r="J18" s="47"/>
      <c r="K18" s="47"/>
      <c r="L18" s="6"/>
    </row>
    <row r="19" spans="2:12" x14ac:dyDescent="0.35">
      <c r="B19" s="13"/>
      <c r="C19" s="5" t="s">
        <v>63</v>
      </c>
      <c r="D19" s="47"/>
      <c r="E19" s="47"/>
      <c r="F19" s="47"/>
      <c r="G19" s="47"/>
      <c r="H19" s="47"/>
      <c r="I19" s="47"/>
      <c r="J19" s="47"/>
      <c r="K19" s="47"/>
      <c r="L19" s="6"/>
    </row>
    <row r="20" spans="2:12" x14ac:dyDescent="0.35">
      <c r="B20" s="13"/>
      <c r="C20" s="5" t="s">
        <v>64</v>
      </c>
      <c r="D20" s="47"/>
      <c r="E20" s="47"/>
      <c r="F20" s="47"/>
      <c r="G20" s="47"/>
      <c r="H20" s="47"/>
      <c r="I20" s="47"/>
      <c r="J20" s="47"/>
      <c r="K20" s="47"/>
      <c r="L20" s="6"/>
    </row>
    <row r="21" spans="2:12" ht="15" thickBot="1" x14ac:dyDescent="0.4">
      <c r="B21" s="7"/>
      <c r="C21" s="8"/>
      <c r="D21" s="8"/>
      <c r="E21" s="8"/>
      <c r="F21" s="8"/>
      <c r="G21" s="8"/>
      <c r="H21" s="8"/>
      <c r="I21" s="8"/>
      <c r="J21" s="8"/>
      <c r="K21" s="8"/>
      <c r="L21" s="9"/>
    </row>
    <row r="22" spans="2:12" ht="15" thickBot="1" x14ac:dyDescent="0.4"/>
    <row r="23" spans="2:12" x14ac:dyDescent="0.35">
      <c r="B23" s="14"/>
      <c r="C23" s="3"/>
      <c r="D23" s="3" t="str">
        <f>D16</f>
        <v xml:space="preserve">B3 Therapy Assistant </v>
      </c>
      <c r="E23" s="3" t="str">
        <f t="shared" ref="E23:K23" si="0">E16</f>
        <v xml:space="preserve">B4 Assistant Practitioner </v>
      </c>
      <c r="F23" s="3" t="str">
        <f t="shared" si="0"/>
        <v>B5 Therapist</v>
      </c>
      <c r="G23" s="3" t="str">
        <f t="shared" si="0"/>
        <v xml:space="preserve">B6 Specialist </v>
      </c>
      <c r="H23" s="3" t="str">
        <f t="shared" si="0"/>
        <v>B7 Professional Advisor</v>
      </c>
      <c r="I23" s="3">
        <f t="shared" si="0"/>
        <v>0</v>
      </c>
      <c r="J23" s="3">
        <f t="shared" si="0"/>
        <v>0</v>
      </c>
      <c r="K23" s="3">
        <f t="shared" si="0"/>
        <v>0</v>
      </c>
      <c r="L23" s="4"/>
    </row>
    <row r="24" spans="2:12" x14ac:dyDescent="0.35">
      <c r="B24" s="13">
        <f>C7</f>
        <v>0</v>
      </c>
      <c r="C24" s="5" t="s">
        <v>61</v>
      </c>
      <c r="D24" s="47"/>
      <c r="E24" s="47"/>
      <c r="F24" s="47"/>
      <c r="G24" s="47"/>
      <c r="H24" s="47"/>
      <c r="I24" s="47"/>
      <c r="J24" s="47"/>
      <c r="K24" s="47"/>
      <c r="L24" s="6"/>
    </row>
    <row r="25" spans="2:12" x14ac:dyDescent="0.35">
      <c r="B25" s="13"/>
      <c r="C25" s="5" t="s">
        <v>65</v>
      </c>
      <c r="D25" s="47"/>
      <c r="E25" s="47"/>
      <c r="F25" s="47"/>
      <c r="G25" s="47"/>
      <c r="H25" s="47"/>
      <c r="I25" s="47"/>
      <c r="J25" s="47"/>
      <c r="K25" s="47"/>
      <c r="L25" s="6"/>
    </row>
    <row r="26" spans="2:12" x14ac:dyDescent="0.35">
      <c r="B26" s="13"/>
      <c r="C26" s="5" t="s">
        <v>63</v>
      </c>
      <c r="D26" s="47"/>
      <c r="E26" s="47"/>
      <c r="F26" s="47"/>
      <c r="G26" s="47"/>
      <c r="H26" s="47"/>
      <c r="I26" s="47"/>
      <c r="J26" s="47"/>
      <c r="K26" s="47"/>
      <c r="L26" s="6"/>
    </row>
    <row r="27" spans="2:12" x14ac:dyDescent="0.35">
      <c r="B27" s="13"/>
      <c r="C27" s="5" t="s">
        <v>64</v>
      </c>
      <c r="D27" s="47"/>
      <c r="E27" s="47"/>
      <c r="F27" s="47"/>
      <c r="G27" s="47"/>
      <c r="H27" s="47"/>
      <c r="I27" s="47"/>
      <c r="J27" s="47"/>
      <c r="K27" s="47"/>
      <c r="L27" s="6"/>
    </row>
    <row r="28" spans="2:12" ht="15" thickBot="1" x14ac:dyDescent="0.4">
      <c r="B28" s="7"/>
      <c r="C28" s="8"/>
      <c r="D28" s="8"/>
      <c r="E28" s="8"/>
      <c r="F28" s="8"/>
      <c r="G28" s="8"/>
      <c r="H28" s="8"/>
      <c r="I28" s="8"/>
      <c r="J28" s="8"/>
      <c r="K28" s="8"/>
      <c r="L28" s="9"/>
    </row>
    <row r="29" spans="2:12" ht="15" thickBot="1" x14ac:dyDescent="0.4"/>
    <row r="30" spans="2:12" x14ac:dyDescent="0.35">
      <c r="B30" s="14"/>
      <c r="C30" s="3"/>
      <c r="D30" s="3" t="str">
        <f>D23</f>
        <v xml:space="preserve">B3 Therapy Assistant </v>
      </c>
      <c r="E30" s="3" t="str">
        <f t="shared" ref="E30:K30" si="1">E23</f>
        <v xml:space="preserve">B4 Assistant Practitioner </v>
      </c>
      <c r="F30" s="3" t="str">
        <f t="shared" si="1"/>
        <v>B5 Therapist</v>
      </c>
      <c r="G30" s="3" t="str">
        <f t="shared" si="1"/>
        <v xml:space="preserve">B6 Specialist </v>
      </c>
      <c r="H30" s="3" t="str">
        <f t="shared" si="1"/>
        <v>B7 Professional Advisor</v>
      </c>
      <c r="I30" s="3">
        <f t="shared" si="1"/>
        <v>0</v>
      </c>
      <c r="J30" s="3">
        <f t="shared" si="1"/>
        <v>0</v>
      </c>
      <c r="K30" s="3">
        <f t="shared" si="1"/>
        <v>0</v>
      </c>
      <c r="L30" s="4"/>
    </row>
    <row r="31" spans="2:12" x14ac:dyDescent="0.35">
      <c r="B31" s="13">
        <f>C8</f>
        <v>0</v>
      </c>
      <c r="C31" s="5" t="s">
        <v>61</v>
      </c>
      <c r="D31" s="47"/>
      <c r="E31" s="47"/>
      <c r="F31" s="47"/>
      <c r="G31" s="47"/>
      <c r="H31" s="47"/>
      <c r="I31" s="47"/>
      <c r="J31" s="47"/>
      <c r="K31" s="47"/>
      <c r="L31" s="6"/>
    </row>
    <row r="32" spans="2:12" x14ac:dyDescent="0.35">
      <c r="B32" s="13"/>
      <c r="C32" s="5" t="s">
        <v>65</v>
      </c>
      <c r="D32" s="47"/>
      <c r="E32" s="47"/>
      <c r="F32" s="47"/>
      <c r="G32" s="47"/>
      <c r="H32" s="47"/>
      <c r="I32" s="47"/>
      <c r="J32" s="47"/>
      <c r="K32" s="47"/>
      <c r="L32" s="6"/>
    </row>
    <row r="33" spans="2:12" x14ac:dyDescent="0.35">
      <c r="B33" s="13"/>
      <c r="C33" s="5" t="s">
        <v>63</v>
      </c>
      <c r="D33" s="47"/>
      <c r="E33" s="47"/>
      <c r="F33" s="47"/>
      <c r="G33" s="47"/>
      <c r="H33" s="47"/>
      <c r="I33" s="47"/>
      <c r="J33" s="47"/>
      <c r="K33" s="47"/>
      <c r="L33" s="6"/>
    </row>
    <row r="34" spans="2:12" x14ac:dyDescent="0.35">
      <c r="B34" s="13"/>
      <c r="C34" s="5" t="s">
        <v>64</v>
      </c>
      <c r="D34" s="47"/>
      <c r="E34" s="47"/>
      <c r="F34" s="47"/>
      <c r="G34" s="47"/>
      <c r="H34" s="47"/>
      <c r="I34" s="47"/>
      <c r="J34" s="47"/>
      <c r="K34" s="47"/>
      <c r="L34" s="6"/>
    </row>
    <row r="35" spans="2:12" ht="15" thickBot="1" x14ac:dyDescent="0.4">
      <c r="B35" s="7"/>
      <c r="C35" s="8"/>
      <c r="D35" s="8"/>
      <c r="E35" s="8"/>
      <c r="F35" s="8"/>
      <c r="G35" s="8"/>
      <c r="H35" s="8"/>
      <c r="I35" s="8"/>
      <c r="J35" s="8"/>
      <c r="K35" s="8"/>
      <c r="L35" s="9"/>
    </row>
    <row r="36" spans="2:12" ht="15" thickBot="1" x14ac:dyDescent="0.4"/>
    <row r="37" spans="2:12" x14ac:dyDescent="0.35">
      <c r="B37" s="14"/>
      <c r="C37" s="3"/>
      <c r="D37" s="3" t="str">
        <f>D30</f>
        <v xml:space="preserve">B3 Therapy Assistant </v>
      </c>
      <c r="E37" s="3" t="str">
        <f t="shared" ref="E37:K37" si="2">E30</f>
        <v xml:space="preserve">B4 Assistant Practitioner </v>
      </c>
      <c r="F37" s="3" t="str">
        <f t="shared" si="2"/>
        <v>B5 Therapist</v>
      </c>
      <c r="G37" s="3" t="str">
        <f t="shared" si="2"/>
        <v xml:space="preserve">B6 Specialist </v>
      </c>
      <c r="H37" s="3" t="str">
        <f t="shared" si="2"/>
        <v>B7 Professional Advisor</v>
      </c>
      <c r="I37" s="3">
        <f t="shared" si="2"/>
        <v>0</v>
      </c>
      <c r="J37" s="3">
        <f t="shared" si="2"/>
        <v>0</v>
      </c>
      <c r="K37" s="3">
        <f t="shared" si="2"/>
        <v>0</v>
      </c>
      <c r="L37" s="4"/>
    </row>
    <row r="38" spans="2:12" x14ac:dyDescent="0.35">
      <c r="B38" s="13">
        <f>C9</f>
        <v>0</v>
      </c>
      <c r="C38" s="5" t="s">
        <v>61</v>
      </c>
      <c r="D38" s="47"/>
      <c r="E38" s="47"/>
      <c r="F38" s="47"/>
      <c r="G38" s="47"/>
      <c r="H38" s="47"/>
      <c r="I38" s="47"/>
      <c r="J38" s="47"/>
      <c r="K38" s="47"/>
      <c r="L38" s="6"/>
    </row>
    <row r="39" spans="2:12" x14ac:dyDescent="0.35">
      <c r="B39" s="13"/>
      <c r="C39" s="5" t="s">
        <v>65</v>
      </c>
      <c r="D39" s="47"/>
      <c r="E39" s="47"/>
      <c r="F39" s="47"/>
      <c r="G39" s="47"/>
      <c r="H39" s="47"/>
      <c r="I39" s="47"/>
      <c r="J39" s="47"/>
      <c r="K39" s="47"/>
      <c r="L39" s="6"/>
    </row>
    <row r="40" spans="2:12" x14ac:dyDescent="0.35">
      <c r="B40" s="13"/>
      <c r="C40" s="5" t="s">
        <v>63</v>
      </c>
      <c r="D40" s="47"/>
      <c r="E40" s="47"/>
      <c r="F40" s="47"/>
      <c r="G40" s="47"/>
      <c r="H40" s="47"/>
      <c r="I40" s="47"/>
      <c r="J40" s="47"/>
      <c r="K40" s="47"/>
      <c r="L40" s="6"/>
    </row>
    <row r="41" spans="2:12" x14ac:dyDescent="0.35">
      <c r="B41" s="13"/>
      <c r="C41" s="5" t="s">
        <v>64</v>
      </c>
      <c r="D41" s="47"/>
      <c r="E41" s="47"/>
      <c r="F41" s="47"/>
      <c r="G41" s="47"/>
      <c r="H41" s="47"/>
      <c r="I41" s="47"/>
      <c r="J41" s="47"/>
      <c r="K41" s="47"/>
      <c r="L41" s="6"/>
    </row>
    <row r="42" spans="2:12" ht="15" thickBot="1" x14ac:dyDescent="0.4">
      <c r="B42" s="7"/>
      <c r="C42" s="8"/>
      <c r="D42" s="8"/>
      <c r="E42" s="8"/>
      <c r="F42" s="8"/>
      <c r="G42" s="8"/>
      <c r="H42" s="8"/>
      <c r="I42" s="8"/>
      <c r="J42" s="8"/>
      <c r="K42" s="8"/>
      <c r="L42" s="9"/>
    </row>
    <row r="43" spans="2:12" ht="15" thickBot="1" x14ac:dyDescent="0.4"/>
    <row r="44" spans="2:12" x14ac:dyDescent="0.35">
      <c r="B44" s="14"/>
      <c r="C44" s="3"/>
      <c r="D44" s="3" t="str">
        <f>D37</f>
        <v xml:space="preserve">B3 Therapy Assistant </v>
      </c>
      <c r="E44" s="3" t="str">
        <f t="shared" ref="E44:K44" si="3">E37</f>
        <v xml:space="preserve">B4 Assistant Practitioner </v>
      </c>
      <c r="F44" s="3" t="str">
        <f t="shared" si="3"/>
        <v>B5 Therapist</v>
      </c>
      <c r="G44" s="3" t="str">
        <f t="shared" si="3"/>
        <v xml:space="preserve">B6 Specialist </v>
      </c>
      <c r="H44" s="3" t="str">
        <f t="shared" si="3"/>
        <v>B7 Professional Advisor</v>
      </c>
      <c r="I44" s="3">
        <f t="shared" si="3"/>
        <v>0</v>
      </c>
      <c r="J44" s="3">
        <f t="shared" si="3"/>
        <v>0</v>
      </c>
      <c r="K44" s="3">
        <f t="shared" si="3"/>
        <v>0</v>
      </c>
      <c r="L44" s="4"/>
    </row>
    <row r="45" spans="2:12" x14ac:dyDescent="0.35">
      <c r="B45" s="13">
        <f>C10</f>
        <v>0</v>
      </c>
      <c r="C45" s="5" t="s">
        <v>61</v>
      </c>
      <c r="D45" s="47"/>
      <c r="E45" s="47"/>
      <c r="F45" s="47"/>
      <c r="G45" s="47"/>
      <c r="H45" s="47"/>
      <c r="I45" s="47"/>
      <c r="J45" s="47"/>
      <c r="K45" s="47"/>
      <c r="L45" s="6"/>
    </row>
    <row r="46" spans="2:12" x14ac:dyDescent="0.35">
      <c r="B46" s="13"/>
      <c r="C46" s="5" t="s">
        <v>65</v>
      </c>
      <c r="D46" s="47"/>
      <c r="E46" s="47"/>
      <c r="F46" s="47"/>
      <c r="G46" s="47"/>
      <c r="H46" s="47"/>
      <c r="I46" s="47"/>
      <c r="J46" s="47"/>
      <c r="K46" s="47"/>
      <c r="L46" s="6"/>
    </row>
    <row r="47" spans="2:12" x14ac:dyDescent="0.35">
      <c r="B47" s="13"/>
      <c r="C47" s="5" t="s">
        <v>63</v>
      </c>
      <c r="D47" s="47"/>
      <c r="E47" s="47"/>
      <c r="F47" s="47"/>
      <c r="G47" s="47"/>
      <c r="H47" s="47"/>
      <c r="I47" s="47"/>
      <c r="J47" s="47"/>
      <c r="K47" s="47"/>
      <c r="L47" s="6"/>
    </row>
    <row r="48" spans="2:12" x14ac:dyDescent="0.35">
      <c r="B48" s="13"/>
      <c r="C48" s="5" t="s">
        <v>64</v>
      </c>
      <c r="D48" s="47"/>
      <c r="E48" s="47"/>
      <c r="F48" s="47"/>
      <c r="G48" s="47"/>
      <c r="H48" s="47"/>
      <c r="I48" s="47"/>
      <c r="J48" s="47"/>
      <c r="K48" s="47"/>
      <c r="L48" s="6"/>
    </row>
    <row r="49" spans="2:12" ht="15" thickBot="1" x14ac:dyDescent="0.4">
      <c r="B49" s="7"/>
      <c r="C49" s="8"/>
      <c r="D49" s="8"/>
      <c r="E49" s="8"/>
      <c r="F49" s="8"/>
      <c r="G49" s="8"/>
      <c r="H49" s="8"/>
      <c r="I49" s="8"/>
      <c r="J49" s="8"/>
      <c r="K49" s="8"/>
      <c r="L49" s="9"/>
    </row>
    <row r="50" spans="2:12" ht="15" thickBot="1" x14ac:dyDescent="0.4"/>
    <row r="51" spans="2:12" x14ac:dyDescent="0.35">
      <c r="B51" s="14"/>
      <c r="C51" s="3"/>
      <c r="D51" s="3" t="str">
        <f>D44</f>
        <v xml:space="preserve">B3 Therapy Assistant </v>
      </c>
      <c r="E51" s="3" t="str">
        <f t="shared" ref="E51:K51" si="4">E44</f>
        <v xml:space="preserve">B4 Assistant Practitioner </v>
      </c>
      <c r="F51" s="3" t="str">
        <f t="shared" si="4"/>
        <v>B5 Therapist</v>
      </c>
      <c r="G51" s="3" t="str">
        <f t="shared" si="4"/>
        <v xml:space="preserve">B6 Specialist </v>
      </c>
      <c r="H51" s="3" t="str">
        <f t="shared" si="4"/>
        <v>B7 Professional Advisor</v>
      </c>
      <c r="I51" s="3">
        <f t="shared" si="4"/>
        <v>0</v>
      </c>
      <c r="J51" s="3">
        <f t="shared" si="4"/>
        <v>0</v>
      </c>
      <c r="K51" s="3">
        <f t="shared" si="4"/>
        <v>0</v>
      </c>
      <c r="L51" s="4"/>
    </row>
    <row r="52" spans="2:12" x14ac:dyDescent="0.35">
      <c r="B52" s="13">
        <f>C11</f>
        <v>0</v>
      </c>
      <c r="C52" s="5" t="s">
        <v>61</v>
      </c>
      <c r="D52" s="47"/>
      <c r="E52" s="47"/>
      <c r="F52" s="47"/>
      <c r="G52" s="47"/>
      <c r="H52" s="47"/>
      <c r="I52" s="47"/>
      <c r="J52" s="47"/>
      <c r="K52" s="47"/>
      <c r="L52" s="6"/>
    </row>
    <row r="53" spans="2:12" x14ac:dyDescent="0.35">
      <c r="B53" s="13"/>
      <c r="C53" s="5" t="s">
        <v>65</v>
      </c>
      <c r="D53" s="47"/>
      <c r="E53" s="47"/>
      <c r="F53" s="47"/>
      <c r="G53" s="47"/>
      <c r="H53" s="47"/>
      <c r="I53" s="47"/>
      <c r="J53" s="47"/>
      <c r="K53" s="47"/>
      <c r="L53" s="6"/>
    </row>
    <row r="54" spans="2:12" x14ac:dyDescent="0.35">
      <c r="B54" s="13"/>
      <c r="C54" s="5" t="s">
        <v>63</v>
      </c>
      <c r="D54" s="47"/>
      <c r="E54" s="47"/>
      <c r="F54" s="47"/>
      <c r="G54" s="47"/>
      <c r="H54" s="47"/>
      <c r="I54" s="47"/>
      <c r="J54" s="47"/>
      <c r="K54" s="47"/>
      <c r="L54" s="6"/>
    </row>
    <row r="55" spans="2:12" x14ac:dyDescent="0.35">
      <c r="B55" s="13"/>
      <c r="C55" s="5" t="s">
        <v>64</v>
      </c>
      <c r="D55" s="47"/>
      <c r="E55" s="47"/>
      <c r="F55" s="47"/>
      <c r="G55" s="47"/>
      <c r="H55" s="47"/>
      <c r="I55" s="47"/>
      <c r="J55" s="47"/>
      <c r="K55" s="47"/>
      <c r="L55" s="6"/>
    </row>
    <row r="56" spans="2:12" ht="15" thickBot="1" x14ac:dyDescent="0.4">
      <c r="B56" s="7"/>
      <c r="C56" s="8"/>
      <c r="D56" s="8"/>
      <c r="E56" s="8"/>
      <c r="F56" s="8"/>
      <c r="G56" s="8"/>
      <c r="H56" s="8"/>
      <c r="I56" s="8"/>
      <c r="J56" s="8"/>
      <c r="K56" s="8"/>
      <c r="L56" s="9"/>
    </row>
    <row r="57" spans="2:12" ht="15" thickBot="1" x14ac:dyDescent="0.4"/>
    <row r="58" spans="2:12" x14ac:dyDescent="0.35">
      <c r="B58" s="14"/>
      <c r="C58" s="3"/>
      <c r="D58" s="3" t="str">
        <f>D51</f>
        <v xml:space="preserve">B3 Therapy Assistant </v>
      </c>
      <c r="E58" s="3" t="str">
        <f t="shared" ref="E58:K58" si="5">E51</f>
        <v xml:space="preserve">B4 Assistant Practitioner </v>
      </c>
      <c r="F58" s="3" t="str">
        <f t="shared" si="5"/>
        <v>B5 Therapist</v>
      </c>
      <c r="G58" s="3" t="str">
        <f t="shared" si="5"/>
        <v xml:space="preserve">B6 Specialist </v>
      </c>
      <c r="H58" s="3" t="str">
        <f t="shared" si="5"/>
        <v>B7 Professional Advisor</v>
      </c>
      <c r="I58" s="3">
        <f t="shared" si="5"/>
        <v>0</v>
      </c>
      <c r="J58" s="3">
        <f t="shared" si="5"/>
        <v>0</v>
      </c>
      <c r="K58" s="3">
        <f t="shared" si="5"/>
        <v>0</v>
      </c>
      <c r="L58" s="4"/>
    </row>
    <row r="59" spans="2:12" x14ac:dyDescent="0.35">
      <c r="B59" s="13">
        <f>C12</f>
        <v>0</v>
      </c>
      <c r="C59" s="5" t="s">
        <v>61</v>
      </c>
      <c r="D59" s="47"/>
      <c r="E59" s="47"/>
      <c r="F59" s="47"/>
      <c r="G59" s="47"/>
      <c r="H59" s="47"/>
      <c r="I59" s="47"/>
      <c r="J59" s="47"/>
      <c r="K59" s="47"/>
      <c r="L59" s="6"/>
    </row>
    <row r="60" spans="2:12" x14ac:dyDescent="0.35">
      <c r="B60" s="13"/>
      <c r="C60" s="5" t="s">
        <v>65</v>
      </c>
      <c r="D60" s="47"/>
      <c r="E60" s="47"/>
      <c r="F60" s="47"/>
      <c r="G60" s="47"/>
      <c r="H60" s="47"/>
      <c r="I60" s="47"/>
      <c r="J60" s="47"/>
      <c r="K60" s="47"/>
      <c r="L60" s="6"/>
    </row>
    <row r="61" spans="2:12" x14ac:dyDescent="0.35">
      <c r="B61" s="13"/>
      <c r="C61" s="5" t="s">
        <v>63</v>
      </c>
      <c r="D61" s="47"/>
      <c r="E61" s="47"/>
      <c r="F61" s="47"/>
      <c r="G61" s="47"/>
      <c r="H61" s="47"/>
      <c r="I61" s="47"/>
      <c r="J61" s="47"/>
      <c r="K61" s="47"/>
      <c r="L61" s="6"/>
    </row>
    <row r="62" spans="2:12" x14ac:dyDescent="0.35">
      <c r="B62" s="13"/>
      <c r="C62" s="5" t="s">
        <v>64</v>
      </c>
      <c r="D62" s="47"/>
      <c r="E62" s="47"/>
      <c r="F62" s="47"/>
      <c r="G62" s="47"/>
      <c r="H62" s="47"/>
      <c r="I62" s="47"/>
      <c r="J62" s="47"/>
      <c r="K62" s="47"/>
      <c r="L62" s="6"/>
    </row>
    <row r="63" spans="2:12" ht="15" thickBot="1" x14ac:dyDescent="0.4">
      <c r="B63" s="7"/>
      <c r="C63" s="8"/>
      <c r="D63" s="8"/>
      <c r="E63" s="8"/>
      <c r="F63" s="8"/>
      <c r="G63" s="8"/>
      <c r="H63" s="8"/>
      <c r="I63" s="8"/>
      <c r="J63" s="8"/>
      <c r="K63" s="8"/>
      <c r="L63" s="9"/>
    </row>
    <row r="64" spans="2:12" ht="15" thickBot="1" x14ac:dyDescent="0.4"/>
    <row r="65" spans="2:12" x14ac:dyDescent="0.35">
      <c r="B65" s="14"/>
      <c r="C65" s="3"/>
      <c r="D65" s="3" t="str">
        <f>D58</f>
        <v xml:space="preserve">B3 Therapy Assistant </v>
      </c>
      <c r="E65" s="3" t="str">
        <f t="shared" ref="E65:K65" si="6">E58</f>
        <v xml:space="preserve">B4 Assistant Practitioner </v>
      </c>
      <c r="F65" s="3" t="str">
        <f t="shared" si="6"/>
        <v>B5 Therapist</v>
      </c>
      <c r="G65" s="3" t="str">
        <f t="shared" si="6"/>
        <v xml:space="preserve">B6 Specialist </v>
      </c>
      <c r="H65" s="3" t="str">
        <f t="shared" si="6"/>
        <v>B7 Professional Advisor</v>
      </c>
      <c r="I65" s="3">
        <f t="shared" si="6"/>
        <v>0</v>
      </c>
      <c r="J65" s="3">
        <f t="shared" si="6"/>
        <v>0</v>
      </c>
      <c r="K65" s="3">
        <f t="shared" si="6"/>
        <v>0</v>
      </c>
      <c r="L65" s="4"/>
    </row>
    <row r="66" spans="2:12" x14ac:dyDescent="0.35">
      <c r="B66" s="13">
        <f>C13</f>
        <v>0</v>
      </c>
      <c r="C66" s="5" t="s">
        <v>61</v>
      </c>
      <c r="D66" s="47"/>
      <c r="E66" s="47"/>
      <c r="F66" s="47"/>
      <c r="G66" s="47"/>
      <c r="H66" s="47"/>
      <c r="I66" s="47"/>
      <c r="J66" s="47"/>
      <c r="K66" s="47"/>
      <c r="L66" s="6"/>
    </row>
    <row r="67" spans="2:12" x14ac:dyDescent="0.35">
      <c r="B67" s="13"/>
      <c r="C67" s="5" t="s">
        <v>65</v>
      </c>
      <c r="D67" s="47"/>
      <c r="E67" s="47"/>
      <c r="F67" s="47"/>
      <c r="G67" s="47"/>
      <c r="H67" s="47"/>
      <c r="I67" s="47"/>
      <c r="J67" s="47"/>
      <c r="K67" s="47"/>
      <c r="L67" s="6"/>
    </row>
    <row r="68" spans="2:12" x14ac:dyDescent="0.35">
      <c r="B68" s="13"/>
      <c r="C68" s="5" t="s">
        <v>63</v>
      </c>
      <c r="D68" s="47"/>
      <c r="E68" s="47"/>
      <c r="F68" s="47"/>
      <c r="G68" s="47"/>
      <c r="H68" s="47"/>
      <c r="I68" s="47"/>
      <c r="J68" s="47"/>
      <c r="K68" s="47"/>
      <c r="L68" s="6"/>
    </row>
    <row r="69" spans="2:12" x14ac:dyDescent="0.35">
      <c r="B69" s="13"/>
      <c r="C69" s="5" t="s">
        <v>64</v>
      </c>
      <c r="D69" s="47"/>
      <c r="E69" s="47"/>
      <c r="F69" s="47"/>
      <c r="G69" s="47"/>
      <c r="H69" s="47"/>
      <c r="I69" s="47"/>
      <c r="J69" s="47"/>
      <c r="K69" s="47"/>
      <c r="L69" s="6"/>
    </row>
    <row r="70" spans="2:12" ht="15" thickBot="1" x14ac:dyDescent="0.4">
      <c r="B70" s="7"/>
      <c r="C70" s="8"/>
      <c r="D70" s="8"/>
      <c r="E70" s="8"/>
      <c r="F70" s="8"/>
      <c r="G70" s="8"/>
      <c r="H70" s="8"/>
      <c r="I70" s="8"/>
      <c r="J70" s="8"/>
      <c r="K70" s="8"/>
      <c r="L70" s="9"/>
    </row>
  </sheetData>
  <sheetProtection algorithmName="SHA-512" hashValue="F85TIkxhPPBTPdYY62tqlLaUkdWM47YYv/FIH70tJN9yKjdH4MtjzXg9Z7wT2zCELoIZTz7Wv81lxF++r2uOBw==" saltValue="odUeYreOH0+Llf+dqQoH1g==" spinCount="100000" sheet="1" objects="1" scenarios="1"/>
  <mergeCells count="2">
    <mergeCell ref="G3:I3"/>
    <mergeCell ref="B5:C5"/>
  </mergeCells>
  <hyperlinks>
    <hyperlink ref="B1" location="HOME!A1" display="Home" xr:uid="{AA9C67F5-975E-4765-A1E9-A221AA7D34C7}"/>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F5C2E-B8AF-415B-BA87-0A014A827C81}">
  <sheetPr>
    <tabColor theme="9" tint="-0.249977111117893"/>
  </sheetPr>
  <dimension ref="B1:J34"/>
  <sheetViews>
    <sheetView showGridLines="0" zoomScale="63" zoomScaleNormal="63" workbookViewId="0">
      <selection activeCell="C16" sqref="C16"/>
    </sheetView>
  </sheetViews>
  <sheetFormatPr defaultColWidth="8.7265625" defaultRowHeight="14.5" x14ac:dyDescent="0.35"/>
  <cols>
    <col min="1" max="1" width="8.7265625" style="16"/>
    <col min="2" max="2" width="72.81640625" style="16" bestFit="1" customWidth="1"/>
    <col min="3" max="8" width="8.7265625" style="66"/>
    <col min="9" max="9" width="9.26953125" style="66" customWidth="1"/>
    <col min="10" max="10" width="8.7265625" style="48"/>
    <col min="11" max="16384" width="8.7265625" style="16"/>
  </cols>
  <sheetData>
    <row r="1" spans="2:10" ht="21" x14ac:dyDescent="0.5">
      <c r="B1" s="65" t="s">
        <v>75</v>
      </c>
    </row>
    <row r="2" spans="2:10" ht="15" thickBot="1" x14ac:dyDescent="0.4"/>
    <row r="3" spans="2:10" ht="15" thickBot="1" x14ac:dyDescent="0.4">
      <c r="B3" s="67" t="str">
        <f>Pathways!C6</f>
        <v>Assessment and advice</v>
      </c>
      <c r="C3" s="68" t="str">
        <f>Workforce!C7</f>
        <v xml:space="preserve">B3 Therapy Assistant </v>
      </c>
      <c r="D3" s="68" t="str">
        <f>Workforce!C8</f>
        <v xml:space="preserve">B4 Assistant Practitioner </v>
      </c>
      <c r="E3" s="68" t="str">
        <f>Workforce!C9</f>
        <v>B5 Therapist</v>
      </c>
      <c r="F3" s="68" t="str">
        <f>Workforce!C10</f>
        <v xml:space="preserve">B6 Specialist </v>
      </c>
      <c r="G3" s="68" t="str">
        <f>Workforce!C11</f>
        <v>B7 Professional Advisor</v>
      </c>
      <c r="H3" s="68">
        <f>Workforce!C12</f>
        <v>0</v>
      </c>
      <c r="I3" s="68">
        <f>Workforce!C13</f>
        <v>0</v>
      </c>
      <c r="J3" s="68">
        <f>Workforce!C14</f>
        <v>0</v>
      </c>
    </row>
    <row r="4" spans="2:10" ht="15" thickBot="1" x14ac:dyDescent="0.4">
      <c r="B4" s="69" t="s">
        <v>76</v>
      </c>
      <c r="C4" s="68">
        <f>(C13+C16+C19+C22+C25+C28+C31+C34)/100</f>
        <v>0</v>
      </c>
      <c r="D4" s="68">
        <f t="shared" ref="D4:J4" si="0">(D13+D16+D19+D22+D25+D28+D31+D34)/100</f>
        <v>0.6</v>
      </c>
      <c r="E4" s="68">
        <f t="shared" si="0"/>
        <v>1.08</v>
      </c>
      <c r="F4" s="68">
        <f t="shared" si="0"/>
        <v>3.3471428571428574</v>
      </c>
      <c r="G4" s="68">
        <f t="shared" si="0"/>
        <v>0.68142857142857138</v>
      </c>
      <c r="H4" s="68">
        <f t="shared" si="0"/>
        <v>0</v>
      </c>
      <c r="I4" s="68">
        <f t="shared" si="0"/>
        <v>0</v>
      </c>
      <c r="J4" s="68">
        <f t="shared" si="0"/>
        <v>0</v>
      </c>
    </row>
    <row r="5" spans="2:10" ht="15" thickBot="1" x14ac:dyDescent="0.4">
      <c r="B5" s="69" t="s">
        <v>77</v>
      </c>
      <c r="C5" s="68">
        <f>Pathways!J6*Pathways!G6</f>
        <v>40</v>
      </c>
      <c r="D5" s="68">
        <f>C5</f>
        <v>40</v>
      </c>
      <c r="E5" s="68">
        <f t="shared" ref="E5:J5" si="1">D5</f>
        <v>40</v>
      </c>
      <c r="F5" s="68">
        <f t="shared" si="1"/>
        <v>40</v>
      </c>
      <c r="G5" s="68">
        <f t="shared" si="1"/>
        <v>40</v>
      </c>
      <c r="H5" s="68">
        <f t="shared" si="1"/>
        <v>40</v>
      </c>
      <c r="I5" s="68">
        <f t="shared" si="1"/>
        <v>40</v>
      </c>
      <c r="J5" s="68">
        <f t="shared" si="1"/>
        <v>40</v>
      </c>
    </row>
    <row r="6" spans="2:10" ht="15" thickBot="1" x14ac:dyDescent="0.4">
      <c r="B6" s="69" t="s">
        <v>78</v>
      </c>
      <c r="C6" s="68">
        <f>IFERROR(C4/C5, "0")</f>
        <v>0</v>
      </c>
      <c r="D6" s="68">
        <f t="shared" ref="D6:J6" si="2">IFERROR(D4/D5, "0")</f>
        <v>1.4999999999999999E-2</v>
      </c>
      <c r="E6" s="68">
        <f t="shared" si="2"/>
        <v>2.7000000000000003E-2</v>
      </c>
      <c r="F6" s="68">
        <f t="shared" si="2"/>
        <v>8.3678571428571435E-2</v>
      </c>
      <c r="G6" s="68">
        <f t="shared" si="2"/>
        <v>1.7035714285714286E-2</v>
      </c>
      <c r="H6" s="68">
        <f t="shared" si="2"/>
        <v>0</v>
      </c>
      <c r="I6" s="68">
        <f t="shared" si="2"/>
        <v>0</v>
      </c>
      <c r="J6" s="68">
        <f t="shared" si="2"/>
        <v>0</v>
      </c>
    </row>
    <row r="7" spans="2:10" ht="15" thickBot="1" x14ac:dyDescent="0.4">
      <c r="B7" s="69" t="s">
        <v>79</v>
      </c>
      <c r="C7" s="68">
        <f>IFERROR(C4/(5*Pathways!G6), "0")</f>
        <v>0</v>
      </c>
      <c r="D7" s="68">
        <f>IFERROR(D4/(5*Pathways!G6), "0")</f>
        <v>1.4999999999999999E-2</v>
      </c>
      <c r="E7" s="68">
        <f>IFERROR(E4/(5*Pathways!G6), "0")</f>
        <v>2.7000000000000003E-2</v>
      </c>
      <c r="F7" s="68">
        <f>IFERROR(F4/(5*Pathways!G6), "0")</f>
        <v>8.3678571428571435E-2</v>
      </c>
      <c r="G7" s="68">
        <f>IFERROR(G4/(5*Pathways!G6), "0")</f>
        <v>1.7035714285714286E-2</v>
      </c>
      <c r="H7" s="68">
        <f>IFERROR(H4/(5*Pathways!G6), "0")</f>
        <v>0</v>
      </c>
      <c r="I7" s="68">
        <f>IFERROR(I4/(5*Pathways!G6), "0")</f>
        <v>0</v>
      </c>
      <c r="J7" s="68">
        <f>IFERROR(J4/(5*Pathways!G6), "0")</f>
        <v>0</v>
      </c>
    </row>
    <row r="8" spans="2:10" ht="15" thickBot="1" x14ac:dyDescent="0.4"/>
    <row r="9" spans="2:10" x14ac:dyDescent="0.35">
      <c r="B9" s="70" t="str">
        <f>Pathways!C6</f>
        <v>Assessment and advice</v>
      </c>
      <c r="C9" s="71"/>
      <c r="D9" s="71"/>
      <c r="E9" s="71"/>
      <c r="F9" s="71"/>
      <c r="G9" s="71"/>
      <c r="H9" s="71"/>
      <c r="I9" s="71"/>
      <c r="J9" s="72"/>
    </row>
    <row r="10" spans="2:10" x14ac:dyDescent="0.35">
      <c r="B10" s="73"/>
      <c r="C10" s="74"/>
      <c r="D10" s="74"/>
      <c r="E10" s="74"/>
      <c r="F10" s="74"/>
      <c r="G10" s="74"/>
      <c r="H10" s="74"/>
      <c r="I10" s="74"/>
      <c r="J10" s="75"/>
    </row>
    <row r="11" spans="2:10" x14ac:dyDescent="0.35">
      <c r="B11" s="76" t="str">
        <f>'P1'!C6</f>
        <v>Triage</v>
      </c>
      <c r="C11" s="77" t="str">
        <f>C3</f>
        <v xml:space="preserve">B3 Therapy Assistant </v>
      </c>
      <c r="D11" s="77" t="str">
        <f t="shared" ref="D11:J11" si="3">D3</f>
        <v xml:space="preserve">B4 Assistant Practitioner </v>
      </c>
      <c r="E11" s="77" t="str">
        <f t="shared" si="3"/>
        <v>B5 Therapist</v>
      </c>
      <c r="F11" s="77" t="str">
        <f t="shared" si="3"/>
        <v xml:space="preserve">B6 Specialist </v>
      </c>
      <c r="G11" s="77" t="str">
        <f t="shared" si="3"/>
        <v>B7 Professional Advisor</v>
      </c>
      <c r="H11" s="77">
        <f t="shared" si="3"/>
        <v>0</v>
      </c>
      <c r="I11" s="77">
        <f t="shared" si="3"/>
        <v>0</v>
      </c>
      <c r="J11" s="78">
        <f t="shared" si="3"/>
        <v>0</v>
      </c>
    </row>
    <row r="12" spans="2:10" x14ac:dyDescent="0.35">
      <c r="B12" s="73" t="s">
        <v>80</v>
      </c>
      <c r="C12" s="74" t="str">
        <f>IFERROR(HOME!C3/'P1'!D18*'P1'!D17*'P1'!D19,"0")</f>
        <v>0</v>
      </c>
      <c r="D12" s="74" t="str">
        <f>IFERROR(HOME!C3/'P1'!E18*'P1'!E17*'P1'!E19,"0")</f>
        <v>0</v>
      </c>
      <c r="E12" s="74" t="str">
        <f>IFERROR(HOME!C3/'P1'!F18*'P1'!F17*'P1'!F19,"0")</f>
        <v>0</v>
      </c>
      <c r="F12" s="74">
        <f>IFERROR(HOME!C3/'P1'!G18*'P1'!G17*'P1'!G19,"0")</f>
        <v>0.42857142857142855</v>
      </c>
      <c r="G12" s="74">
        <f>IFERROR(HOME!C3/'P1'!H18*'P1'!H17*'P1'!H19,"0")</f>
        <v>0.42857142857142855</v>
      </c>
      <c r="H12" s="74" t="str">
        <f>IFERROR(HOME!C3/'P1'!I18*'P1'!I17*'P1'!I19,"0")</f>
        <v>0</v>
      </c>
      <c r="I12" s="74" t="str">
        <f>IFERROR(HOME!C3/'P1'!J18*'P1'!J17*'P1'!J19,"0")</f>
        <v>0</v>
      </c>
      <c r="J12" s="79" t="str">
        <f>IFERROR(HOME!C3/'P1'!K18*'P1'!K17*'P1'!K19,"0")</f>
        <v>0</v>
      </c>
    </row>
    <row r="13" spans="2:10" x14ac:dyDescent="0.35">
      <c r="B13" s="73" t="s">
        <v>81</v>
      </c>
      <c r="C13" s="74">
        <f>IFERROR(C12*'P1'!D20,"0")</f>
        <v>0</v>
      </c>
      <c r="D13" s="74">
        <f>IFERROR(D12*'P1'!E20,"0")</f>
        <v>0</v>
      </c>
      <c r="E13" s="74">
        <f>IFERROR(E12*'P1'!F20,"0")</f>
        <v>0</v>
      </c>
      <c r="F13" s="74">
        <f>IFERROR(F12*'P1'!G20,"0")</f>
        <v>10.714285714285714</v>
      </c>
      <c r="G13" s="74">
        <f>IFERROR(G12*'P1'!H20,"0")</f>
        <v>32.142857142857139</v>
      </c>
      <c r="H13" s="74">
        <f>IFERROR(H12*'P1'!I20,"0")</f>
        <v>0</v>
      </c>
      <c r="I13" s="74">
        <f>IFERROR(I12*'P1'!J20,"0")</f>
        <v>0</v>
      </c>
      <c r="J13" s="79">
        <f>IFERROR(J12*'P1'!K20,"0")</f>
        <v>0</v>
      </c>
    </row>
    <row r="14" spans="2:10" x14ac:dyDescent="0.35">
      <c r="B14" s="76" t="str">
        <f>'P1'!C7</f>
        <v>Initial assessment and advice</v>
      </c>
      <c r="C14" s="77" t="str">
        <f>C11</f>
        <v xml:space="preserve">B3 Therapy Assistant </v>
      </c>
      <c r="D14" s="77" t="str">
        <f t="shared" ref="D14:J14" si="4">D11</f>
        <v xml:space="preserve">B4 Assistant Practitioner </v>
      </c>
      <c r="E14" s="77" t="str">
        <f t="shared" si="4"/>
        <v>B5 Therapist</v>
      </c>
      <c r="F14" s="77" t="str">
        <f t="shared" si="4"/>
        <v xml:space="preserve">B6 Specialist </v>
      </c>
      <c r="G14" s="77" t="str">
        <f t="shared" si="4"/>
        <v>B7 Professional Advisor</v>
      </c>
      <c r="H14" s="77">
        <f t="shared" si="4"/>
        <v>0</v>
      </c>
      <c r="I14" s="77">
        <f t="shared" si="4"/>
        <v>0</v>
      </c>
      <c r="J14" s="78">
        <f t="shared" si="4"/>
        <v>0</v>
      </c>
    </row>
    <row r="15" spans="2:10" x14ac:dyDescent="0.35">
      <c r="B15" s="73" t="s">
        <v>80</v>
      </c>
      <c r="C15" s="74" t="str">
        <f>IFERROR(HOME!C3/'P1'!D25*'P1'!D24*'P1'!D26,"0")</f>
        <v>0</v>
      </c>
      <c r="D15" s="74">
        <f>IFERROR(HOME!C3/'P1'!E25*'P1'!E24*'P1'!E26,"0")</f>
        <v>6</v>
      </c>
      <c r="E15" s="74">
        <f>IFERROR(HOME!C3/'P1'!F25*'P1'!F24*'P1'!F26,"0")</f>
        <v>7.2</v>
      </c>
      <c r="F15" s="74">
        <f>IFERROR(HOME!C3/'P1'!G25*'P1'!G24*'P1'!G26,"0")</f>
        <v>7.2</v>
      </c>
      <c r="G15" s="74">
        <f>IFERROR(HOME!C3/'P1'!H25*'P1'!H24*'P1'!H26,"0")</f>
        <v>7.2</v>
      </c>
      <c r="H15" s="74" t="str">
        <f>IFERROR(HOME!C3/'P1'!I25*'P1'!I24*'P1'!I26,"0")</f>
        <v>0</v>
      </c>
      <c r="I15" s="74" t="str">
        <f>IFERROR(HOME!C3/'P1'!J25*'P1'!J24*'P1'!J26,"0")</f>
        <v>0</v>
      </c>
      <c r="J15" s="79" t="str">
        <f>IFERROR(HOME!C3/'P1'!K25*'P1'!K24*'P1'!K26,"0")</f>
        <v>0</v>
      </c>
    </row>
    <row r="16" spans="2:10" x14ac:dyDescent="0.35">
      <c r="B16" s="73" t="s">
        <v>81</v>
      </c>
      <c r="C16" s="74">
        <f>IFERROR(C15*'P1'!D27,"0")</f>
        <v>0</v>
      </c>
      <c r="D16" s="74">
        <f>IFERROR(D15*'P1'!E27,"0")</f>
        <v>60</v>
      </c>
      <c r="E16" s="74">
        <f>IFERROR(E15*'P1'!F27,"0")</f>
        <v>108</v>
      </c>
      <c r="F16" s="74">
        <f>IFERROR(F15*'P1'!G27,"0")</f>
        <v>324</v>
      </c>
      <c r="G16" s="74">
        <f>IFERROR(G15*'P1'!H27,"0")</f>
        <v>36</v>
      </c>
      <c r="H16" s="74">
        <f>IFERROR(H15*'P1'!I27,"0")</f>
        <v>0</v>
      </c>
      <c r="I16" s="74">
        <f>IFERROR(I15*'P1'!J27,"0")</f>
        <v>0</v>
      </c>
      <c r="J16" s="79">
        <f>IFERROR(J15*'P1'!K27,"0")</f>
        <v>0</v>
      </c>
    </row>
    <row r="17" spans="2:10" x14ac:dyDescent="0.35">
      <c r="B17" s="76">
        <f>'P1'!C8</f>
        <v>0</v>
      </c>
      <c r="C17" s="77" t="str">
        <f>C14</f>
        <v xml:space="preserve">B3 Therapy Assistant </v>
      </c>
      <c r="D17" s="77" t="str">
        <f t="shared" ref="D17:J17" si="5">D14</f>
        <v xml:space="preserve">B4 Assistant Practitioner </v>
      </c>
      <c r="E17" s="77" t="str">
        <f t="shared" si="5"/>
        <v>B5 Therapist</v>
      </c>
      <c r="F17" s="77" t="str">
        <f t="shared" si="5"/>
        <v xml:space="preserve">B6 Specialist </v>
      </c>
      <c r="G17" s="77" t="str">
        <f t="shared" si="5"/>
        <v>B7 Professional Advisor</v>
      </c>
      <c r="H17" s="77">
        <f t="shared" si="5"/>
        <v>0</v>
      </c>
      <c r="I17" s="77">
        <f t="shared" si="5"/>
        <v>0</v>
      </c>
      <c r="J17" s="78">
        <f t="shared" si="5"/>
        <v>0</v>
      </c>
    </row>
    <row r="18" spans="2:10" x14ac:dyDescent="0.35">
      <c r="B18" s="73" t="s">
        <v>80</v>
      </c>
      <c r="C18" s="74" t="str">
        <f>IFERROR(HOME!C3/'P1'!D32*'P1'!D31*'P1'!D33,"0")</f>
        <v>0</v>
      </c>
      <c r="D18" s="74" t="str">
        <f>IFERROR(HOME!C3/'P1'!E32*'P1'!E31*'P1'!E33,"0")</f>
        <v>0</v>
      </c>
      <c r="E18" s="74" t="str">
        <f>IFERROR(HOME!C3/'P1'!F32*'P1'!F31*'P1'!F33,"0")</f>
        <v>0</v>
      </c>
      <c r="F18" s="74" t="str">
        <f>IFERROR(HOME!C3/'P1'!G32*'P1'!G31*'P1'!G33,"0")</f>
        <v>0</v>
      </c>
      <c r="G18" s="74" t="str">
        <f>IFERROR(HOME!C3/'P1'!H32*'P1'!H31*'P1'!H33,"0")</f>
        <v>0</v>
      </c>
      <c r="H18" s="74" t="str">
        <f>IFERROR(HOME!C3/'P1'!I32*'P1'!I31*'P1'!I33,"0")</f>
        <v>0</v>
      </c>
      <c r="I18" s="74" t="str">
        <f>IFERROR(HOME!C3/'P1'!J32*'P1'!J31*'P1'!J33,"0")</f>
        <v>0</v>
      </c>
      <c r="J18" s="79" t="str">
        <f>IFERROR(HOME!C3/'P1'!K32*'P1'!K31*'P1'!K33,"0")</f>
        <v>0</v>
      </c>
    </row>
    <row r="19" spans="2:10" x14ac:dyDescent="0.35">
      <c r="B19" s="73" t="s">
        <v>81</v>
      </c>
      <c r="C19" s="74">
        <f>IFERROR(C18*'P1'!D34,"0")</f>
        <v>0</v>
      </c>
      <c r="D19" s="74">
        <f>IFERROR(D18*'P1'!E34,"0")</f>
        <v>0</v>
      </c>
      <c r="E19" s="74">
        <f>IFERROR(E18*'P1'!F34,"0")</f>
        <v>0</v>
      </c>
      <c r="F19" s="74">
        <f>IFERROR(F18*'P1'!G34,"0")</f>
        <v>0</v>
      </c>
      <c r="G19" s="74">
        <f>IFERROR(G18*'P1'!H34,"0")</f>
        <v>0</v>
      </c>
      <c r="H19" s="74">
        <f>IFERROR(H18*'P1'!I34,"0")</f>
        <v>0</v>
      </c>
      <c r="I19" s="74">
        <f>IFERROR(I18*'P1'!J34,"0")</f>
        <v>0</v>
      </c>
      <c r="J19" s="79">
        <f>IFERROR(J18*'P1'!K34,"0")</f>
        <v>0</v>
      </c>
    </row>
    <row r="20" spans="2:10" x14ac:dyDescent="0.35">
      <c r="B20" s="76">
        <f>'P1'!C9</f>
        <v>0</v>
      </c>
      <c r="C20" s="77" t="str">
        <f>C17</f>
        <v xml:space="preserve">B3 Therapy Assistant </v>
      </c>
      <c r="D20" s="77" t="str">
        <f t="shared" ref="D20:J20" si="6">D17</f>
        <v xml:space="preserve">B4 Assistant Practitioner </v>
      </c>
      <c r="E20" s="77" t="str">
        <f t="shared" si="6"/>
        <v>B5 Therapist</v>
      </c>
      <c r="F20" s="77" t="str">
        <f t="shared" si="6"/>
        <v xml:space="preserve">B6 Specialist </v>
      </c>
      <c r="G20" s="77" t="str">
        <f t="shared" si="6"/>
        <v>B7 Professional Advisor</v>
      </c>
      <c r="H20" s="77">
        <f t="shared" si="6"/>
        <v>0</v>
      </c>
      <c r="I20" s="77">
        <f t="shared" si="6"/>
        <v>0</v>
      </c>
      <c r="J20" s="78">
        <f t="shared" si="6"/>
        <v>0</v>
      </c>
    </row>
    <row r="21" spans="2:10" x14ac:dyDescent="0.35">
      <c r="B21" s="73" t="s">
        <v>80</v>
      </c>
      <c r="C21" s="74" t="str">
        <f>IFERROR(HOME!C3/'P1'!D39*'P1'!D38*'P1'!D40,"0")</f>
        <v>0</v>
      </c>
      <c r="D21" s="74" t="str">
        <f>IFERROR(HOME!C3/'P1'!E39*'P1'!E38*'P1'!E40,"0")</f>
        <v>0</v>
      </c>
      <c r="E21" s="74" t="str">
        <f>IFERROR(HOME!C3/'P1'!F39*'P1'!F38*'P1'!F40,"0")</f>
        <v>0</v>
      </c>
      <c r="F21" s="74" t="str">
        <f>IFERROR(HOME!C3/'P1'!G39*'P1'!G38*'P1'!G40,"0")</f>
        <v>0</v>
      </c>
      <c r="G21" s="74" t="str">
        <f>IFERROR(HOME!C3/'P1'!H39*'P1'!H38*'P1'!H40,"0")</f>
        <v>0</v>
      </c>
      <c r="H21" s="74" t="str">
        <f>IFERROR(HOME!C3/'P1'!I39*'P1'!I38*'P1'!I40,"0")</f>
        <v>0</v>
      </c>
      <c r="I21" s="74" t="str">
        <f>IFERROR(HOME!C3/'P1'!J39*'P1'!J38*'P1'!J40,"0")</f>
        <v>0</v>
      </c>
      <c r="J21" s="79" t="str">
        <f>IFERROR(HOME!C3/'P1'!K39*'P1'!K38*'P1'!K40,"0")</f>
        <v>0</v>
      </c>
    </row>
    <row r="22" spans="2:10" x14ac:dyDescent="0.35">
      <c r="B22" s="73" t="s">
        <v>81</v>
      </c>
      <c r="C22" s="74">
        <f>IFERROR(C21*'P1'!D41,"0")</f>
        <v>0</v>
      </c>
      <c r="D22" s="74">
        <f>IFERROR(D21*'P1'!E41,"0")</f>
        <v>0</v>
      </c>
      <c r="E22" s="74">
        <f>IFERROR(E21*'P1'!F41,"0")</f>
        <v>0</v>
      </c>
      <c r="F22" s="74">
        <f>IFERROR(F21*'P1'!G41,"0")</f>
        <v>0</v>
      </c>
      <c r="G22" s="74">
        <f>IFERROR(G21*'P1'!H41,"0")</f>
        <v>0</v>
      </c>
      <c r="H22" s="74">
        <f>IFERROR(H21*'P1'!I41,"0")</f>
        <v>0</v>
      </c>
      <c r="I22" s="74">
        <f>IFERROR(I21*'P1'!J41,"0")</f>
        <v>0</v>
      </c>
      <c r="J22" s="79">
        <f>IFERROR(J21*'P1'!K41,"0")</f>
        <v>0</v>
      </c>
    </row>
    <row r="23" spans="2:10" x14ac:dyDescent="0.35">
      <c r="B23" s="76">
        <f>'P1'!C10</f>
        <v>0</v>
      </c>
      <c r="C23" s="77" t="str">
        <f>C20</f>
        <v xml:space="preserve">B3 Therapy Assistant </v>
      </c>
      <c r="D23" s="77" t="str">
        <f t="shared" ref="D23:J23" si="7">D20</f>
        <v xml:space="preserve">B4 Assistant Practitioner </v>
      </c>
      <c r="E23" s="77" t="str">
        <f t="shared" si="7"/>
        <v>B5 Therapist</v>
      </c>
      <c r="F23" s="77" t="str">
        <f t="shared" si="7"/>
        <v xml:space="preserve">B6 Specialist </v>
      </c>
      <c r="G23" s="77" t="str">
        <f t="shared" si="7"/>
        <v>B7 Professional Advisor</v>
      </c>
      <c r="H23" s="77">
        <f t="shared" si="7"/>
        <v>0</v>
      </c>
      <c r="I23" s="77">
        <f t="shared" si="7"/>
        <v>0</v>
      </c>
      <c r="J23" s="78">
        <f t="shared" si="7"/>
        <v>0</v>
      </c>
    </row>
    <row r="24" spans="2:10" x14ac:dyDescent="0.35">
      <c r="B24" s="73" t="s">
        <v>80</v>
      </c>
      <c r="C24" s="74" t="str">
        <f>IFERROR(HOME!C3/'P1'!D46*'P1'!D45*'P1'!D47,"0")</f>
        <v>0</v>
      </c>
      <c r="D24" s="74" t="str">
        <f>IFERROR(HOME!C3/'P1'!E46*'P1'!E45*'P1'!E47,"0")</f>
        <v>0</v>
      </c>
      <c r="E24" s="74" t="str">
        <f>IFERROR(HOME!C3/'P1'!F46*'P1'!F45*'P1'!F47,"0")</f>
        <v>0</v>
      </c>
      <c r="F24" s="74" t="str">
        <f>IFERROR(HOME!C3/'P1'!G46*'P1'!G45*'P1'!G47,"0")</f>
        <v>0</v>
      </c>
      <c r="G24" s="74" t="str">
        <f>IFERROR(HOME!C3/'P1'!H46*'P1'!H45*'P1'!H47,"0")</f>
        <v>0</v>
      </c>
      <c r="H24" s="74" t="str">
        <f>IFERROR(HOME!C3/'P1'!I46*'P1'!I45*'P1'!I47,"0")</f>
        <v>0</v>
      </c>
      <c r="I24" s="74" t="str">
        <f>IFERROR(HOME!C3/'P1'!J46*'P1'!J45*'P1'!J47,"0")</f>
        <v>0</v>
      </c>
      <c r="J24" s="79" t="str">
        <f>IFERROR(HOME!C3/'P1'!K46*'P1'!K45*'P1'!K47,"0")</f>
        <v>0</v>
      </c>
    </row>
    <row r="25" spans="2:10" x14ac:dyDescent="0.35">
      <c r="B25" s="73" t="s">
        <v>81</v>
      </c>
      <c r="C25" s="74">
        <f>IFERROR(C24*'P1'!D48,"0")</f>
        <v>0</v>
      </c>
      <c r="D25" s="74">
        <f>IFERROR(D24*'P1'!E48,"0")</f>
        <v>0</v>
      </c>
      <c r="E25" s="74">
        <f>IFERROR(E24*'P1'!F48,"0")</f>
        <v>0</v>
      </c>
      <c r="F25" s="74">
        <f>IFERROR(F24*'P1'!G48,"0")</f>
        <v>0</v>
      </c>
      <c r="G25" s="74">
        <f>IFERROR(G24*'P1'!H48,"0")</f>
        <v>0</v>
      </c>
      <c r="H25" s="74">
        <f>IFERROR(H24*'P1'!I48,"0")</f>
        <v>0</v>
      </c>
      <c r="I25" s="74">
        <f>IFERROR(I24*'P1'!J48,"0")</f>
        <v>0</v>
      </c>
      <c r="J25" s="79">
        <f>IFERROR(J24*'P1'!K48,"0")</f>
        <v>0</v>
      </c>
    </row>
    <row r="26" spans="2:10" x14ac:dyDescent="0.35">
      <c r="B26" s="76">
        <f>'P1'!C11</f>
        <v>0</v>
      </c>
      <c r="C26" s="77" t="str">
        <f>C23</f>
        <v xml:space="preserve">B3 Therapy Assistant </v>
      </c>
      <c r="D26" s="77" t="str">
        <f t="shared" ref="D26:J26" si="8">D23</f>
        <v xml:space="preserve">B4 Assistant Practitioner </v>
      </c>
      <c r="E26" s="77" t="str">
        <f t="shared" si="8"/>
        <v>B5 Therapist</v>
      </c>
      <c r="F26" s="77" t="str">
        <f t="shared" si="8"/>
        <v xml:space="preserve">B6 Specialist </v>
      </c>
      <c r="G26" s="77" t="str">
        <f t="shared" si="8"/>
        <v>B7 Professional Advisor</v>
      </c>
      <c r="H26" s="77">
        <f t="shared" si="8"/>
        <v>0</v>
      </c>
      <c r="I26" s="77">
        <f t="shared" si="8"/>
        <v>0</v>
      </c>
      <c r="J26" s="78">
        <f t="shared" si="8"/>
        <v>0</v>
      </c>
    </row>
    <row r="27" spans="2:10" x14ac:dyDescent="0.35">
      <c r="B27" s="73" t="s">
        <v>80</v>
      </c>
      <c r="C27" s="74" t="str">
        <f>IFERROR(HOME!C3/'P1'!D53*'P1'!D52*'P1'!D54,"0")</f>
        <v>0</v>
      </c>
      <c r="D27" s="74" t="str">
        <f>IFERROR(HOME!C3/'P1'!E53*'P1'!E52*'P1'!E54,"0")</f>
        <v>0</v>
      </c>
      <c r="E27" s="74" t="str">
        <f>IFERROR(HOME!C3/'P1'!F53*'P1'!F52*'P1'!F54,"0")</f>
        <v>0</v>
      </c>
      <c r="F27" s="74" t="str">
        <f>IFERROR(HOME!C3/'P1'!G53*'P1'!G52*'P1'!G54,"0")</f>
        <v>0</v>
      </c>
      <c r="G27" s="74" t="str">
        <f>IFERROR(HOME!C3/'P1'!H53*'P1'!H52*'P1'!H54,"0")</f>
        <v>0</v>
      </c>
      <c r="H27" s="74" t="str">
        <f>IFERROR(HOME!C3/'P1'!I53*'P1'!I52*'P1'!I54,"0")</f>
        <v>0</v>
      </c>
      <c r="I27" s="74" t="str">
        <f>IFERROR(HOME!C3/'P1'!J53*'P1'!J52*'P1'!J54,"0")</f>
        <v>0</v>
      </c>
      <c r="J27" s="79" t="str">
        <f>IFERROR(HOME!C3/'P1'!K53*'P1'!K52*'P1'!K54,"0")</f>
        <v>0</v>
      </c>
    </row>
    <row r="28" spans="2:10" x14ac:dyDescent="0.35">
      <c r="B28" s="73" t="s">
        <v>81</v>
      </c>
      <c r="C28" s="74">
        <f>IFERROR(C27*'P1'!D55,"0")</f>
        <v>0</v>
      </c>
      <c r="D28" s="74">
        <f>IFERROR(D27*'P1'!E55,"0")</f>
        <v>0</v>
      </c>
      <c r="E28" s="74">
        <f>IFERROR(E27*'P1'!F55,"0")</f>
        <v>0</v>
      </c>
      <c r="F28" s="74">
        <f>IFERROR(F27*'P1'!G55,"0")</f>
        <v>0</v>
      </c>
      <c r="G28" s="74">
        <f>IFERROR(G27*'P1'!H55,"0")</f>
        <v>0</v>
      </c>
      <c r="H28" s="74">
        <f>IFERROR(H27*'P1'!I55,"0")</f>
        <v>0</v>
      </c>
      <c r="I28" s="74">
        <f>IFERROR(I27*'P1'!J55,"0")</f>
        <v>0</v>
      </c>
      <c r="J28" s="79">
        <f>IFERROR(J27*'P1'!K55,"0")</f>
        <v>0</v>
      </c>
    </row>
    <row r="29" spans="2:10" x14ac:dyDescent="0.35">
      <c r="B29" s="76">
        <f>'P1'!C12</f>
        <v>0</v>
      </c>
      <c r="C29" s="77" t="str">
        <f>C26</f>
        <v xml:space="preserve">B3 Therapy Assistant </v>
      </c>
      <c r="D29" s="77" t="str">
        <f t="shared" ref="D29:J29" si="9">D26</f>
        <v xml:space="preserve">B4 Assistant Practitioner </v>
      </c>
      <c r="E29" s="77" t="str">
        <f t="shared" si="9"/>
        <v>B5 Therapist</v>
      </c>
      <c r="F29" s="77" t="str">
        <f t="shared" si="9"/>
        <v xml:space="preserve">B6 Specialist </v>
      </c>
      <c r="G29" s="77" t="str">
        <f t="shared" si="9"/>
        <v>B7 Professional Advisor</v>
      </c>
      <c r="H29" s="77">
        <f t="shared" si="9"/>
        <v>0</v>
      </c>
      <c r="I29" s="77">
        <f t="shared" si="9"/>
        <v>0</v>
      </c>
      <c r="J29" s="78">
        <f t="shared" si="9"/>
        <v>0</v>
      </c>
    </row>
    <row r="30" spans="2:10" s="48" customFormat="1" x14ac:dyDescent="0.35">
      <c r="B30" s="73" t="s">
        <v>80</v>
      </c>
      <c r="C30" s="74" t="str">
        <f>IFERROR(HOME!C3/'P1'!D60*'P1'!D59*'P1'!D61,"0")</f>
        <v>0</v>
      </c>
      <c r="D30" s="74" t="str">
        <f>IFERROR(HOME!C3/'P1'!E60*'P1'!E59*'P1'!E61,"0")</f>
        <v>0</v>
      </c>
      <c r="E30" s="74" t="str">
        <f>IFERROR(HOME!C3/'P1'!F60*'P1'!F59*'P1'!F61,"0")</f>
        <v>0</v>
      </c>
      <c r="F30" s="74" t="str">
        <f>IFERROR(HOME!C3/'P1'!G60*'P1'!G59*'P1'!G61,"0")</f>
        <v>0</v>
      </c>
      <c r="G30" s="74" t="str">
        <f>IFERROR(HOME!C3/'P1'!H60*'P1'!H59*'P1'!H61,"0")</f>
        <v>0</v>
      </c>
      <c r="H30" s="74" t="str">
        <f>IFERROR(HOME!C3/'P1'!I60*'P1'!I59*'P1'!I61,"0")</f>
        <v>0</v>
      </c>
      <c r="I30" s="74" t="str">
        <f>IFERROR(HOME!C3/'P1'!J60*'P1'!J59*'P1'!J61,"0")</f>
        <v>0</v>
      </c>
      <c r="J30" s="79" t="str">
        <f>IFERROR(HOME!C3/'P1'!K60*'P1'!K59*'P1'!K61,"0")</f>
        <v>0</v>
      </c>
    </row>
    <row r="31" spans="2:10" s="48" customFormat="1" x14ac:dyDescent="0.35">
      <c r="B31" s="73" t="s">
        <v>81</v>
      </c>
      <c r="C31" s="74">
        <f>IFERROR(C30*'P1'!D62,"0")</f>
        <v>0</v>
      </c>
      <c r="D31" s="74">
        <f>IFERROR(D30*'P1'!E62,"0")</f>
        <v>0</v>
      </c>
      <c r="E31" s="74">
        <f>IFERROR(E30*'P1'!F62,"0")</f>
        <v>0</v>
      </c>
      <c r="F31" s="74">
        <f>IFERROR(F30*'P1'!G62,"0")</f>
        <v>0</v>
      </c>
      <c r="G31" s="74">
        <f>IFERROR(G30*'P1'!H62,"0")</f>
        <v>0</v>
      </c>
      <c r="H31" s="74">
        <f>IFERROR(H30*'P1'!I62,"0")</f>
        <v>0</v>
      </c>
      <c r="I31" s="74">
        <f>IFERROR(I30*'P1'!J62,"0")</f>
        <v>0</v>
      </c>
      <c r="J31" s="79">
        <f>IFERROR(J30*'P1'!K62,"0")</f>
        <v>0</v>
      </c>
    </row>
    <row r="32" spans="2:10" s="48" customFormat="1" x14ac:dyDescent="0.35">
      <c r="B32" s="76">
        <f>'P1'!C13</f>
        <v>0</v>
      </c>
      <c r="C32" s="77" t="str">
        <f>C29</f>
        <v xml:space="preserve">B3 Therapy Assistant </v>
      </c>
      <c r="D32" s="77" t="str">
        <f t="shared" ref="D32:J32" si="10">D29</f>
        <v xml:space="preserve">B4 Assistant Practitioner </v>
      </c>
      <c r="E32" s="77" t="str">
        <f t="shared" si="10"/>
        <v>B5 Therapist</v>
      </c>
      <c r="F32" s="77" t="str">
        <f t="shared" si="10"/>
        <v xml:space="preserve">B6 Specialist </v>
      </c>
      <c r="G32" s="77" t="str">
        <f t="shared" si="10"/>
        <v>B7 Professional Advisor</v>
      </c>
      <c r="H32" s="77">
        <f t="shared" si="10"/>
        <v>0</v>
      </c>
      <c r="I32" s="77">
        <f t="shared" si="10"/>
        <v>0</v>
      </c>
      <c r="J32" s="78">
        <f t="shared" si="10"/>
        <v>0</v>
      </c>
    </row>
    <row r="33" spans="2:10" x14ac:dyDescent="0.35">
      <c r="B33" s="73" t="s">
        <v>80</v>
      </c>
      <c r="C33" s="74" t="str">
        <f>IFERROR(HOME!C3/'P1'!D67*'P1'!D66*'P1'!D68,"0")</f>
        <v>0</v>
      </c>
      <c r="D33" s="74" t="str">
        <f>IFERROR(HOME!C3/'P1'!E67*'P1'!E66*'P1'!E68,"0")</f>
        <v>0</v>
      </c>
      <c r="E33" s="74" t="str">
        <f>IFERROR(HOME!C3/'P1'!F67*'P1'!F66*'P1'!F68,"0")</f>
        <v>0</v>
      </c>
      <c r="F33" s="74" t="str">
        <f>IFERROR(HOME!C3/'P1'!G67*'P1'!G66*'P1'!G68,"0")</f>
        <v>0</v>
      </c>
      <c r="G33" s="74" t="str">
        <f>IFERROR(HOME!C3/'P1'!H67*'P1'!H66*'P1'!H68,"0")</f>
        <v>0</v>
      </c>
      <c r="H33" s="74" t="str">
        <f>IFERROR(HOME!C3/'P1'!I67*'P1'!I66*'P1'!I68,"0")</f>
        <v>0</v>
      </c>
      <c r="I33" s="74" t="str">
        <f>IFERROR(HOME!C3/'P1'!J67*'P1'!J66*'P1'!J68,"0")</f>
        <v>0</v>
      </c>
      <c r="J33" s="79" t="str">
        <f>IFERROR(HOME!C3/'P1'!K67*'P1'!K66*'P1'!K68,"0")</f>
        <v>0</v>
      </c>
    </row>
    <row r="34" spans="2:10" ht="15" thickBot="1" x14ac:dyDescent="0.4">
      <c r="B34" s="80" t="s">
        <v>81</v>
      </c>
      <c r="C34" s="81">
        <f>IFERROR(C33*'P1'!D69,"0")</f>
        <v>0</v>
      </c>
      <c r="D34" s="81">
        <f>IFERROR(D33*'P1'!E69,"0")</f>
        <v>0</v>
      </c>
      <c r="E34" s="81">
        <f>IFERROR(E33*'P1'!F69,"0")</f>
        <v>0</v>
      </c>
      <c r="F34" s="81">
        <f>IFERROR(F33*'P1'!G69,"0")</f>
        <v>0</v>
      </c>
      <c r="G34" s="81">
        <f>IFERROR(G33*'P1'!H69,"0")</f>
        <v>0</v>
      </c>
      <c r="H34" s="81">
        <f>IFERROR(H33*'P1'!I69,"0")</f>
        <v>0</v>
      </c>
      <c r="I34" s="81">
        <f>IFERROR(I33*'P1'!J69,"0")</f>
        <v>0</v>
      </c>
      <c r="J34" s="82">
        <f>IFERROR(J33*'P1'!K69,"0")</f>
        <v>0</v>
      </c>
    </row>
  </sheetData>
  <sheetProtection algorithmName="SHA-512" hashValue="H+nPz6kBuSpS0TX0nfMICNQE+P0mOydirXT02WaI2HQzp+BEbW/QTZslKXbaflD+kORGYtMWz0YgWdAdVyNmTQ==" saltValue="kGygXQqtxJIlAV906tzKUQ==" spinCount="100000" sheet="1" objects="1" scenarios="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71B6E-1E9C-4B78-93AB-82B93F743DED}">
  <sheetPr>
    <tabColor theme="9" tint="-0.249977111117893"/>
  </sheetPr>
  <dimension ref="B1:J34"/>
  <sheetViews>
    <sheetView showGridLines="0" zoomScale="63" zoomScaleNormal="63" workbookViewId="0">
      <selection activeCell="C30" sqref="C30"/>
    </sheetView>
  </sheetViews>
  <sheetFormatPr defaultColWidth="8.7265625" defaultRowHeight="14.5" x14ac:dyDescent="0.35"/>
  <cols>
    <col min="1" max="1" width="8.7265625" style="16"/>
    <col min="2" max="2" width="72.81640625" style="16" bestFit="1" customWidth="1"/>
    <col min="3" max="8" width="8.7265625" style="66"/>
    <col min="9" max="9" width="9.26953125" style="66" customWidth="1"/>
    <col min="10" max="10" width="8.7265625" style="48"/>
    <col min="11" max="16384" width="8.7265625" style="16"/>
  </cols>
  <sheetData>
    <row r="1" spans="2:10" ht="21" x14ac:dyDescent="0.5">
      <c r="B1" s="65" t="s">
        <v>82</v>
      </c>
    </row>
    <row r="2" spans="2:10" ht="15" thickBot="1" x14ac:dyDescent="0.4"/>
    <row r="3" spans="2:10" ht="15" thickBot="1" x14ac:dyDescent="0.4">
      <c r="B3" s="67" t="str">
        <f>Pathways!C7</f>
        <v>Routine review</v>
      </c>
      <c r="C3" s="68" t="str">
        <f>Workforce!C7</f>
        <v xml:space="preserve">B3 Therapy Assistant </v>
      </c>
      <c r="D3" s="68" t="str">
        <f>Workforce!C8</f>
        <v xml:space="preserve">B4 Assistant Practitioner </v>
      </c>
      <c r="E3" s="68" t="str">
        <f>Workforce!C9</f>
        <v>B5 Therapist</v>
      </c>
      <c r="F3" s="68" t="str">
        <f>Workforce!C10</f>
        <v xml:space="preserve">B6 Specialist </v>
      </c>
      <c r="G3" s="68" t="str">
        <f>Workforce!C11</f>
        <v>B7 Professional Advisor</v>
      </c>
      <c r="H3" s="68">
        <f>Workforce!C12</f>
        <v>0</v>
      </c>
      <c r="I3" s="68">
        <f>Workforce!C13</f>
        <v>0</v>
      </c>
      <c r="J3" s="68">
        <f>Workforce!C14</f>
        <v>0</v>
      </c>
    </row>
    <row r="4" spans="2:10" ht="15" thickBot="1" x14ac:dyDescent="0.4">
      <c r="B4" s="69" t="s">
        <v>76</v>
      </c>
      <c r="C4" s="68">
        <f>(C13+C16+C19+C22+C25+C28+C31+C34)/100</f>
        <v>1.44</v>
      </c>
      <c r="D4" s="68">
        <f t="shared" ref="D4:J4" si="0">(D13+D16+D19+D22+D25+D28+D31+D34)/100</f>
        <v>3.9</v>
      </c>
      <c r="E4" s="68">
        <f t="shared" si="0"/>
        <v>5.46</v>
      </c>
      <c r="F4" s="68">
        <f t="shared" si="0"/>
        <v>15.66</v>
      </c>
      <c r="G4" s="68">
        <f t="shared" si="0"/>
        <v>1.1100000000000001</v>
      </c>
      <c r="H4" s="68">
        <f t="shared" si="0"/>
        <v>0</v>
      </c>
      <c r="I4" s="68">
        <f t="shared" si="0"/>
        <v>0</v>
      </c>
      <c r="J4" s="68">
        <f t="shared" si="0"/>
        <v>0</v>
      </c>
    </row>
    <row r="5" spans="2:10" ht="15" thickBot="1" x14ac:dyDescent="0.4">
      <c r="B5" s="69" t="s">
        <v>77</v>
      </c>
      <c r="C5" s="68">
        <f>Pathways!J7*Pathways!G7</f>
        <v>260</v>
      </c>
      <c r="D5" s="68">
        <f>C5</f>
        <v>260</v>
      </c>
      <c r="E5" s="68">
        <f t="shared" ref="E5:J5" si="1">D5</f>
        <v>260</v>
      </c>
      <c r="F5" s="68">
        <f t="shared" si="1"/>
        <v>260</v>
      </c>
      <c r="G5" s="68">
        <f t="shared" si="1"/>
        <v>260</v>
      </c>
      <c r="H5" s="68">
        <f t="shared" si="1"/>
        <v>260</v>
      </c>
      <c r="I5" s="68">
        <f t="shared" si="1"/>
        <v>260</v>
      </c>
      <c r="J5" s="68">
        <f t="shared" si="1"/>
        <v>260</v>
      </c>
    </row>
    <row r="6" spans="2:10" ht="15" thickBot="1" x14ac:dyDescent="0.4">
      <c r="B6" s="69" t="s">
        <v>78</v>
      </c>
      <c r="C6" s="68">
        <f>IFERROR(C4/C5, "0")</f>
        <v>5.5384615384615381E-3</v>
      </c>
      <c r="D6" s="68">
        <f t="shared" ref="D6:J6" si="2">IFERROR(D4/D5, "0")</f>
        <v>1.4999999999999999E-2</v>
      </c>
      <c r="E6" s="68">
        <f t="shared" si="2"/>
        <v>2.1000000000000001E-2</v>
      </c>
      <c r="F6" s="68">
        <f t="shared" si="2"/>
        <v>6.0230769230769234E-2</v>
      </c>
      <c r="G6" s="68">
        <f t="shared" si="2"/>
        <v>4.26923076923077E-3</v>
      </c>
      <c r="H6" s="68">
        <f t="shared" si="2"/>
        <v>0</v>
      </c>
      <c r="I6" s="68">
        <f t="shared" si="2"/>
        <v>0</v>
      </c>
      <c r="J6" s="68">
        <f t="shared" si="2"/>
        <v>0</v>
      </c>
    </row>
    <row r="7" spans="2:10" ht="15" thickBot="1" x14ac:dyDescent="0.4">
      <c r="B7" s="69" t="s">
        <v>79</v>
      </c>
      <c r="C7" s="68">
        <f>IFERROR(C4/(5*Pathways!G7), "0")</f>
        <v>5.5384615384615381E-3</v>
      </c>
      <c r="D7" s="68">
        <f>IFERROR(D4/(5*Pathways!G7), "0")</f>
        <v>1.4999999999999999E-2</v>
      </c>
      <c r="E7" s="68">
        <f>IFERROR(E4/(5*Pathways!G7), "0")</f>
        <v>2.1000000000000001E-2</v>
      </c>
      <c r="F7" s="68">
        <f>IFERROR(F4/(5*Pathways!G7), "0")</f>
        <v>6.0230769230769234E-2</v>
      </c>
      <c r="G7" s="68">
        <f>IFERROR(G4/(5*Pathways!G7), "0")</f>
        <v>4.26923076923077E-3</v>
      </c>
      <c r="H7" s="68">
        <f>IFERROR(H4/(5*Pathways!G7), "0")</f>
        <v>0</v>
      </c>
      <c r="I7" s="68">
        <f>IFERROR(I4/(5*Pathways!G7), "0")</f>
        <v>0</v>
      </c>
      <c r="J7" s="68">
        <f>IFERROR(J4/(5*Pathways!G7), "0")</f>
        <v>0</v>
      </c>
    </row>
    <row r="8" spans="2:10" ht="15" thickBot="1" x14ac:dyDescent="0.4"/>
    <row r="9" spans="2:10" x14ac:dyDescent="0.35">
      <c r="B9" s="70" t="str">
        <f>B3</f>
        <v>Routine review</v>
      </c>
      <c r="C9" s="71"/>
      <c r="D9" s="71"/>
      <c r="E9" s="71"/>
      <c r="F9" s="71"/>
      <c r="G9" s="71"/>
      <c r="H9" s="71"/>
      <c r="I9" s="71"/>
      <c r="J9" s="72"/>
    </row>
    <row r="10" spans="2:10" x14ac:dyDescent="0.35">
      <c r="B10" s="73"/>
      <c r="C10" s="74"/>
      <c r="D10" s="74"/>
      <c r="E10" s="74"/>
      <c r="F10" s="74"/>
      <c r="G10" s="74"/>
      <c r="H10" s="74"/>
      <c r="I10" s="74"/>
      <c r="J10" s="75"/>
    </row>
    <row r="11" spans="2:10" x14ac:dyDescent="0.35">
      <c r="B11" s="76" t="str">
        <f>'P2'!C6</f>
        <v>Annual review</v>
      </c>
      <c r="C11" s="77" t="str">
        <f>C3</f>
        <v xml:space="preserve">B3 Therapy Assistant </v>
      </c>
      <c r="D11" s="77" t="str">
        <f t="shared" ref="D11:J11" si="3">D3</f>
        <v xml:space="preserve">B4 Assistant Practitioner </v>
      </c>
      <c r="E11" s="77" t="str">
        <f t="shared" si="3"/>
        <v>B5 Therapist</v>
      </c>
      <c r="F11" s="77" t="str">
        <f t="shared" si="3"/>
        <v xml:space="preserve">B6 Specialist </v>
      </c>
      <c r="G11" s="77" t="str">
        <f t="shared" si="3"/>
        <v>B7 Professional Advisor</v>
      </c>
      <c r="H11" s="77">
        <f t="shared" si="3"/>
        <v>0</v>
      </c>
      <c r="I11" s="77">
        <f t="shared" si="3"/>
        <v>0</v>
      </c>
      <c r="J11" s="78">
        <f t="shared" si="3"/>
        <v>0</v>
      </c>
    </row>
    <row r="12" spans="2:10" x14ac:dyDescent="0.35">
      <c r="B12" s="73" t="s">
        <v>80</v>
      </c>
      <c r="C12" s="74" t="str">
        <f>IFERROR(HOME!C3/'P2'!D18*'P2'!D17*'P2'!D19,"0")</f>
        <v>0</v>
      </c>
      <c r="D12" s="74">
        <f>IFERROR(HOME!C3/'P2'!E18*'P2'!E17*'P2'!E19,"0")</f>
        <v>6</v>
      </c>
      <c r="E12" s="74">
        <f>IFERROR(HOME!C3/'P2'!F18*'P2'!F17*'P2'!F19,"0")</f>
        <v>7.2</v>
      </c>
      <c r="F12" s="74">
        <f>IFERROR(HOME!C3/'P2'!G18*'P2'!G17*'P2'!G19,"0")</f>
        <v>6</v>
      </c>
      <c r="G12" s="74">
        <f>IFERROR(HOME!C3/'P2'!H18*'P2'!H17*'P2'!H19,"0")</f>
        <v>6</v>
      </c>
      <c r="H12" s="74" t="str">
        <f>IFERROR(HOME!C3/'P2'!I18*'P2'!I17*'P2'!I19,"0")</f>
        <v>0</v>
      </c>
      <c r="I12" s="74" t="str">
        <f>IFERROR(HOME!C3/'P2'!J18*'P2'!J17*'P2'!J19,"0")</f>
        <v>0</v>
      </c>
      <c r="J12" s="79" t="str">
        <f>IFERROR(HOME!C3/'P2'!K18*'P2'!K17*'P2'!K19,"0")</f>
        <v>0</v>
      </c>
    </row>
    <row r="13" spans="2:10" x14ac:dyDescent="0.35">
      <c r="B13" s="73" t="s">
        <v>81</v>
      </c>
      <c r="C13" s="74">
        <f>IFERROR(C12*'P2'!D20,"0")</f>
        <v>0</v>
      </c>
      <c r="D13" s="74">
        <f>IFERROR(D12*'P2'!E20,"0")</f>
        <v>90</v>
      </c>
      <c r="E13" s="74">
        <f>IFERROR(E12*'P2'!F20,"0")</f>
        <v>108</v>
      </c>
      <c r="F13" s="74">
        <f>IFERROR(F12*'P2'!G20,"0")</f>
        <v>390</v>
      </c>
      <c r="G13" s="74">
        <f>IFERROR(G12*'P2'!H20,"0")</f>
        <v>30</v>
      </c>
      <c r="H13" s="74">
        <f>IFERROR(H12*'P2'!I20,"0")</f>
        <v>0</v>
      </c>
      <c r="I13" s="74">
        <f>IFERROR(I12*'P2'!J20,"0")</f>
        <v>0</v>
      </c>
      <c r="J13" s="79">
        <f>IFERROR(J12*'P2'!K20,"0")</f>
        <v>0</v>
      </c>
    </row>
    <row r="14" spans="2:10" x14ac:dyDescent="0.35">
      <c r="B14" s="76" t="str">
        <f>'P2'!C7</f>
        <v xml:space="preserve">Routine review </v>
      </c>
      <c r="C14" s="77" t="str">
        <f>C11</f>
        <v xml:space="preserve">B3 Therapy Assistant </v>
      </c>
      <c r="D14" s="77" t="str">
        <f t="shared" ref="D14:J14" si="4">D11</f>
        <v xml:space="preserve">B4 Assistant Practitioner </v>
      </c>
      <c r="E14" s="77" t="str">
        <f t="shared" si="4"/>
        <v>B5 Therapist</v>
      </c>
      <c r="F14" s="77" t="str">
        <f t="shared" si="4"/>
        <v xml:space="preserve">B6 Specialist </v>
      </c>
      <c r="G14" s="77" t="str">
        <f t="shared" si="4"/>
        <v>B7 Professional Advisor</v>
      </c>
      <c r="H14" s="77">
        <f t="shared" si="4"/>
        <v>0</v>
      </c>
      <c r="I14" s="77">
        <f t="shared" si="4"/>
        <v>0</v>
      </c>
      <c r="J14" s="78">
        <f t="shared" si="4"/>
        <v>0</v>
      </c>
    </row>
    <row r="15" spans="2:10" x14ac:dyDescent="0.35">
      <c r="B15" s="73" t="s">
        <v>80</v>
      </c>
      <c r="C15" s="74">
        <f>IFERROR(HOME!C3/'P2'!D25*'P2'!D24*'P2'!D26,"0")</f>
        <v>14.4</v>
      </c>
      <c r="D15" s="74">
        <f>IFERROR(HOME!C3/'P2'!E25*'P2'!E24*'P2'!E26,"0")</f>
        <v>12</v>
      </c>
      <c r="E15" s="74">
        <f>IFERROR(HOME!C3/'P2'!F25*'P2'!F24*'P2'!F26,"0")</f>
        <v>14.4</v>
      </c>
      <c r="F15" s="74">
        <f>IFERROR(HOME!C3/'P2'!G25*'P2'!G24*'P2'!G26,"0")</f>
        <v>12</v>
      </c>
      <c r="G15" s="74" t="str">
        <f>IFERROR(HOME!C3/'P2'!H25*'P2'!H24*'P2'!H26,"0")</f>
        <v>0</v>
      </c>
      <c r="H15" s="74" t="str">
        <f>IFERROR(HOME!C3/'P2'!I25*'P2'!I24*'P2'!I26,"0")</f>
        <v>0</v>
      </c>
      <c r="I15" s="74" t="str">
        <f>IFERROR(HOME!C3/'P2'!J25*'P2'!J24*'P2'!J26,"0")</f>
        <v>0</v>
      </c>
      <c r="J15" s="79" t="str">
        <f>IFERROR(HOME!C3/'P2'!K25*'P2'!K24*'P2'!K26,"0")</f>
        <v>0</v>
      </c>
    </row>
    <row r="16" spans="2:10" x14ac:dyDescent="0.35">
      <c r="B16" s="73" t="s">
        <v>81</v>
      </c>
      <c r="C16" s="74">
        <f>IFERROR(C15*'P2'!D27,"0")</f>
        <v>144</v>
      </c>
      <c r="D16" s="74">
        <f>IFERROR(D15*'P2'!E27,"0")</f>
        <v>240</v>
      </c>
      <c r="E16" s="74">
        <f>IFERROR(E15*'P2'!F27,"0")</f>
        <v>288</v>
      </c>
      <c r="F16" s="74">
        <f>IFERROR(F15*'P2'!G27,"0")</f>
        <v>780</v>
      </c>
      <c r="G16" s="74">
        <f>IFERROR(G15*'P2'!H27,"0")</f>
        <v>0</v>
      </c>
      <c r="H16" s="74">
        <f>IFERROR(H15*'P2'!I27,"0")</f>
        <v>0</v>
      </c>
      <c r="I16" s="74">
        <f>IFERROR(I15*'P2'!J27,"0")</f>
        <v>0</v>
      </c>
      <c r="J16" s="79">
        <f>IFERROR(J15*'P2'!K27,"0")</f>
        <v>0</v>
      </c>
    </row>
    <row r="17" spans="2:10" x14ac:dyDescent="0.35">
      <c r="B17" s="76" t="str">
        <f>'P2'!C8</f>
        <v>Annual report</v>
      </c>
      <c r="C17" s="77" t="str">
        <f>C14</f>
        <v xml:space="preserve">B3 Therapy Assistant </v>
      </c>
      <c r="D17" s="77" t="str">
        <f t="shared" ref="D17:J17" si="5">D14</f>
        <v xml:space="preserve">B4 Assistant Practitioner </v>
      </c>
      <c r="E17" s="77" t="str">
        <f t="shared" si="5"/>
        <v>B5 Therapist</v>
      </c>
      <c r="F17" s="77" t="str">
        <f t="shared" si="5"/>
        <v xml:space="preserve">B6 Specialist </v>
      </c>
      <c r="G17" s="77" t="str">
        <f t="shared" si="5"/>
        <v>B7 Professional Advisor</v>
      </c>
      <c r="H17" s="77">
        <f t="shared" si="5"/>
        <v>0</v>
      </c>
      <c r="I17" s="77">
        <f t="shared" si="5"/>
        <v>0</v>
      </c>
      <c r="J17" s="78">
        <f t="shared" si="5"/>
        <v>0</v>
      </c>
    </row>
    <row r="18" spans="2:10" x14ac:dyDescent="0.35">
      <c r="B18" s="73" t="s">
        <v>80</v>
      </c>
      <c r="C18" s="74" t="str">
        <f>IFERROR(HOME!C3/'P2'!D32*'P2'!D31*'P2'!D33,"0")</f>
        <v>0</v>
      </c>
      <c r="D18" s="74">
        <f>IFERROR(HOME!C3/'P2'!E32*'P2'!E31*'P2'!E33,"0")</f>
        <v>4.5</v>
      </c>
      <c r="E18" s="74">
        <f>IFERROR(HOME!C3/'P2'!F32*'P2'!F31*'P2'!F33,"0")</f>
        <v>4.5</v>
      </c>
      <c r="F18" s="74">
        <f>IFERROR(HOME!C3/'P2'!G32*'P2'!G31*'P2'!G33,"0")</f>
        <v>3.6</v>
      </c>
      <c r="G18" s="74">
        <f>IFERROR(HOME!C3/'P2'!H32*'P2'!H31*'P2'!H33,"0")</f>
        <v>3.6</v>
      </c>
      <c r="H18" s="74" t="str">
        <f>IFERROR(HOME!C3/'P2'!I32*'P2'!I31*'P2'!I33,"0")</f>
        <v>0</v>
      </c>
      <c r="I18" s="74" t="str">
        <f>IFERROR(HOME!C3/'P2'!J32*'P2'!J31*'P2'!J33,"0")</f>
        <v>0</v>
      </c>
      <c r="J18" s="79" t="str">
        <f>IFERROR(HOME!C3/'P2'!K32*'P2'!K31*'P2'!K33,"0")</f>
        <v>0</v>
      </c>
    </row>
    <row r="19" spans="2:10" x14ac:dyDescent="0.35">
      <c r="B19" s="73" t="s">
        <v>81</v>
      </c>
      <c r="C19" s="74">
        <f>IFERROR(C18*'P2'!D34,"0")</f>
        <v>0</v>
      </c>
      <c r="D19" s="74">
        <f>IFERROR(D18*'P2'!E34,"0")</f>
        <v>45</v>
      </c>
      <c r="E19" s="74">
        <f>IFERROR(E18*'P2'!F34,"0")</f>
        <v>90</v>
      </c>
      <c r="F19" s="74">
        <f>IFERROR(F18*'P2'!G34,"0")</f>
        <v>216</v>
      </c>
      <c r="G19" s="74">
        <f>IFERROR(G18*'P2'!H34,"0")</f>
        <v>36</v>
      </c>
      <c r="H19" s="74">
        <f>IFERROR(H18*'P2'!I34,"0")</f>
        <v>0</v>
      </c>
      <c r="I19" s="74">
        <f>IFERROR(I18*'P2'!J34,"0")</f>
        <v>0</v>
      </c>
      <c r="J19" s="79">
        <f>IFERROR(J18*'P2'!K34,"0")</f>
        <v>0</v>
      </c>
    </row>
    <row r="20" spans="2:10" x14ac:dyDescent="0.35">
      <c r="B20" s="76" t="str">
        <f>'P2'!C9</f>
        <v xml:space="preserve">MDT meeting </v>
      </c>
      <c r="C20" s="77" t="str">
        <f>C17</f>
        <v xml:space="preserve">B3 Therapy Assistant </v>
      </c>
      <c r="D20" s="77" t="str">
        <f t="shared" ref="D20:J20" si="6">D17</f>
        <v xml:space="preserve">B4 Assistant Practitioner </v>
      </c>
      <c r="E20" s="77" t="str">
        <f t="shared" si="6"/>
        <v>B5 Therapist</v>
      </c>
      <c r="F20" s="77" t="str">
        <f t="shared" si="6"/>
        <v xml:space="preserve">B6 Specialist </v>
      </c>
      <c r="G20" s="77" t="str">
        <f t="shared" si="6"/>
        <v>B7 Professional Advisor</v>
      </c>
      <c r="H20" s="77">
        <f t="shared" si="6"/>
        <v>0</v>
      </c>
      <c r="I20" s="77">
        <f t="shared" si="6"/>
        <v>0</v>
      </c>
      <c r="J20" s="78">
        <f t="shared" si="6"/>
        <v>0</v>
      </c>
    </row>
    <row r="21" spans="2:10" x14ac:dyDescent="0.35">
      <c r="B21" s="73" t="s">
        <v>80</v>
      </c>
      <c r="C21" s="74" t="str">
        <f>IFERROR(HOME!C3/'P2'!D39*'P2'!D38*'P2'!D40,"0")</f>
        <v>0</v>
      </c>
      <c r="D21" s="74">
        <f>IFERROR(HOME!C3/'P2'!E39*'P2'!E38*'P2'!E40,"0")</f>
        <v>3</v>
      </c>
      <c r="E21" s="74">
        <f>IFERROR(HOME!C3/'P2'!F39*'P2'!F38*'P2'!F40,"0")</f>
        <v>3</v>
      </c>
      <c r="F21" s="74">
        <f>IFERROR(HOME!C3/'P2'!G39*'P2'!G38*'P2'!G40,"0")</f>
        <v>3</v>
      </c>
      <c r="G21" s="74">
        <f>IFERROR(HOME!C3/'P2'!H39*'P2'!H38*'P2'!H40,"0")</f>
        <v>3</v>
      </c>
      <c r="H21" s="74" t="str">
        <f>IFERROR(HOME!C3/'P2'!I39*'P2'!I38*'P2'!I40,"0")</f>
        <v>0</v>
      </c>
      <c r="I21" s="74" t="str">
        <f>IFERROR(HOME!C3/'P2'!J39*'P2'!J38*'P2'!J40,"0")</f>
        <v>0</v>
      </c>
      <c r="J21" s="79" t="str">
        <f>IFERROR(HOME!C3/'P2'!K39*'P2'!K38*'P2'!K40,"0")</f>
        <v>0</v>
      </c>
    </row>
    <row r="22" spans="2:10" x14ac:dyDescent="0.35">
      <c r="B22" s="73" t="s">
        <v>81</v>
      </c>
      <c r="C22" s="74">
        <f>IFERROR(C21*'P2'!D41,"0")</f>
        <v>0</v>
      </c>
      <c r="D22" s="74">
        <f>IFERROR(D21*'P2'!E41,"0")</f>
        <v>15</v>
      </c>
      <c r="E22" s="74">
        <f>IFERROR(E21*'P2'!F41,"0")</f>
        <v>60</v>
      </c>
      <c r="F22" s="74">
        <f>IFERROR(F21*'P2'!G41,"0")</f>
        <v>180</v>
      </c>
      <c r="G22" s="74">
        <f>IFERROR(G21*'P2'!H41,"0")</f>
        <v>45</v>
      </c>
      <c r="H22" s="74">
        <f>IFERROR(H21*'P2'!I41,"0")</f>
        <v>0</v>
      </c>
      <c r="I22" s="74">
        <f>IFERROR(I21*'P2'!J41,"0")</f>
        <v>0</v>
      </c>
      <c r="J22" s="79">
        <f>IFERROR(J21*'P2'!K41,"0")</f>
        <v>0</v>
      </c>
    </row>
    <row r="23" spans="2:10" x14ac:dyDescent="0.35">
      <c r="B23" s="76">
        <f>'P2'!C10</f>
        <v>0</v>
      </c>
      <c r="C23" s="77" t="str">
        <f>C20</f>
        <v xml:space="preserve">B3 Therapy Assistant </v>
      </c>
      <c r="D23" s="77" t="str">
        <f t="shared" ref="D23:J23" si="7">D20</f>
        <v xml:space="preserve">B4 Assistant Practitioner </v>
      </c>
      <c r="E23" s="77" t="str">
        <f t="shared" si="7"/>
        <v>B5 Therapist</v>
      </c>
      <c r="F23" s="77" t="str">
        <f t="shared" si="7"/>
        <v xml:space="preserve">B6 Specialist </v>
      </c>
      <c r="G23" s="77" t="str">
        <f t="shared" si="7"/>
        <v>B7 Professional Advisor</v>
      </c>
      <c r="H23" s="77">
        <f t="shared" si="7"/>
        <v>0</v>
      </c>
      <c r="I23" s="77">
        <f t="shared" si="7"/>
        <v>0</v>
      </c>
      <c r="J23" s="78">
        <f t="shared" si="7"/>
        <v>0</v>
      </c>
    </row>
    <row r="24" spans="2:10" x14ac:dyDescent="0.35">
      <c r="B24" s="73" t="s">
        <v>80</v>
      </c>
      <c r="C24" s="74" t="str">
        <f>IFERROR(HOME!C3/'P2'!D46*'P2'!D45*'P2'!D47,"0")</f>
        <v>0</v>
      </c>
      <c r="D24" s="74" t="str">
        <f>IFERROR(HOME!C3/'P2'!E46*'P2'!E45*'P2'!E47,"0")</f>
        <v>0</v>
      </c>
      <c r="E24" s="74" t="str">
        <f>IFERROR(HOME!C3/'P2'!F46*'P2'!F45*'P2'!F47,"0")</f>
        <v>0</v>
      </c>
      <c r="F24" s="74" t="str">
        <f>IFERROR(HOME!C3/'P2'!G46*'P2'!G45*'P2'!G47,"0")</f>
        <v>0</v>
      </c>
      <c r="G24" s="74" t="str">
        <f>IFERROR(HOME!C3/'P2'!H46*'P2'!H45*'P2'!H47,"0")</f>
        <v>0</v>
      </c>
      <c r="H24" s="74" t="str">
        <f>IFERROR(HOME!C3/'P2'!I46*'P2'!I45*'P2'!I47,"0")</f>
        <v>0</v>
      </c>
      <c r="I24" s="74" t="str">
        <f>IFERROR(HOME!C3/'P2'!J46*'P2'!J45*'P2'!J47,"0")</f>
        <v>0</v>
      </c>
      <c r="J24" s="79" t="str">
        <f>IFERROR(HOME!C3/'P2'!K46*'P2'!K45*'P2'!K47,"0")</f>
        <v>0</v>
      </c>
    </row>
    <row r="25" spans="2:10" x14ac:dyDescent="0.35">
      <c r="B25" s="73" t="s">
        <v>81</v>
      </c>
      <c r="C25" s="74">
        <f>IFERROR(C24*'P2'!D48,"0")</f>
        <v>0</v>
      </c>
      <c r="D25" s="74">
        <f>IFERROR(D24*'P2'!E48,"0")</f>
        <v>0</v>
      </c>
      <c r="E25" s="74">
        <f>IFERROR(E24*'P2'!F48,"0")</f>
        <v>0</v>
      </c>
      <c r="F25" s="74">
        <f>IFERROR(F24*'P2'!G48,"0")</f>
        <v>0</v>
      </c>
      <c r="G25" s="74">
        <f>IFERROR(G24*'P2'!H48,"0")</f>
        <v>0</v>
      </c>
      <c r="H25" s="74">
        <f>IFERROR(H24*'P2'!I48,"0")</f>
        <v>0</v>
      </c>
      <c r="I25" s="74">
        <f>IFERROR(I24*'P2'!J48,"0")</f>
        <v>0</v>
      </c>
      <c r="J25" s="79">
        <f>IFERROR(J24*'P2'!K48,"0")</f>
        <v>0</v>
      </c>
    </row>
    <row r="26" spans="2:10" x14ac:dyDescent="0.35">
      <c r="B26" s="76">
        <f>'P2'!C11</f>
        <v>0</v>
      </c>
      <c r="C26" s="77" t="str">
        <f>C23</f>
        <v xml:space="preserve">B3 Therapy Assistant </v>
      </c>
      <c r="D26" s="77" t="str">
        <f t="shared" ref="D26:J26" si="8">D23</f>
        <v xml:space="preserve">B4 Assistant Practitioner </v>
      </c>
      <c r="E26" s="77" t="str">
        <f t="shared" si="8"/>
        <v>B5 Therapist</v>
      </c>
      <c r="F26" s="77" t="str">
        <f t="shared" si="8"/>
        <v xml:space="preserve">B6 Specialist </v>
      </c>
      <c r="G26" s="77" t="str">
        <f t="shared" si="8"/>
        <v>B7 Professional Advisor</v>
      </c>
      <c r="H26" s="77">
        <f t="shared" si="8"/>
        <v>0</v>
      </c>
      <c r="I26" s="77">
        <f t="shared" si="8"/>
        <v>0</v>
      </c>
      <c r="J26" s="78">
        <f t="shared" si="8"/>
        <v>0</v>
      </c>
    </row>
    <row r="27" spans="2:10" x14ac:dyDescent="0.35">
      <c r="B27" s="73" t="s">
        <v>80</v>
      </c>
      <c r="C27" s="74" t="str">
        <f>IFERROR(HOME!C3/'P2'!D53*'P2'!D52*'P2'!D54,"0")</f>
        <v>0</v>
      </c>
      <c r="D27" s="74" t="str">
        <f>IFERROR(HOME!C3/'P2'!E53*'P2'!E52*'P2'!E54,"0")</f>
        <v>0</v>
      </c>
      <c r="E27" s="74" t="str">
        <f>IFERROR(HOME!C3/'P2'!F53*'P2'!F52*'P2'!F54,"0")</f>
        <v>0</v>
      </c>
      <c r="F27" s="74" t="str">
        <f>IFERROR(HOME!C3/'P2'!G53*'P2'!G52*'P2'!G54,"0")</f>
        <v>0</v>
      </c>
      <c r="G27" s="74" t="str">
        <f>IFERROR(HOME!C3/'P2'!H53*'P2'!H52*'P2'!H54,"0")</f>
        <v>0</v>
      </c>
      <c r="H27" s="74" t="str">
        <f>IFERROR(HOME!C3/'P2'!I53*'P2'!I52*'P2'!I54,"0")</f>
        <v>0</v>
      </c>
      <c r="I27" s="74" t="str">
        <f>IFERROR(HOME!C3/'P2'!J53*'P2'!J52*'P2'!J54,"0")</f>
        <v>0</v>
      </c>
      <c r="J27" s="79" t="str">
        <f>IFERROR(HOME!C3/'P2'!K53*'P2'!K52*'P2'!K54,"0")</f>
        <v>0</v>
      </c>
    </row>
    <row r="28" spans="2:10" x14ac:dyDescent="0.35">
      <c r="B28" s="73" t="s">
        <v>81</v>
      </c>
      <c r="C28" s="74">
        <f>IFERROR(C27*'P2'!D55,"0")</f>
        <v>0</v>
      </c>
      <c r="D28" s="74">
        <f>IFERROR(D27*'P2'!E55,"0")</f>
        <v>0</v>
      </c>
      <c r="E28" s="74">
        <f>IFERROR(E27*'P2'!F55,"0")</f>
        <v>0</v>
      </c>
      <c r="F28" s="74">
        <f>IFERROR(F27*'P2'!G55,"0")</f>
        <v>0</v>
      </c>
      <c r="G28" s="74">
        <f>IFERROR(G27*'P2'!H55,"0")</f>
        <v>0</v>
      </c>
      <c r="H28" s="74">
        <f>IFERROR(H27*'P2'!I55,"0")</f>
        <v>0</v>
      </c>
      <c r="I28" s="74">
        <f>IFERROR(I27*'P2'!J55,"0")</f>
        <v>0</v>
      </c>
      <c r="J28" s="74">
        <f>IFERROR(J27*'P2'!K55,"0")</f>
        <v>0</v>
      </c>
    </row>
    <row r="29" spans="2:10" x14ac:dyDescent="0.35">
      <c r="B29" s="76">
        <f>'P2'!C12</f>
        <v>0</v>
      </c>
      <c r="C29" s="77" t="str">
        <f>C26</f>
        <v xml:space="preserve">B3 Therapy Assistant </v>
      </c>
      <c r="D29" s="77" t="str">
        <f t="shared" ref="D29:J29" si="9">D26</f>
        <v xml:space="preserve">B4 Assistant Practitioner </v>
      </c>
      <c r="E29" s="77" t="str">
        <f t="shared" si="9"/>
        <v>B5 Therapist</v>
      </c>
      <c r="F29" s="77" t="str">
        <f t="shared" si="9"/>
        <v xml:space="preserve">B6 Specialist </v>
      </c>
      <c r="G29" s="77" t="str">
        <f t="shared" si="9"/>
        <v>B7 Professional Advisor</v>
      </c>
      <c r="H29" s="77">
        <f t="shared" si="9"/>
        <v>0</v>
      </c>
      <c r="I29" s="77">
        <f t="shared" si="9"/>
        <v>0</v>
      </c>
      <c r="J29" s="78">
        <f t="shared" si="9"/>
        <v>0</v>
      </c>
    </row>
    <row r="30" spans="2:10" s="48" customFormat="1" x14ac:dyDescent="0.35">
      <c r="B30" s="73" t="s">
        <v>80</v>
      </c>
      <c r="C30" s="74" t="str">
        <f>IFERROR(HOME!C3/'P2'!D60*'P2'!D59*'P2'!D61,"0")</f>
        <v>0</v>
      </c>
      <c r="D30" s="74" t="str">
        <f>IFERROR(HOME!C3/'P2'!E60*'P2'!E59*'P2'!E61,"0")</f>
        <v>0</v>
      </c>
      <c r="E30" s="74" t="str">
        <f>IFERROR(HOME!C3/'P2'!F60*'P2'!F59*'P2'!F61,"0")</f>
        <v>0</v>
      </c>
      <c r="F30" s="74" t="str">
        <f>IFERROR(HOME!C3/'P2'!G60*'P2'!G59*'P2'!G61,"0")</f>
        <v>0</v>
      </c>
      <c r="G30" s="74" t="str">
        <f>IFERROR(HOME!C3/'P2'!H60*'P2'!H59*'P2'!H61,"0")</f>
        <v>0</v>
      </c>
      <c r="H30" s="74" t="str">
        <f>IFERROR(HOME!C3/'P2'!I60*'P2'!I59*'P2'!I61,"0")</f>
        <v>0</v>
      </c>
      <c r="I30" s="74" t="str">
        <f>IFERROR(HOME!C3/'P2'!J60*'P2'!J59*'P2'!J61,"0")</f>
        <v>0</v>
      </c>
      <c r="J30" s="79" t="str">
        <f>IFERROR(HOME!C3/'P2'!K60*'P2'!K59*'P2'!K61,"0")</f>
        <v>0</v>
      </c>
    </row>
    <row r="31" spans="2:10" s="48" customFormat="1" x14ac:dyDescent="0.35">
      <c r="B31" s="73" t="s">
        <v>81</v>
      </c>
      <c r="C31" s="74">
        <f>IFERROR(C30*'P2'!D62,"0")</f>
        <v>0</v>
      </c>
      <c r="D31" s="74">
        <f>IFERROR(D30*'P2'!E62,"0")</f>
        <v>0</v>
      </c>
      <c r="E31" s="74">
        <f>IFERROR(E30*'P2'!F62,"0")</f>
        <v>0</v>
      </c>
      <c r="F31" s="74">
        <f>IFERROR(F30*'P2'!G62,"0")</f>
        <v>0</v>
      </c>
      <c r="G31" s="74">
        <f>IFERROR(G30*'P2'!H62,"0")</f>
        <v>0</v>
      </c>
      <c r="H31" s="74">
        <f>IFERROR(H30*'P2'!I62,"0")</f>
        <v>0</v>
      </c>
      <c r="I31" s="74">
        <f>IFERROR(I30*'P2'!J62,"0")</f>
        <v>0</v>
      </c>
      <c r="J31" s="79">
        <f>IFERROR(J30*'P2'!K62,"0")</f>
        <v>0</v>
      </c>
    </row>
    <row r="32" spans="2:10" s="48" customFormat="1" x14ac:dyDescent="0.35">
      <c r="B32" s="76">
        <f>'P2'!C13</f>
        <v>0</v>
      </c>
      <c r="C32" s="77" t="str">
        <f>C29</f>
        <v xml:space="preserve">B3 Therapy Assistant </v>
      </c>
      <c r="D32" s="77" t="str">
        <f t="shared" ref="D32:J32" si="10">D29</f>
        <v xml:space="preserve">B4 Assistant Practitioner </v>
      </c>
      <c r="E32" s="77" t="str">
        <f t="shared" si="10"/>
        <v>B5 Therapist</v>
      </c>
      <c r="F32" s="77" t="str">
        <f t="shared" si="10"/>
        <v xml:space="preserve">B6 Specialist </v>
      </c>
      <c r="G32" s="77" t="str">
        <f t="shared" si="10"/>
        <v>B7 Professional Advisor</v>
      </c>
      <c r="H32" s="77">
        <f t="shared" si="10"/>
        <v>0</v>
      </c>
      <c r="I32" s="77">
        <f t="shared" si="10"/>
        <v>0</v>
      </c>
      <c r="J32" s="78">
        <f t="shared" si="10"/>
        <v>0</v>
      </c>
    </row>
    <row r="33" spans="2:10" x14ac:dyDescent="0.35">
      <c r="B33" s="73" t="s">
        <v>80</v>
      </c>
      <c r="C33" s="74" t="str">
        <f>IFERROR(HOME!C3/'P2'!D67*'P2'!D66*'P2'!D68,"0")</f>
        <v>0</v>
      </c>
      <c r="D33" s="74" t="str">
        <f>IFERROR(HOME!C3/'P2'!E67*'P2'!E66*'P2'!E68,"0")</f>
        <v>0</v>
      </c>
      <c r="E33" s="74" t="str">
        <f>IFERROR(HOME!C3/'P2'!F67*'P2'!F66*'P2'!F68,"0")</f>
        <v>0</v>
      </c>
      <c r="F33" s="74" t="str">
        <f>IFERROR(HOME!C3/'P2'!G67*'P2'!G66*'P2'!G68,"0")</f>
        <v>0</v>
      </c>
      <c r="G33" s="74" t="str">
        <f>IFERROR(HOME!C3/'P2'!H67*'P2'!H66*'P2'!H68,"0")</f>
        <v>0</v>
      </c>
      <c r="H33" s="74" t="str">
        <f>IFERROR(HOME!C3/'P2'!I67*'P2'!I66*'P2'!I68,"0")</f>
        <v>0</v>
      </c>
      <c r="I33" s="74" t="str">
        <f>IFERROR(HOME!C3/'P2'!J67*'P2'!J66*'P2'!J68,"0")</f>
        <v>0</v>
      </c>
      <c r="J33" s="79" t="str">
        <f>IFERROR(HOME!C3/'P2'!K67*'P2'!K66*'P2'!K68,"0")</f>
        <v>0</v>
      </c>
    </row>
    <row r="34" spans="2:10" ht="15" thickBot="1" x14ac:dyDescent="0.4">
      <c r="B34" s="80" t="s">
        <v>81</v>
      </c>
      <c r="C34" s="81">
        <f>IFERROR(C33*'P2'!D69,"0")</f>
        <v>0</v>
      </c>
      <c r="D34" s="81">
        <f>IFERROR(D33*'P2'!E69,"0")</f>
        <v>0</v>
      </c>
      <c r="E34" s="81">
        <f>IFERROR(E33*'P2'!F69,"0")</f>
        <v>0</v>
      </c>
      <c r="F34" s="81">
        <f>IFERROR(F33*'P2'!G69,"0")</f>
        <v>0</v>
      </c>
      <c r="G34" s="81">
        <f>IFERROR(G33*'P2'!H69,"0")</f>
        <v>0</v>
      </c>
      <c r="H34" s="81">
        <f>IFERROR(H33*'P2'!I69,"0")</f>
        <v>0</v>
      </c>
      <c r="I34" s="81">
        <f>IFERROR(I33*'P2'!J69,"0")</f>
        <v>0</v>
      </c>
      <c r="J34" s="82">
        <f>IFERROR(J33*'P2'!K69,"0")</f>
        <v>0</v>
      </c>
    </row>
  </sheetData>
  <sheetProtection algorithmName="SHA-512" hashValue="o95MIzulo5FH0RDAnAI3fr8n6iV3guJS3+xCvBIhuv9dzC62CBDI1donmHdqIAoxzNZcex4ivYF/7ai4bxYFvA==" saltValue="w7vqNWMHVj+0L+H3ZuGvkA==" spinCount="100000" sheet="1" objects="1" scenarios="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79AFA-B1E1-4213-875E-0312A7CB36E5}">
  <sheetPr>
    <tabColor theme="9" tint="-0.249977111117893"/>
  </sheetPr>
  <dimension ref="B1:J34"/>
  <sheetViews>
    <sheetView showGridLines="0" zoomScale="63" zoomScaleNormal="63" workbookViewId="0">
      <selection activeCell="D24" sqref="D24"/>
    </sheetView>
  </sheetViews>
  <sheetFormatPr defaultColWidth="8.7265625" defaultRowHeight="14.5" x14ac:dyDescent="0.35"/>
  <cols>
    <col min="1" max="1" width="8.7265625" style="16"/>
    <col min="2" max="2" width="72.81640625" style="16" bestFit="1" customWidth="1"/>
    <col min="3" max="8" width="8.7265625" style="66"/>
    <col min="9" max="9" width="9.26953125" style="66" customWidth="1"/>
    <col min="10" max="10" width="8.7265625" style="48"/>
    <col min="11" max="16384" width="8.7265625" style="16"/>
  </cols>
  <sheetData>
    <row r="1" spans="2:10" ht="21" x14ac:dyDescent="0.5">
      <c r="B1" s="65" t="s">
        <v>83</v>
      </c>
    </row>
    <row r="2" spans="2:10" ht="15" thickBot="1" x14ac:dyDescent="0.4"/>
    <row r="3" spans="2:10" ht="15" thickBot="1" x14ac:dyDescent="0.4">
      <c r="B3" s="67" t="str">
        <f>Pathways!C8</f>
        <v>Targeted</v>
      </c>
      <c r="C3" s="68" t="str">
        <f>Workforce!C7</f>
        <v xml:space="preserve">B3 Therapy Assistant </v>
      </c>
      <c r="D3" s="68" t="str">
        <f>Workforce!C8</f>
        <v xml:space="preserve">B4 Assistant Practitioner </v>
      </c>
      <c r="E3" s="68" t="str">
        <f>Workforce!C9</f>
        <v>B5 Therapist</v>
      </c>
      <c r="F3" s="68" t="str">
        <f>Workforce!C10</f>
        <v xml:space="preserve">B6 Specialist </v>
      </c>
      <c r="G3" s="68" t="str">
        <f>Workforce!C11</f>
        <v>B7 Professional Advisor</v>
      </c>
      <c r="H3" s="68">
        <f>Workforce!C12</f>
        <v>0</v>
      </c>
      <c r="I3" s="68">
        <f>Workforce!C13</f>
        <v>0</v>
      </c>
      <c r="J3" s="68">
        <f>Workforce!C14</f>
        <v>0</v>
      </c>
    </row>
    <row r="4" spans="2:10" ht="15" thickBot="1" x14ac:dyDescent="0.4">
      <c r="B4" s="69" t="s">
        <v>76</v>
      </c>
      <c r="C4" s="68">
        <f>(C13+C16+C19+C22+C25+C28+C31+C34)/100</f>
        <v>10.8</v>
      </c>
      <c r="D4" s="68">
        <f t="shared" ref="D4:J4" si="0">(D13+D16+D19+D22+D25+D28+D31+D34)/100</f>
        <v>1.2</v>
      </c>
      <c r="E4" s="68">
        <f t="shared" si="0"/>
        <v>2.4</v>
      </c>
      <c r="F4" s="68">
        <f t="shared" si="0"/>
        <v>8.2799999999999994</v>
      </c>
      <c r="G4" s="68">
        <f t="shared" si="0"/>
        <v>1.2</v>
      </c>
      <c r="H4" s="68">
        <f t="shared" si="0"/>
        <v>0</v>
      </c>
      <c r="I4" s="68">
        <f t="shared" si="0"/>
        <v>0</v>
      </c>
      <c r="J4" s="68">
        <f t="shared" si="0"/>
        <v>0</v>
      </c>
    </row>
    <row r="5" spans="2:10" ht="15" thickBot="1" x14ac:dyDescent="0.4">
      <c r="B5" s="69" t="s">
        <v>77</v>
      </c>
      <c r="C5" s="68">
        <f>Pathways!J8*Pathways!G8</f>
        <v>60</v>
      </c>
      <c r="D5" s="68">
        <f>C5</f>
        <v>60</v>
      </c>
      <c r="E5" s="68">
        <f t="shared" ref="E5:J5" si="1">D5</f>
        <v>60</v>
      </c>
      <c r="F5" s="68">
        <f t="shared" si="1"/>
        <v>60</v>
      </c>
      <c r="G5" s="68">
        <f t="shared" si="1"/>
        <v>60</v>
      </c>
      <c r="H5" s="68">
        <f t="shared" si="1"/>
        <v>60</v>
      </c>
      <c r="I5" s="68">
        <f t="shared" si="1"/>
        <v>60</v>
      </c>
      <c r="J5" s="68">
        <f t="shared" si="1"/>
        <v>60</v>
      </c>
    </row>
    <row r="6" spans="2:10" ht="15" thickBot="1" x14ac:dyDescent="0.4">
      <c r="B6" s="69" t="s">
        <v>78</v>
      </c>
      <c r="C6" s="68">
        <f>IFERROR(C4/C5, "0")</f>
        <v>0.18000000000000002</v>
      </c>
      <c r="D6" s="68">
        <f t="shared" ref="D6:J6" si="2">IFERROR(D4/D5, "0")</f>
        <v>0.02</v>
      </c>
      <c r="E6" s="68">
        <f t="shared" si="2"/>
        <v>0.04</v>
      </c>
      <c r="F6" s="68">
        <f t="shared" si="2"/>
        <v>0.13799999999999998</v>
      </c>
      <c r="G6" s="68">
        <f t="shared" si="2"/>
        <v>0.02</v>
      </c>
      <c r="H6" s="68">
        <f t="shared" si="2"/>
        <v>0</v>
      </c>
      <c r="I6" s="68">
        <f t="shared" si="2"/>
        <v>0</v>
      </c>
      <c r="J6" s="68">
        <f t="shared" si="2"/>
        <v>0</v>
      </c>
    </row>
    <row r="7" spans="2:10" ht="15" thickBot="1" x14ac:dyDescent="0.4">
      <c r="B7" s="69" t="s">
        <v>79</v>
      </c>
      <c r="C7" s="68">
        <f>IFERROR(C4/(5*Pathways!G8), "0")</f>
        <v>0.18000000000000002</v>
      </c>
      <c r="D7" s="68">
        <f>IFERROR(D4/(5*Pathways!G8), "0")</f>
        <v>0.02</v>
      </c>
      <c r="E7" s="68">
        <f>IFERROR(E4/(5*Pathways!G8), "0")</f>
        <v>0.04</v>
      </c>
      <c r="F7" s="68">
        <f>IFERROR(F4/(5*Pathways!G8), "0")</f>
        <v>0.13799999999999998</v>
      </c>
      <c r="G7" s="68">
        <f>IFERROR(G4/(5*Pathways!G8), "0")</f>
        <v>0.02</v>
      </c>
      <c r="H7" s="68">
        <f>IFERROR(H4/(5*Pathways!G8), "0")</f>
        <v>0</v>
      </c>
      <c r="I7" s="68">
        <f>IFERROR(I4/(5*Pathways!G8), "0")</f>
        <v>0</v>
      </c>
      <c r="J7" s="68">
        <f>IFERROR(J4/(5*Pathways!G8), "0")</f>
        <v>0</v>
      </c>
    </row>
    <row r="8" spans="2:10" ht="15" thickBot="1" x14ac:dyDescent="0.4"/>
    <row r="9" spans="2:10" x14ac:dyDescent="0.35">
      <c r="B9" s="70" t="str">
        <f>B3</f>
        <v>Targeted</v>
      </c>
      <c r="C9" s="71"/>
      <c r="D9" s="71"/>
      <c r="E9" s="71"/>
      <c r="F9" s="71"/>
      <c r="G9" s="71"/>
      <c r="H9" s="71"/>
      <c r="I9" s="71"/>
      <c r="J9" s="72"/>
    </row>
    <row r="10" spans="2:10" x14ac:dyDescent="0.35">
      <c r="B10" s="73"/>
      <c r="C10" s="74"/>
      <c r="D10" s="74"/>
      <c r="E10" s="74"/>
      <c r="F10" s="74"/>
      <c r="G10" s="74"/>
      <c r="H10" s="74"/>
      <c r="I10" s="74"/>
      <c r="J10" s="75"/>
    </row>
    <row r="11" spans="2:10" x14ac:dyDescent="0.35">
      <c r="B11" s="76" t="str">
        <f>'P3'!C6</f>
        <v>Block of support</v>
      </c>
      <c r="C11" s="77" t="str">
        <f>C3</f>
        <v xml:space="preserve">B3 Therapy Assistant </v>
      </c>
      <c r="D11" s="77" t="str">
        <f t="shared" ref="D11:J11" si="3">D3</f>
        <v xml:space="preserve">B4 Assistant Practitioner </v>
      </c>
      <c r="E11" s="77" t="str">
        <f t="shared" si="3"/>
        <v>B5 Therapist</v>
      </c>
      <c r="F11" s="77" t="str">
        <f t="shared" si="3"/>
        <v xml:space="preserve">B6 Specialist </v>
      </c>
      <c r="G11" s="77" t="str">
        <f t="shared" si="3"/>
        <v>B7 Professional Advisor</v>
      </c>
      <c r="H11" s="77">
        <f t="shared" si="3"/>
        <v>0</v>
      </c>
      <c r="I11" s="77">
        <f t="shared" si="3"/>
        <v>0</v>
      </c>
      <c r="J11" s="78">
        <f t="shared" si="3"/>
        <v>0</v>
      </c>
    </row>
    <row r="12" spans="2:10" x14ac:dyDescent="0.35">
      <c r="B12" s="73" t="s">
        <v>80</v>
      </c>
      <c r="C12" s="74">
        <f>IFERROR(HOME!C3/'P3'!D18*'P3'!D17*'P3'!D19,"0")</f>
        <v>24</v>
      </c>
      <c r="D12" s="74" t="str">
        <f>IFERROR(HOME!C3/'P3'!E18*'P3'!E17*'P3'!E19,"0")</f>
        <v>0</v>
      </c>
      <c r="E12" s="74" t="str">
        <f>IFERROR(HOME!C3/'P3'!F18*'P3'!F17*'P3'!F19,"0")</f>
        <v>0</v>
      </c>
      <c r="F12" s="74">
        <f>IFERROR(HOME!C3/'P3'!G18*'P3'!G17*'P3'!G19,"0")</f>
        <v>21.6</v>
      </c>
      <c r="G12" s="74" t="str">
        <f>IFERROR(HOME!C3/'P3'!H18*'P3'!H17*'P3'!H19,"0")</f>
        <v>0</v>
      </c>
      <c r="H12" s="74" t="str">
        <f>IFERROR(HOME!C3/'P3'!I18*'P3'!I17*'P3'!I19,"0")</f>
        <v>0</v>
      </c>
      <c r="I12" s="74" t="str">
        <f>IFERROR(HOME!C3/'P3'!J18*'P3'!J17*'P3'!J19,"0")</f>
        <v>0</v>
      </c>
      <c r="J12" s="79" t="str">
        <f>IFERROR(HOME!C3/'P3'!K18*'P3'!K17*'P3'!K19,"0")</f>
        <v>0</v>
      </c>
    </row>
    <row r="13" spans="2:10" x14ac:dyDescent="0.35">
      <c r="B13" s="73" t="s">
        <v>81</v>
      </c>
      <c r="C13" s="74">
        <f>IFERROR(C12*'P3'!D20,"0")</f>
        <v>1080</v>
      </c>
      <c r="D13" s="74">
        <f>IFERROR(D12*'P3'!E20,"0")</f>
        <v>0</v>
      </c>
      <c r="E13" s="74">
        <f>IFERROR(E12*'P3'!F20,"0")</f>
        <v>0</v>
      </c>
      <c r="F13" s="74">
        <f>IFERROR(F12*'P3'!G20,"0")</f>
        <v>108</v>
      </c>
      <c r="G13" s="74">
        <f>IFERROR(G12*'P3'!H20,"0")</f>
        <v>0</v>
      </c>
      <c r="H13" s="74">
        <f>IFERROR(H12*'P3'!I20,"0")</f>
        <v>0</v>
      </c>
      <c r="I13" s="74">
        <f>IFERROR(I12*'P3'!J20,"0")</f>
        <v>0</v>
      </c>
      <c r="J13" s="79">
        <f>IFERROR(J12*'P3'!K20,"0")</f>
        <v>0</v>
      </c>
    </row>
    <row r="14" spans="2:10" x14ac:dyDescent="0.35">
      <c r="B14" s="76" t="str">
        <f>'P3'!C7</f>
        <v>Review</v>
      </c>
      <c r="C14" s="77" t="str">
        <f>C11</f>
        <v xml:space="preserve">B3 Therapy Assistant </v>
      </c>
      <c r="D14" s="77" t="str">
        <f t="shared" ref="D14:J14" si="4">D11</f>
        <v xml:space="preserve">B4 Assistant Practitioner </v>
      </c>
      <c r="E14" s="77" t="str">
        <f t="shared" si="4"/>
        <v>B5 Therapist</v>
      </c>
      <c r="F14" s="77" t="str">
        <f t="shared" si="4"/>
        <v xml:space="preserve">B6 Specialist </v>
      </c>
      <c r="G14" s="77" t="str">
        <f t="shared" si="4"/>
        <v>B7 Professional Advisor</v>
      </c>
      <c r="H14" s="77">
        <f t="shared" si="4"/>
        <v>0</v>
      </c>
      <c r="I14" s="77">
        <f t="shared" si="4"/>
        <v>0</v>
      </c>
      <c r="J14" s="78">
        <f t="shared" si="4"/>
        <v>0</v>
      </c>
    </row>
    <row r="15" spans="2:10" x14ac:dyDescent="0.35">
      <c r="B15" s="73" t="s">
        <v>80</v>
      </c>
      <c r="C15" s="74" t="str">
        <f>IFERROR(HOME!C3/'P3'!D25*'P3'!D24*'P3'!D26,"0")</f>
        <v>0</v>
      </c>
      <c r="D15" s="74">
        <f>IFERROR(HOME!C3/'P3'!E25*'P3'!E24*'P3'!E26,"0")</f>
        <v>12</v>
      </c>
      <c r="E15" s="74">
        <f>IFERROR(HOME!C3/'P3'!F25*'P3'!F24*'P3'!F26,"0")</f>
        <v>12</v>
      </c>
      <c r="F15" s="74">
        <f>IFERROR(HOME!C3/'P3'!G25*'P3'!G24*'P3'!G26,"0")</f>
        <v>12</v>
      </c>
      <c r="G15" s="74">
        <f>IFERROR(HOME!C3/'P3'!H25*'P3'!H24*'P3'!H26,"0")</f>
        <v>12</v>
      </c>
      <c r="H15" s="74" t="str">
        <f>IFERROR(HOME!C3/'P3'!I25*'P3'!I24*'P3'!I26,"0")</f>
        <v>0</v>
      </c>
      <c r="I15" s="74" t="str">
        <f>IFERROR(HOME!C3/'P3'!J25*'P3'!J24*'P3'!J26,"0")</f>
        <v>0</v>
      </c>
      <c r="J15" s="79" t="str">
        <f>IFERROR(HOME!C3/'P3'!K25*'P3'!K24*'P3'!K26,"0")</f>
        <v>0</v>
      </c>
    </row>
    <row r="16" spans="2:10" x14ac:dyDescent="0.35">
      <c r="B16" s="73" t="s">
        <v>81</v>
      </c>
      <c r="C16" s="74">
        <f>IFERROR(C15*'P3'!D27,"0")</f>
        <v>0</v>
      </c>
      <c r="D16" s="74">
        <f>IFERROR(D15*'P3'!E27,"0")</f>
        <v>120</v>
      </c>
      <c r="E16" s="74">
        <f>IFERROR(E15*'P3'!F27,"0")</f>
        <v>240</v>
      </c>
      <c r="F16" s="74">
        <f>IFERROR(F15*'P3'!G27,"0")</f>
        <v>720</v>
      </c>
      <c r="G16" s="74">
        <f>IFERROR(G15*'P3'!H27,"0")</f>
        <v>120</v>
      </c>
      <c r="H16" s="74">
        <f>IFERROR(H15*'P3'!I27,"0")</f>
        <v>0</v>
      </c>
      <c r="I16" s="74">
        <f>IFERROR(I15*'P3'!J27,"0")</f>
        <v>0</v>
      </c>
      <c r="J16" s="79">
        <f>IFERROR(J15*'P3'!K27,"0")</f>
        <v>0</v>
      </c>
    </row>
    <row r="17" spans="2:10" x14ac:dyDescent="0.35">
      <c r="B17" s="76">
        <f>'P3'!C8</f>
        <v>0</v>
      </c>
      <c r="C17" s="77" t="str">
        <f>C14</f>
        <v xml:space="preserve">B3 Therapy Assistant </v>
      </c>
      <c r="D17" s="77" t="str">
        <f t="shared" ref="D17:J17" si="5">D14</f>
        <v xml:space="preserve">B4 Assistant Practitioner </v>
      </c>
      <c r="E17" s="77" t="str">
        <f t="shared" si="5"/>
        <v>B5 Therapist</v>
      </c>
      <c r="F17" s="77" t="str">
        <f t="shared" si="5"/>
        <v xml:space="preserve">B6 Specialist </v>
      </c>
      <c r="G17" s="77" t="str">
        <f t="shared" si="5"/>
        <v>B7 Professional Advisor</v>
      </c>
      <c r="H17" s="77">
        <f t="shared" si="5"/>
        <v>0</v>
      </c>
      <c r="I17" s="77">
        <f t="shared" si="5"/>
        <v>0</v>
      </c>
      <c r="J17" s="78">
        <f t="shared" si="5"/>
        <v>0</v>
      </c>
    </row>
    <row r="18" spans="2:10" x14ac:dyDescent="0.35">
      <c r="B18" s="73" t="s">
        <v>80</v>
      </c>
      <c r="C18" s="74" t="str">
        <f>IFERROR(HOME!C3/'P3'!D32*'P3'!D31*'P3'!D33,"0")</f>
        <v>0</v>
      </c>
      <c r="D18" s="74" t="str">
        <f>IFERROR(HOME!C3/'P3'!E32*'P3'!E31*'P3'!E33,"0")</f>
        <v>0</v>
      </c>
      <c r="E18" s="74" t="str">
        <f>IFERROR(HOME!C3/'P3'!F32*'P3'!F31*'P3'!F33,"0")</f>
        <v>0</v>
      </c>
      <c r="F18" s="74" t="str">
        <f>IFERROR(HOME!C3/'P3'!G32*'P3'!G31*'P3'!G33,"0")</f>
        <v>0</v>
      </c>
      <c r="G18" s="74" t="str">
        <f>IFERROR(HOME!C3/'P3'!H32*'P3'!H31*'P3'!H33,"0")</f>
        <v>0</v>
      </c>
      <c r="H18" s="74" t="str">
        <f>IFERROR(HOME!C3/'P3'!I32*'P3'!I31*'P3'!I33,"0")</f>
        <v>0</v>
      </c>
      <c r="I18" s="74" t="str">
        <f>IFERROR(HOME!C3/'P3'!J32*'P3'!J31*'P3'!J33,"0")</f>
        <v>0</v>
      </c>
      <c r="J18" s="79" t="str">
        <f>IFERROR(HOME!C3/'P3'!K32*'P3'!K31*'P3'!K33,"0")</f>
        <v>0</v>
      </c>
    </row>
    <row r="19" spans="2:10" x14ac:dyDescent="0.35">
      <c r="B19" s="73" t="s">
        <v>81</v>
      </c>
      <c r="C19" s="74">
        <f>IFERROR(C18*'P3'!D34,"0")</f>
        <v>0</v>
      </c>
      <c r="D19" s="74">
        <f>IFERROR(D18*'P3'!E34,"0")</f>
        <v>0</v>
      </c>
      <c r="E19" s="74">
        <f>IFERROR(E18*'P3'!F34,"0")</f>
        <v>0</v>
      </c>
      <c r="F19" s="74">
        <f>IFERROR(F18*'P3'!G34,"0")</f>
        <v>0</v>
      </c>
      <c r="G19" s="74">
        <f>IFERROR(G18*'P3'!H34,"0")</f>
        <v>0</v>
      </c>
      <c r="H19" s="74">
        <f>IFERROR(H18*'P3'!I34,"0")</f>
        <v>0</v>
      </c>
      <c r="I19" s="74">
        <f>IFERROR(I18*'P3'!J34,"0")</f>
        <v>0</v>
      </c>
      <c r="J19" s="79">
        <f>IFERROR(J18*'P3'!K34,"0")</f>
        <v>0</v>
      </c>
    </row>
    <row r="20" spans="2:10" x14ac:dyDescent="0.35">
      <c r="B20" s="76">
        <f>'P3'!C9</f>
        <v>0</v>
      </c>
      <c r="C20" s="77" t="str">
        <f>C17</f>
        <v xml:space="preserve">B3 Therapy Assistant </v>
      </c>
      <c r="D20" s="77" t="str">
        <f t="shared" ref="D20:J20" si="6">D17</f>
        <v xml:space="preserve">B4 Assistant Practitioner </v>
      </c>
      <c r="E20" s="77" t="str">
        <f t="shared" si="6"/>
        <v>B5 Therapist</v>
      </c>
      <c r="F20" s="77" t="str">
        <f t="shared" si="6"/>
        <v xml:space="preserve">B6 Specialist </v>
      </c>
      <c r="G20" s="77" t="str">
        <f t="shared" si="6"/>
        <v>B7 Professional Advisor</v>
      </c>
      <c r="H20" s="77">
        <f t="shared" si="6"/>
        <v>0</v>
      </c>
      <c r="I20" s="77">
        <f t="shared" si="6"/>
        <v>0</v>
      </c>
      <c r="J20" s="78">
        <f t="shared" si="6"/>
        <v>0</v>
      </c>
    </row>
    <row r="21" spans="2:10" x14ac:dyDescent="0.35">
      <c r="B21" s="73" t="s">
        <v>80</v>
      </c>
      <c r="C21" s="74" t="str">
        <f>IFERROR(HOME!C3/'P3'!D39*'P3'!D38*'P3'!D40,"0")</f>
        <v>0</v>
      </c>
      <c r="D21" s="74" t="str">
        <f>IFERROR(HOME!C3/'P3'!E39*'P3'!E38*'P3'!E40,"0")</f>
        <v>0</v>
      </c>
      <c r="E21" s="74" t="str">
        <f>IFERROR(HOME!C3/'P3'!F39*'P3'!F38*'P3'!F40,"0")</f>
        <v>0</v>
      </c>
      <c r="F21" s="74" t="str">
        <f>IFERROR(HOME!C3/'P3'!G39*'P3'!G38*'P3'!G40,"0")</f>
        <v>0</v>
      </c>
      <c r="G21" s="74" t="str">
        <f>IFERROR(HOME!C3/'P3'!H39*'P3'!H38*'P3'!H40,"0")</f>
        <v>0</v>
      </c>
      <c r="H21" s="74" t="str">
        <f>IFERROR(HOME!C3/'P3'!I39*'P3'!I38*'P3'!I40,"0")</f>
        <v>0</v>
      </c>
      <c r="I21" s="74" t="str">
        <f>IFERROR(HOME!C3/'P3'!J39*'P3'!J38*'P3'!J40,"0")</f>
        <v>0</v>
      </c>
      <c r="J21" s="79" t="str">
        <f>IFERROR(HOME!C3/'P3'!K39*'P3'!K38*'P3'!K40,"0")</f>
        <v>0</v>
      </c>
    </row>
    <row r="22" spans="2:10" x14ac:dyDescent="0.35">
      <c r="B22" s="73" t="s">
        <v>81</v>
      </c>
      <c r="C22" s="74">
        <f>IFERROR(C21*'P3'!D41,"0")</f>
        <v>0</v>
      </c>
      <c r="D22" s="74">
        <f>IFERROR(D21*'P3'!E41,"0")</f>
        <v>0</v>
      </c>
      <c r="E22" s="74">
        <f>IFERROR(E21*'P3'!F41,"0")</f>
        <v>0</v>
      </c>
      <c r="F22" s="74">
        <f>IFERROR(F21*'P3'!G41,"0")</f>
        <v>0</v>
      </c>
      <c r="G22" s="74">
        <f>IFERROR(G21*'P3'!H41,"0")</f>
        <v>0</v>
      </c>
      <c r="H22" s="74">
        <f>IFERROR(H21*'P3'!I41,"0")</f>
        <v>0</v>
      </c>
      <c r="I22" s="74">
        <f>IFERROR(I21*'P3'!J41,"0")</f>
        <v>0</v>
      </c>
      <c r="J22" s="79">
        <f>IFERROR(J21*'P3'!K41,"0")</f>
        <v>0</v>
      </c>
    </row>
    <row r="23" spans="2:10" x14ac:dyDescent="0.35">
      <c r="B23" s="76">
        <f>'P3'!C10</f>
        <v>0</v>
      </c>
      <c r="C23" s="77" t="str">
        <f>C20</f>
        <v xml:space="preserve">B3 Therapy Assistant </v>
      </c>
      <c r="D23" s="77" t="str">
        <f t="shared" ref="D23:J23" si="7">D20</f>
        <v xml:space="preserve">B4 Assistant Practitioner </v>
      </c>
      <c r="E23" s="77" t="str">
        <f t="shared" si="7"/>
        <v>B5 Therapist</v>
      </c>
      <c r="F23" s="77" t="str">
        <f t="shared" si="7"/>
        <v xml:space="preserve">B6 Specialist </v>
      </c>
      <c r="G23" s="77" t="str">
        <f t="shared" si="7"/>
        <v>B7 Professional Advisor</v>
      </c>
      <c r="H23" s="77">
        <f t="shared" si="7"/>
        <v>0</v>
      </c>
      <c r="I23" s="77">
        <f t="shared" si="7"/>
        <v>0</v>
      </c>
      <c r="J23" s="78">
        <f t="shared" si="7"/>
        <v>0</v>
      </c>
    </row>
    <row r="24" spans="2:10" x14ac:dyDescent="0.35">
      <c r="B24" s="73" t="s">
        <v>80</v>
      </c>
      <c r="C24" s="74" t="str">
        <f>IFERROR(HOME!C3/'P3'!D46*'P3'!D45*'P3'!D47,"0")</f>
        <v>0</v>
      </c>
      <c r="D24" s="74" t="str">
        <f>IFERROR(HOME!C3/'P3'!E46*'P3'!E45*'P3'!E47,"0")</f>
        <v>0</v>
      </c>
      <c r="E24" s="74" t="str">
        <f>IFERROR(HOME!C3/'P3'!F46*'P3'!F45*'P3'!F47,"0")</f>
        <v>0</v>
      </c>
      <c r="F24" s="74" t="str">
        <f>IFERROR(HOME!C3/'P3'!G46*'P3'!G45*'P3'!G47,"0")</f>
        <v>0</v>
      </c>
      <c r="G24" s="74" t="str">
        <f>IFERROR(HOME!C3/'P3'!H46*'P3'!H45*'P3'!H47,"0")</f>
        <v>0</v>
      </c>
      <c r="H24" s="74" t="str">
        <f>IFERROR(HOME!C3/'P3'!I46*'P3'!I45*'P3'!I47,"0")</f>
        <v>0</v>
      </c>
      <c r="I24" s="74" t="str">
        <f>IFERROR(HOME!C3/'P3'!J46*'P3'!J45*'P3'!J47,"0")</f>
        <v>0</v>
      </c>
      <c r="J24" s="79" t="str">
        <f>IFERROR(HOME!C3/'P3'!K46*'P3'!K45*'P3'!K47,"0")</f>
        <v>0</v>
      </c>
    </row>
    <row r="25" spans="2:10" x14ac:dyDescent="0.35">
      <c r="B25" s="73" t="s">
        <v>81</v>
      </c>
      <c r="C25" s="74">
        <f>IFERROR(C24*'P3'!D48,"0")</f>
        <v>0</v>
      </c>
      <c r="D25" s="74">
        <f>IFERROR(D24*'P3'!E48,"0")</f>
        <v>0</v>
      </c>
      <c r="E25" s="74">
        <f>IFERROR(E24*'P3'!F48,"0")</f>
        <v>0</v>
      </c>
      <c r="F25" s="74">
        <f>IFERROR(F24*'P3'!G48,"0")</f>
        <v>0</v>
      </c>
      <c r="G25" s="74">
        <f>IFERROR(G24*'P3'!H48,"0")</f>
        <v>0</v>
      </c>
      <c r="H25" s="74">
        <f>IFERROR(H24*'P3'!I48,"0")</f>
        <v>0</v>
      </c>
      <c r="I25" s="74">
        <f>IFERROR(I24*'P3'!J48,"0")</f>
        <v>0</v>
      </c>
      <c r="J25" s="79">
        <f>IFERROR(J24*'P3'!K48,"0")</f>
        <v>0</v>
      </c>
    </row>
    <row r="26" spans="2:10" x14ac:dyDescent="0.35">
      <c r="B26" s="76">
        <f>'P3'!C11</f>
        <v>0</v>
      </c>
      <c r="C26" s="77" t="str">
        <f>C23</f>
        <v xml:space="preserve">B3 Therapy Assistant </v>
      </c>
      <c r="D26" s="77" t="str">
        <f t="shared" ref="D26:J26" si="8">D23</f>
        <v xml:space="preserve">B4 Assistant Practitioner </v>
      </c>
      <c r="E26" s="77" t="str">
        <f t="shared" si="8"/>
        <v>B5 Therapist</v>
      </c>
      <c r="F26" s="77" t="str">
        <f t="shared" si="8"/>
        <v xml:space="preserve">B6 Specialist </v>
      </c>
      <c r="G26" s="77" t="str">
        <f t="shared" si="8"/>
        <v>B7 Professional Advisor</v>
      </c>
      <c r="H26" s="77">
        <f t="shared" si="8"/>
        <v>0</v>
      </c>
      <c r="I26" s="77">
        <f t="shared" si="8"/>
        <v>0</v>
      </c>
      <c r="J26" s="78">
        <f t="shared" si="8"/>
        <v>0</v>
      </c>
    </row>
    <row r="27" spans="2:10" x14ac:dyDescent="0.35">
      <c r="B27" s="73" t="s">
        <v>80</v>
      </c>
      <c r="C27" s="74" t="str">
        <f>IFERROR(HOME!C3/'P3'!D53*'P3'!D52*'P3'!D54,"0")</f>
        <v>0</v>
      </c>
      <c r="D27" s="74" t="str">
        <f>IFERROR(HOME!C3/'P3'!E53*'P3'!E52*'P3'!E54,"0")</f>
        <v>0</v>
      </c>
      <c r="E27" s="74" t="str">
        <f>IFERROR(HOME!C3/'P3'!F53*'P3'!F52*'P3'!F54,"0")</f>
        <v>0</v>
      </c>
      <c r="F27" s="74" t="str">
        <f>IFERROR(HOME!C3/'P3'!G53*'P3'!G52*'P3'!G54,"0")</f>
        <v>0</v>
      </c>
      <c r="G27" s="74" t="str">
        <f>IFERROR(HOME!C3/'P3'!H53*'P3'!H52*'P3'!H54,"0")</f>
        <v>0</v>
      </c>
      <c r="H27" s="74" t="str">
        <f>IFERROR(HOME!C3/'P3'!I53*'P3'!I52*'P3'!I54,"0")</f>
        <v>0</v>
      </c>
      <c r="I27" s="74" t="str">
        <f>IFERROR(HOME!C3/'P3'!J53*'P3'!J52*'P3'!J54,"0")</f>
        <v>0</v>
      </c>
      <c r="J27" s="79" t="str">
        <f>IFERROR(HOME!C3/'P3'!K53*'P3'!K52*'P3'!K54,"0")</f>
        <v>0</v>
      </c>
    </row>
    <row r="28" spans="2:10" x14ac:dyDescent="0.35">
      <c r="B28" s="73" t="s">
        <v>81</v>
      </c>
      <c r="C28" s="74">
        <f>IFERROR(C27*'P3'!D55,"0")</f>
        <v>0</v>
      </c>
      <c r="D28" s="74">
        <f>IFERROR(D27*'P3'!E55,"0")</f>
        <v>0</v>
      </c>
      <c r="E28" s="74">
        <f>IFERROR(E27*'P3'!F55,"0")</f>
        <v>0</v>
      </c>
      <c r="F28" s="74">
        <f>IFERROR(F27*'P3'!G55,"0")</f>
        <v>0</v>
      </c>
      <c r="G28" s="74">
        <f>IFERROR(G27*'P3'!H55,"0")</f>
        <v>0</v>
      </c>
      <c r="H28" s="74">
        <f>IFERROR(H27*'P3'!I55,"0")</f>
        <v>0</v>
      </c>
      <c r="I28" s="74">
        <f>IFERROR(I27*'P3'!J55,"0")</f>
        <v>0</v>
      </c>
      <c r="J28" s="79">
        <f>IFERROR(J27*'P3'!K55,"0")</f>
        <v>0</v>
      </c>
    </row>
    <row r="29" spans="2:10" x14ac:dyDescent="0.35">
      <c r="B29" s="76">
        <f>'P3'!C12</f>
        <v>0</v>
      </c>
      <c r="C29" s="77" t="str">
        <f>C26</f>
        <v xml:space="preserve">B3 Therapy Assistant </v>
      </c>
      <c r="D29" s="77" t="str">
        <f t="shared" ref="D29:J29" si="9">D26</f>
        <v xml:space="preserve">B4 Assistant Practitioner </v>
      </c>
      <c r="E29" s="77" t="str">
        <f t="shared" si="9"/>
        <v>B5 Therapist</v>
      </c>
      <c r="F29" s="77" t="str">
        <f t="shared" si="9"/>
        <v xml:space="preserve">B6 Specialist </v>
      </c>
      <c r="G29" s="77" t="str">
        <f t="shared" si="9"/>
        <v>B7 Professional Advisor</v>
      </c>
      <c r="H29" s="77">
        <f t="shared" si="9"/>
        <v>0</v>
      </c>
      <c r="I29" s="77">
        <f t="shared" si="9"/>
        <v>0</v>
      </c>
      <c r="J29" s="78">
        <f t="shared" si="9"/>
        <v>0</v>
      </c>
    </row>
    <row r="30" spans="2:10" s="48" customFormat="1" x14ac:dyDescent="0.35">
      <c r="B30" s="73" t="s">
        <v>80</v>
      </c>
      <c r="C30" s="74" t="str">
        <f>IFERROR(HOME!C3/'P3'!D60*'P3'!D59*'P3'!D61,"0")</f>
        <v>0</v>
      </c>
      <c r="D30" s="74" t="str">
        <f>IFERROR(HOME!C3/'P3'!E60*'P3'!E59*'P3'!E61,"0")</f>
        <v>0</v>
      </c>
      <c r="E30" s="74" t="str">
        <f>IFERROR(HOME!C3/'P3'!F60*'P3'!F59*'P3'!F61,"0")</f>
        <v>0</v>
      </c>
      <c r="F30" s="74" t="str">
        <f>IFERROR(HOME!C3/'P3'!G60*'P3'!G59*'P3'!G61,"0")</f>
        <v>0</v>
      </c>
      <c r="G30" s="74" t="str">
        <f>IFERROR(HOME!C3/'P3'!H60*'P3'!H59*'P3'!H61,"0")</f>
        <v>0</v>
      </c>
      <c r="H30" s="74" t="str">
        <f>IFERROR(HOME!C3/'P3'!I60*'P3'!I59*'P3'!I61,"0")</f>
        <v>0</v>
      </c>
      <c r="I30" s="74" t="str">
        <f>IFERROR(HOME!C3/'P3'!J60*'P3'!J59*'P3'!J61,"0")</f>
        <v>0</v>
      </c>
      <c r="J30" s="79" t="str">
        <f>IFERROR(HOME!C3/'P3'!K60*'P3'!K59*'P3'!K61,"0")</f>
        <v>0</v>
      </c>
    </row>
    <row r="31" spans="2:10" s="48" customFormat="1" x14ac:dyDescent="0.35">
      <c r="B31" s="73" t="s">
        <v>81</v>
      </c>
      <c r="C31" s="74">
        <f>IFERROR(C30*'P3'!D62,"0")</f>
        <v>0</v>
      </c>
      <c r="D31" s="74">
        <f>IFERROR(D30*'P3'!E62,"0")</f>
        <v>0</v>
      </c>
      <c r="E31" s="74">
        <f>IFERROR(E30*'P3'!F62,"0")</f>
        <v>0</v>
      </c>
      <c r="F31" s="74">
        <f>IFERROR(F30*'P3'!G62,"0")</f>
        <v>0</v>
      </c>
      <c r="G31" s="74">
        <f>IFERROR(G30*'P3'!H62,"0")</f>
        <v>0</v>
      </c>
      <c r="H31" s="74">
        <f>IFERROR(H30*'P3'!I62,"0")</f>
        <v>0</v>
      </c>
      <c r="I31" s="74">
        <f>IFERROR(I30*'P3'!J62,"0")</f>
        <v>0</v>
      </c>
      <c r="J31" s="79">
        <f>IFERROR(J30*'P3'!K62,"0")</f>
        <v>0</v>
      </c>
    </row>
    <row r="32" spans="2:10" s="48" customFormat="1" x14ac:dyDescent="0.35">
      <c r="B32" s="76">
        <f>'P3'!C13</f>
        <v>0</v>
      </c>
      <c r="C32" s="77" t="str">
        <f>C29</f>
        <v xml:space="preserve">B3 Therapy Assistant </v>
      </c>
      <c r="D32" s="77" t="str">
        <f t="shared" ref="D32:J32" si="10">D29</f>
        <v xml:space="preserve">B4 Assistant Practitioner </v>
      </c>
      <c r="E32" s="77" t="str">
        <f t="shared" si="10"/>
        <v>B5 Therapist</v>
      </c>
      <c r="F32" s="77" t="str">
        <f t="shared" si="10"/>
        <v xml:space="preserve">B6 Specialist </v>
      </c>
      <c r="G32" s="77" t="str">
        <f t="shared" si="10"/>
        <v>B7 Professional Advisor</v>
      </c>
      <c r="H32" s="77">
        <f t="shared" si="10"/>
        <v>0</v>
      </c>
      <c r="I32" s="77">
        <f t="shared" si="10"/>
        <v>0</v>
      </c>
      <c r="J32" s="78">
        <f t="shared" si="10"/>
        <v>0</v>
      </c>
    </row>
    <row r="33" spans="2:10" x14ac:dyDescent="0.35">
      <c r="B33" s="73" t="s">
        <v>80</v>
      </c>
      <c r="C33" s="74" t="str">
        <f>IFERROR(HOME!C3/'P3'!D67*'P3'!D66*'P3'!D68,"0")</f>
        <v>0</v>
      </c>
      <c r="D33" s="74" t="str">
        <f>IFERROR(HOME!C3/'P3'!E67*'P3'!E66*'P3'!E68,"0")</f>
        <v>0</v>
      </c>
      <c r="E33" s="74" t="str">
        <f>IFERROR(HOME!C3/'P3'!F67*'P3'!F66*'P3'!F68,"0")</f>
        <v>0</v>
      </c>
      <c r="F33" s="74" t="str">
        <f>IFERROR(HOME!C3/'P3'!G67*'P3'!G66*'P3'!G68,"0")</f>
        <v>0</v>
      </c>
      <c r="G33" s="74" t="str">
        <f>IFERROR(HOME!C3/'P3'!H67*'P3'!H66*'P3'!H68,"0")</f>
        <v>0</v>
      </c>
      <c r="H33" s="74" t="str">
        <f>IFERROR(HOME!C3/'P3'!I67*'P3'!I66*'P3'!I68,"0")</f>
        <v>0</v>
      </c>
      <c r="I33" s="74" t="str">
        <f>IFERROR(HOME!C3/'P3'!J67*'P3'!J66*'P3'!J68,"0")</f>
        <v>0</v>
      </c>
      <c r="J33" s="79" t="str">
        <f>IFERROR(HOME!C3/'P3'!K67*'P3'!K66*'P3'!K68,"0")</f>
        <v>0</v>
      </c>
    </row>
    <row r="34" spans="2:10" ht="15" thickBot="1" x14ac:dyDescent="0.4">
      <c r="B34" s="80" t="s">
        <v>81</v>
      </c>
      <c r="C34" s="81">
        <f>IFERROR(C33*'P3'!D69,"0")</f>
        <v>0</v>
      </c>
      <c r="D34" s="81">
        <f>IFERROR(D33*'P3'!E69,"0")</f>
        <v>0</v>
      </c>
      <c r="E34" s="81">
        <f>IFERROR(E33*'P3'!F69,"0")</f>
        <v>0</v>
      </c>
      <c r="F34" s="81">
        <f>IFERROR(F33*'P3'!G69,"0")</f>
        <v>0</v>
      </c>
      <c r="G34" s="81">
        <f>IFERROR(G33*'P3'!H69,"0")</f>
        <v>0</v>
      </c>
      <c r="H34" s="81">
        <f>IFERROR(H33*'P3'!I69,"0")</f>
        <v>0</v>
      </c>
      <c r="I34" s="81">
        <f>IFERROR(I33*'P3'!J69,"0")</f>
        <v>0</v>
      </c>
      <c r="J34" s="82">
        <f>IFERROR(J33*'P3'!K69,"0")</f>
        <v>0</v>
      </c>
    </row>
  </sheetData>
  <sheetProtection algorithmName="SHA-512" hashValue="Q84cBhZ9p4vMpWhSr3/Of2onAJfJNpAZ0CwAexyhiroUq6CLA034ZOkRJeWTgX/VzIkyOAGPTH72IsQFetNztg==" saltValue="3wxgRdJJ7evHPKSXiVucoQ==" spinCount="100000" sheet="1" objects="1" scenarios="1"/>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66734-374C-4162-AC41-A2C1ED50EE41}">
  <sheetPr>
    <tabColor theme="9" tint="-0.249977111117893"/>
  </sheetPr>
  <dimension ref="B1:J34"/>
  <sheetViews>
    <sheetView showGridLines="0" topLeftCell="A2" zoomScale="63" zoomScaleNormal="63" workbookViewId="0">
      <selection activeCell="C27" sqref="C27"/>
    </sheetView>
  </sheetViews>
  <sheetFormatPr defaultColWidth="8.7265625" defaultRowHeight="14.5" x14ac:dyDescent="0.35"/>
  <cols>
    <col min="1" max="1" width="8.7265625" style="16"/>
    <col min="2" max="2" width="72.81640625" style="16" bestFit="1" customWidth="1"/>
    <col min="3" max="8" width="8.7265625" style="66"/>
    <col min="9" max="9" width="9.26953125" style="66" customWidth="1"/>
    <col min="10" max="10" width="8.7265625" style="48"/>
    <col min="11" max="16384" width="8.7265625" style="16"/>
  </cols>
  <sheetData>
    <row r="1" spans="2:10" ht="21" x14ac:dyDescent="0.5">
      <c r="B1" s="65" t="s">
        <v>84</v>
      </c>
    </row>
    <row r="2" spans="2:10" ht="15" thickBot="1" x14ac:dyDescent="0.4"/>
    <row r="3" spans="2:10" ht="15" thickBot="1" x14ac:dyDescent="0.4">
      <c r="B3" s="67" t="str">
        <f>Pathways!C9</f>
        <v>Intensive therapy</v>
      </c>
      <c r="C3" s="68" t="str">
        <f>Workforce!C7</f>
        <v xml:space="preserve">B3 Therapy Assistant </v>
      </c>
      <c r="D3" s="68" t="str">
        <f>Workforce!C8</f>
        <v xml:space="preserve">B4 Assistant Practitioner </v>
      </c>
      <c r="E3" s="68" t="str">
        <f>Workforce!C9</f>
        <v>B5 Therapist</v>
      </c>
      <c r="F3" s="68" t="str">
        <f>Workforce!C10</f>
        <v xml:space="preserve">B6 Specialist </v>
      </c>
      <c r="G3" s="68" t="str">
        <f>Workforce!C11</f>
        <v>B7 Professional Advisor</v>
      </c>
      <c r="H3" s="68">
        <f>Workforce!C12</f>
        <v>0</v>
      </c>
      <c r="I3" s="68">
        <f>Workforce!C13</f>
        <v>0</v>
      </c>
      <c r="J3" s="68">
        <f>Workforce!C14</f>
        <v>0</v>
      </c>
    </row>
    <row r="4" spans="2:10" ht="15" thickBot="1" x14ac:dyDescent="0.4">
      <c r="B4" s="69" t="s">
        <v>76</v>
      </c>
      <c r="C4" s="68">
        <f>(C13+C16+C19+C22+C25+C28+C31+C34)/100</f>
        <v>24</v>
      </c>
      <c r="D4" s="68">
        <f t="shared" ref="D4:J4" si="0">(D13+D16+D19+D22+D25+D28+D31+D34)/100</f>
        <v>0</v>
      </c>
      <c r="E4" s="68">
        <f t="shared" si="0"/>
        <v>12</v>
      </c>
      <c r="F4" s="68">
        <f t="shared" si="0"/>
        <v>12</v>
      </c>
      <c r="G4" s="68">
        <f t="shared" si="0"/>
        <v>0</v>
      </c>
      <c r="H4" s="68">
        <f t="shared" si="0"/>
        <v>0</v>
      </c>
      <c r="I4" s="68">
        <f t="shared" si="0"/>
        <v>0</v>
      </c>
      <c r="J4" s="68">
        <f t="shared" si="0"/>
        <v>0</v>
      </c>
    </row>
    <row r="5" spans="2:10" ht="15" thickBot="1" x14ac:dyDescent="0.4">
      <c r="B5" s="69" t="s">
        <v>77</v>
      </c>
      <c r="C5" s="68">
        <f>Pathways!J9*Pathways!G9</f>
        <v>5</v>
      </c>
      <c r="D5" s="68">
        <f>C5</f>
        <v>5</v>
      </c>
      <c r="E5" s="68">
        <f t="shared" ref="E5:J5" si="1">D5</f>
        <v>5</v>
      </c>
      <c r="F5" s="68">
        <f t="shared" si="1"/>
        <v>5</v>
      </c>
      <c r="G5" s="68">
        <f t="shared" si="1"/>
        <v>5</v>
      </c>
      <c r="H5" s="68">
        <f t="shared" si="1"/>
        <v>5</v>
      </c>
      <c r="I5" s="68">
        <f t="shared" si="1"/>
        <v>5</v>
      </c>
      <c r="J5" s="68">
        <f t="shared" si="1"/>
        <v>5</v>
      </c>
    </row>
    <row r="6" spans="2:10" ht="15" thickBot="1" x14ac:dyDescent="0.4">
      <c r="B6" s="69" t="s">
        <v>78</v>
      </c>
      <c r="C6" s="68">
        <f>IFERROR(C4/C5, "0")</f>
        <v>4.8</v>
      </c>
      <c r="D6" s="68">
        <f t="shared" ref="D6:J6" si="2">IFERROR(D4/D5, "0")</f>
        <v>0</v>
      </c>
      <c r="E6" s="68">
        <f t="shared" si="2"/>
        <v>2.4</v>
      </c>
      <c r="F6" s="68">
        <f t="shared" si="2"/>
        <v>2.4</v>
      </c>
      <c r="G6" s="68">
        <f t="shared" si="2"/>
        <v>0</v>
      </c>
      <c r="H6" s="68">
        <f t="shared" si="2"/>
        <v>0</v>
      </c>
      <c r="I6" s="68">
        <f t="shared" si="2"/>
        <v>0</v>
      </c>
      <c r="J6" s="68">
        <f t="shared" si="2"/>
        <v>0</v>
      </c>
    </row>
    <row r="7" spans="2:10" ht="15" thickBot="1" x14ac:dyDescent="0.4">
      <c r="B7" s="69" t="s">
        <v>79</v>
      </c>
      <c r="C7" s="68">
        <f>IFERROR(C4/(5*Pathways!G9), "0")</f>
        <v>4.8</v>
      </c>
      <c r="D7" s="68">
        <f>IFERROR(D4/(5*Pathways!G9), "0")</f>
        <v>0</v>
      </c>
      <c r="E7" s="68">
        <f>IFERROR(E4/(5*Pathways!G9), "0")</f>
        <v>2.4</v>
      </c>
      <c r="F7" s="68">
        <f>IFERROR(F4/(5*Pathways!G9), "0")</f>
        <v>2.4</v>
      </c>
      <c r="G7" s="68">
        <f>IFERROR(G4/(5*Pathways!G9), "0")</f>
        <v>0</v>
      </c>
      <c r="H7" s="68">
        <f>IFERROR(H4/(5*Pathways!G9), "0")</f>
        <v>0</v>
      </c>
      <c r="I7" s="68">
        <f>IFERROR(I4/(5*Pathways!G9), "0")</f>
        <v>0</v>
      </c>
      <c r="J7" s="68">
        <f>IFERROR(J4/(5*Pathways!G9), "0")</f>
        <v>0</v>
      </c>
    </row>
    <row r="8" spans="2:10" ht="15" thickBot="1" x14ac:dyDescent="0.4"/>
    <row r="9" spans="2:10" x14ac:dyDescent="0.35">
      <c r="B9" s="70" t="str">
        <f>B3</f>
        <v>Intensive therapy</v>
      </c>
      <c r="C9" s="71"/>
      <c r="D9" s="71"/>
      <c r="E9" s="71"/>
      <c r="F9" s="71"/>
      <c r="G9" s="71"/>
      <c r="H9" s="71"/>
      <c r="I9" s="71"/>
      <c r="J9" s="72"/>
    </row>
    <row r="10" spans="2:10" x14ac:dyDescent="0.35">
      <c r="B10" s="73"/>
      <c r="C10" s="74"/>
      <c r="D10" s="74"/>
      <c r="E10" s="74"/>
      <c r="F10" s="74"/>
      <c r="G10" s="74"/>
      <c r="H10" s="74"/>
      <c r="I10" s="74"/>
      <c r="J10" s="75"/>
    </row>
    <row r="11" spans="2:10" x14ac:dyDescent="0.35">
      <c r="B11" s="76" t="str">
        <f>'P4'!C6</f>
        <v xml:space="preserve">Therapy block at home </v>
      </c>
      <c r="C11" s="77" t="str">
        <f>C3</f>
        <v xml:space="preserve">B3 Therapy Assistant </v>
      </c>
      <c r="D11" s="77" t="str">
        <f t="shared" ref="D11:J11" si="3">D3</f>
        <v xml:space="preserve">B4 Assistant Practitioner </v>
      </c>
      <c r="E11" s="77" t="str">
        <f t="shared" si="3"/>
        <v>B5 Therapist</v>
      </c>
      <c r="F11" s="77" t="str">
        <f t="shared" si="3"/>
        <v xml:space="preserve">B6 Specialist </v>
      </c>
      <c r="G11" s="77" t="str">
        <f t="shared" si="3"/>
        <v>B7 Professional Advisor</v>
      </c>
      <c r="H11" s="77">
        <f t="shared" si="3"/>
        <v>0</v>
      </c>
      <c r="I11" s="77">
        <f t="shared" si="3"/>
        <v>0</v>
      </c>
      <c r="J11" s="78">
        <f t="shared" si="3"/>
        <v>0</v>
      </c>
    </row>
    <row r="12" spans="2:10" x14ac:dyDescent="0.35">
      <c r="B12" s="73" t="s">
        <v>80</v>
      </c>
      <c r="C12" s="74">
        <f>IFERROR(HOME!C3/'P4'!D18*'P4'!D17*'P4'!D19,"0")</f>
        <v>24</v>
      </c>
      <c r="D12" s="74" t="str">
        <f>IFERROR(HOME!C3/'P4'!E18*'P4'!E17*'P4'!E19,"0")</f>
        <v>0</v>
      </c>
      <c r="E12" s="74">
        <f>IFERROR(HOME!C3/'P4'!F18*'P4'!F17*'P4'!F19,"0")</f>
        <v>24</v>
      </c>
      <c r="F12" s="74">
        <f>IFERROR(HOME!C3/'P4'!G18*'P4'!G17*'P4'!G19,"0")</f>
        <v>24</v>
      </c>
      <c r="G12" s="74" t="str">
        <f>IFERROR(HOME!C3/'P4'!H18*'P4'!H17*'P4'!H19,"0")</f>
        <v>0</v>
      </c>
      <c r="H12" s="74" t="str">
        <f>IFERROR(HOME!C3/'P4'!I18*'P4'!I17*'P4'!I19,"0")</f>
        <v>0</v>
      </c>
      <c r="I12" s="74" t="str">
        <f>IFERROR(HOME!C3/'P4'!J18*'P4'!J17*'P4'!J19,"0")</f>
        <v>0</v>
      </c>
      <c r="J12" s="79" t="str">
        <f>IFERROR(HOME!C3/'P4'!K18*'P4'!K17*'P4'!K19,"0")</f>
        <v>0</v>
      </c>
    </row>
    <row r="13" spans="2:10" x14ac:dyDescent="0.35">
      <c r="B13" s="73" t="s">
        <v>81</v>
      </c>
      <c r="C13" s="74">
        <f>IFERROR(C12*'P4'!D20,"0")</f>
        <v>2400</v>
      </c>
      <c r="D13" s="74">
        <f>IFERROR(D12*'P4'!E20,"0")</f>
        <v>0</v>
      </c>
      <c r="E13" s="74">
        <f>IFERROR(E12*'P4'!F20,"0")</f>
        <v>1200</v>
      </c>
      <c r="F13" s="74">
        <f>IFERROR(F12*'P4'!G20,"0")</f>
        <v>1200</v>
      </c>
      <c r="G13" s="74">
        <f>IFERROR(G12*'P4'!H20,"0")</f>
        <v>0</v>
      </c>
      <c r="H13" s="74">
        <f>IFERROR(H12*'P4'!I20,"0")</f>
        <v>0</v>
      </c>
      <c r="I13" s="74">
        <f>IFERROR(I12*'P4'!J20,"0")</f>
        <v>0</v>
      </c>
      <c r="J13" s="79">
        <f>IFERROR(J12*'P4'!K20,"0")</f>
        <v>0</v>
      </c>
    </row>
    <row r="14" spans="2:10" x14ac:dyDescent="0.35">
      <c r="B14" s="76">
        <f>'P4'!C7</f>
        <v>0</v>
      </c>
      <c r="C14" s="77" t="str">
        <f>C11</f>
        <v xml:space="preserve">B3 Therapy Assistant </v>
      </c>
      <c r="D14" s="77" t="str">
        <f t="shared" ref="D14:J14" si="4">D11</f>
        <v xml:space="preserve">B4 Assistant Practitioner </v>
      </c>
      <c r="E14" s="77" t="str">
        <f t="shared" si="4"/>
        <v>B5 Therapist</v>
      </c>
      <c r="F14" s="77" t="str">
        <f t="shared" si="4"/>
        <v xml:space="preserve">B6 Specialist </v>
      </c>
      <c r="G14" s="77" t="str">
        <f t="shared" si="4"/>
        <v>B7 Professional Advisor</v>
      </c>
      <c r="H14" s="77">
        <f t="shared" si="4"/>
        <v>0</v>
      </c>
      <c r="I14" s="77">
        <f t="shared" si="4"/>
        <v>0</v>
      </c>
      <c r="J14" s="78">
        <f t="shared" si="4"/>
        <v>0</v>
      </c>
    </row>
    <row r="15" spans="2:10" x14ac:dyDescent="0.35">
      <c r="B15" s="73" t="s">
        <v>80</v>
      </c>
      <c r="C15" s="74" t="str">
        <f>IFERROR(HOME!C3/'P4'!D25*'P4'!D24*'P4'!D26,"0")</f>
        <v>0</v>
      </c>
      <c r="D15" s="74" t="str">
        <f>IFERROR(HOME!C3/'P4'!E25*'P4'!E24*'P4'!E26,"0")</f>
        <v>0</v>
      </c>
      <c r="E15" s="74" t="str">
        <f>IFERROR(HOME!C3/'P4'!F25*'P4'!F24*'P4'!F26,"0")</f>
        <v>0</v>
      </c>
      <c r="F15" s="74" t="str">
        <f>IFERROR(HOME!C3/'P4'!G25*'P4'!G24*'P4'!G26,"0")</f>
        <v>0</v>
      </c>
      <c r="G15" s="74" t="str">
        <f>IFERROR(HOME!C3/'P4'!H25*'P4'!H24*'P4'!H26,"0")</f>
        <v>0</v>
      </c>
      <c r="H15" s="74" t="str">
        <f>IFERROR(HOME!C3/'P4'!I25*'P4'!I24*'P4'!I26,"0")</f>
        <v>0</v>
      </c>
      <c r="I15" s="74" t="str">
        <f>IFERROR(HOME!C3/'P4'!J25*'P4'!J24*'P4'!J26,"0")</f>
        <v>0</v>
      </c>
      <c r="J15" s="79" t="str">
        <f>IFERROR(HOME!C3/'P4'!K25*'P4'!K24*'P4'!K26,"0")</f>
        <v>0</v>
      </c>
    </row>
    <row r="16" spans="2:10" x14ac:dyDescent="0.35">
      <c r="B16" s="73" t="s">
        <v>81</v>
      </c>
      <c r="C16" s="74">
        <f>IFERROR(C15*'P4'!D27,"0")</f>
        <v>0</v>
      </c>
      <c r="D16" s="74">
        <f>IFERROR(D15*'P4'!E27,"0")</f>
        <v>0</v>
      </c>
      <c r="E16" s="74">
        <f>IFERROR(E15*'P4'!F27,"0")</f>
        <v>0</v>
      </c>
      <c r="F16" s="74">
        <f>IFERROR(F15*'P4'!G27,"0")</f>
        <v>0</v>
      </c>
      <c r="G16" s="74">
        <f>IFERROR(G15*'P4'!H27,"0")</f>
        <v>0</v>
      </c>
      <c r="H16" s="74">
        <f>IFERROR(H15*'P4'!I27,"0")</f>
        <v>0</v>
      </c>
      <c r="I16" s="74">
        <f>IFERROR(I15*'P4'!J27,"0")</f>
        <v>0</v>
      </c>
      <c r="J16" s="79">
        <f>IFERROR(J15*'P4'!K27,"0")</f>
        <v>0</v>
      </c>
    </row>
    <row r="17" spans="2:10" x14ac:dyDescent="0.35">
      <c r="B17" s="76">
        <f>'P4'!C8</f>
        <v>0</v>
      </c>
      <c r="C17" s="77" t="str">
        <f>C14</f>
        <v xml:space="preserve">B3 Therapy Assistant </v>
      </c>
      <c r="D17" s="77" t="str">
        <f t="shared" ref="D17:J17" si="5">D14</f>
        <v xml:space="preserve">B4 Assistant Practitioner </v>
      </c>
      <c r="E17" s="77" t="str">
        <f t="shared" si="5"/>
        <v>B5 Therapist</v>
      </c>
      <c r="F17" s="77" t="str">
        <f t="shared" si="5"/>
        <v xml:space="preserve">B6 Specialist </v>
      </c>
      <c r="G17" s="77" t="str">
        <f t="shared" si="5"/>
        <v>B7 Professional Advisor</v>
      </c>
      <c r="H17" s="77">
        <f t="shared" si="5"/>
        <v>0</v>
      </c>
      <c r="I17" s="77">
        <f t="shared" si="5"/>
        <v>0</v>
      </c>
      <c r="J17" s="78">
        <f t="shared" si="5"/>
        <v>0</v>
      </c>
    </row>
    <row r="18" spans="2:10" x14ac:dyDescent="0.35">
      <c r="B18" s="73" t="s">
        <v>80</v>
      </c>
      <c r="C18" s="74" t="str">
        <f>IFERROR(HOME!C3/'P4'!D32*'P4'!D31*'P4'!D33,"0")</f>
        <v>0</v>
      </c>
      <c r="D18" s="74" t="str">
        <f>IFERROR(HOME!C3/'P4'!E32*'P4'!E31*'P4'!E33,"0")</f>
        <v>0</v>
      </c>
      <c r="E18" s="74" t="str">
        <f>IFERROR(HOME!C3/'P4'!F32*'P4'!F31*'P4'!F33,"0")</f>
        <v>0</v>
      </c>
      <c r="F18" s="74" t="str">
        <f>IFERROR(HOME!C3/'P4'!G32*'P4'!G31*'P4'!G33,"0")</f>
        <v>0</v>
      </c>
      <c r="G18" s="74" t="str">
        <f>IFERROR(HOME!C3/'P4'!H32*'P4'!H31*'P4'!H33,"0")</f>
        <v>0</v>
      </c>
      <c r="H18" s="74" t="str">
        <f>IFERROR(HOME!C3/'P4'!I32*'P4'!I31*'P4'!I33,"0")</f>
        <v>0</v>
      </c>
      <c r="I18" s="74" t="str">
        <f>IFERROR(HOME!C3/'P4'!J32*'P4'!J31*'P4'!J33,"0")</f>
        <v>0</v>
      </c>
      <c r="J18" s="79" t="str">
        <f>IFERROR(HOME!C3/'P4'!K32*'P4'!K31*'P4'!K33,"0")</f>
        <v>0</v>
      </c>
    </row>
    <row r="19" spans="2:10" x14ac:dyDescent="0.35">
      <c r="B19" s="73" t="s">
        <v>81</v>
      </c>
      <c r="C19" s="74">
        <f>IFERROR(C18*'P4'!D34,"0")</f>
        <v>0</v>
      </c>
      <c r="D19" s="74">
        <f>IFERROR(D18*'P4'!E34,"0")</f>
        <v>0</v>
      </c>
      <c r="E19" s="74">
        <f>IFERROR(E18*'P4'!F34,"0")</f>
        <v>0</v>
      </c>
      <c r="F19" s="74">
        <f>IFERROR(F18*'P4'!G34,"0")</f>
        <v>0</v>
      </c>
      <c r="G19" s="74">
        <f>IFERROR(G18*'P4'!H34,"0")</f>
        <v>0</v>
      </c>
      <c r="H19" s="74">
        <f>IFERROR(H18*'P4'!I34,"0")</f>
        <v>0</v>
      </c>
      <c r="I19" s="74">
        <f>IFERROR(I18*'P4'!J34,"0")</f>
        <v>0</v>
      </c>
      <c r="J19" s="79">
        <f>IFERROR(J18*'P4'!K34,"0")</f>
        <v>0</v>
      </c>
    </row>
    <row r="20" spans="2:10" x14ac:dyDescent="0.35">
      <c r="B20" s="76">
        <f>'P4'!C9</f>
        <v>0</v>
      </c>
      <c r="C20" s="77" t="str">
        <f>C17</f>
        <v xml:space="preserve">B3 Therapy Assistant </v>
      </c>
      <c r="D20" s="77" t="str">
        <f t="shared" ref="D20:J20" si="6">D17</f>
        <v xml:space="preserve">B4 Assistant Practitioner </v>
      </c>
      <c r="E20" s="77" t="str">
        <f t="shared" si="6"/>
        <v>B5 Therapist</v>
      </c>
      <c r="F20" s="77" t="str">
        <f t="shared" si="6"/>
        <v xml:space="preserve">B6 Specialist </v>
      </c>
      <c r="G20" s="77" t="str">
        <f t="shared" si="6"/>
        <v>B7 Professional Advisor</v>
      </c>
      <c r="H20" s="77">
        <f t="shared" si="6"/>
        <v>0</v>
      </c>
      <c r="I20" s="77">
        <f t="shared" si="6"/>
        <v>0</v>
      </c>
      <c r="J20" s="78">
        <f t="shared" si="6"/>
        <v>0</v>
      </c>
    </row>
    <row r="21" spans="2:10" x14ac:dyDescent="0.35">
      <c r="B21" s="73" t="s">
        <v>80</v>
      </c>
      <c r="C21" s="74" t="str">
        <f>IFERROR(HOME!C3/'P4'!D39*'P4'!D38*'P4'!D40,"0")</f>
        <v>0</v>
      </c>
      <c r="D21" s="74" t="str">
        <f>IFERROR(HOME!C3/'P4'!E39*'P4'!E38*'P4'!E40,"0")</f>
        <v>0</v>
      </c>
      <c r="E21" s="74" t="str">
        <f>IFERROR(HOME!C3/'P4'!F39*'P4'!F38*'P4'!F40,"0")</f>
        <v>0</v>
      </c>
      <c r="F21" s="74" t="str">
        <f>IFERROR(HOME!C3/'P4'!G39*'P4'!G38*'P4'!G40,"0")</f>
        <v>0</v>
      </c>
      <c r="G21" s="74" t="str">
        <f>IFERROR(HOME!C3/'P4'!H39*'P4'!H38*'P4'!H40,"0")</f>
        <v>0</v>
      </c>
      <c r="H21" s="74" t="str">
        <f>IFERROR(HOME!C3/'P4'!I39*'P4'!I38*'P4'!I40,"0")</f>
        <v>0</v>
      </c>
      <c r="I21" s="74" t="str">
        <f>IFERROR(HOME!C3/'P4'!J39*'P4'!J38*'P4'!J40,"0")</f>
        <v>0</v>
      </c>
      <c r="J21" s="79" t="str">
        <f>IFERROR(HOME!C3/'P4'!K39*'P4'!K38*'P4'!K40,"0")</f>
        <v>0</v>
      </c>
    </row>
    <row r="22" spans="2:10" x14ac:dyDescent="0.35">
      <c r="B22" s="73" t="s">
        <v>81</v>
      </c>
      <c r="C22" s="74">
        <f>IFERROR(C21*'P4'!D41,"0")</f>
        <v>0</v>
      </c>
      <c r="D22" s="74">
        <f>IFERROR(D21*'P4'!E41,"0")</f>
        <v>0</v>
      </c>
      <c r="E22" s="74">
        <f>IFERROR(E21*'P4'!F41,"0")</f>
        <v>0</v>
      </c>
      <c r="F22" s="74">
        <f>IFERROR(F21*'P4'!G41,"0")</f>
        <v>0</v>
      </c>
      <c r="G22" s="74">
        <f>IFERROR(G21*'P4'!H41,"0")</f>
        <v>0</v>
      </c>
      <c r="H22" s="74">
        <f>IFERROR(H21*'P4'!I41,"0")</f>
        <v>0</v>
      </c>
      <c r="I22" s="74">
        <f>IFERROR(I21*'P4'!J41,"0")</f>
        <v>0</v>
      </c>
      <c r="J22" s="79">
        <f>IFERROR(J21*'P4'!K41,"0")</f>
        <v>0</v>
      </c>
    </row>
    <row r="23" spans="2:10" x14ac:dyDescent="0.35">
      <c r="B23" s="76">
        <f>'P4'!C10</f>
        <v>0</v>
      </c>
      <c r="C23" s="77" t="str">
        <f>C20</f>
        <v xml:space="preserve">B3 Therapy Assistant </v>
      </c>
      <c r="D23" s="77" t="str">
        <f t="shared" ref="D23:J23" si="7">D20</f>
        <v xml:space="preserve">B4 Assistant Practitioner </v>
      </c>
      <c r="E23" s="77" t="str">
        <f t="shared" si="7"/>
        <v>B5 Therapist</v>
      </c>
      <c r="F23" s="77" t="str">
        <f t="shared" si="7"/>
        <v xml:space="preserve">B6 Specialist </v>
      </c>
      <c r="G23" s="77" t="str">
        <f t="shared" si="7"/>
        <v>B7 Professional Advisor</v>
      </c>
      <c r="H23" s="77">
        <f t="shared" si="7"/>
        <v>0</v>
      </c>
      <c r="I23" s="77">
        <f t="shared" si="7"/>
        <v>0</v>
      </c>
      <c r="J23" s="78">
        <f t="shared" si="7"/>
        <v>0</v>
      </c>
    </row>
    <row r="24" spans="2:10" x14ac:dyDescent="0.35">
      <c r="B24" s="73" t="s">
        <v>80</v>
      </c>
      <c r="C24" s="74" t="str">
        <f>IFERROR(HOME!C3/'P4'!D46*'P4'!D45*'P4'!D47,"0")</f>
        <v>0</v>
      </c>
      <c r="D24" s="74" t="str">
        <f>IFERROR(HOME!C3/'P4'!E46*'P4'!E45*'P4'!E47,"0")</f>
        <v>0</v>
      </c>
      <c r="E24" s="74" t="str">
        <f>IFERROR(HOME!C3/'P4'!F46*'P4'!F45*'P4'!F47,"0")</f>
        <v>0</v>
      </c>
      <c r="F24" s="74" t="str">
        <f>IFERROR(HOME!C3/'P4'!G46*'P4'!G45*'P4'!G47,"0")</f>
        <v>0</v>
      </c>
      <c r="G24" s="74" t="str">
        <f>IFERROR(HOME!C3/'P4'!H46*'P4'!H45*'P4'!H47,"0")</f>
        <v>0</v>
      </c>
      <c r="H24" s="74" t="str">
        <f>IFERROR(HOME!C3/'P4'!I46*'P4'!I45*'P4'!I47,"0")</f>
        <v>0</v>
      </c>
      <c r="I24" s="74" t="str">
        <f>IFERROR(HOME!C3/'P4'!J46*'P4'!J45*'P4'!J47,"0")</f>
        <v>0</v>
      </c>
      <c r="J24" s="79" t="str">
        <f>IFERROR(HOME!C3/'P4'!K46*'P4'!K45*'P4'!K47,"0")</f>
        <v>0</v>
      </c>
    </row>
    <row r="25" spans="2:10" x14ac:dyDescent="0.35">
      <c r="B25" s="73" t="s">
        <v>81</v>
      </c>
      <c r="C25" s="74">
        <f>IFERROR(C24*'P4'!D48,"0")</f>
        <v>0</v>
      </c>
      <c r="D25" s="74">
        <f>IFERROR(D24*'P4'!E48,"0")</f>
        <v>0</v>
      </c>
      <c r="E25" s="74">
        <f>IFERROR(E24*'P4'!F48,"0")</f>
        <v>0</v>
      </c>
      <c r="F25" s="74">
        <f>IFERROR(F24*'P4'!G48,"0")</f>
        <v>0</v>
      </c>
      <c r="G25" s="74">
        <f>IFERROR(G24*'P4'!H48,"0")</f>
        <v>0</v>
      </c>
      <c r="H25" s="74">
        <f>IFERROR(H24*'P4'!I48,"0")</f>
        <v>0</v>
      </c>
      <c r="I25" s="74">
        <f>IFERROR(I24*'P4'!J48,"0")</f>
        <v>0</v>
      </c>
      <c r="J25" s="79">
        <f>IFERROR(J24*'P4'!K48,"0")</f>
        <v>0</v>
      </c>
    </row>
    <row r="26" spans="2:10" x14ac:dyDescent="0.35">
      <c r="B26" s="76">
        <f>'P4'!C11</f>
        <v>0</v>
      </c>
      <c r="C26" s="77" t="str">
        <f>C23</f>
        <v xml:space="preserve">B3 Therapy Assistant </v>
      </c>
      <c r="D26" s="77" t="str">
        <f t="shared" ref="D26:J26" si="8">D23</f>
        <v xml:space="preserve">B4 Assistant Practitioner </v>
      </c>
      <c r="E26" s="77" t="str">
        <f t="shared" si="8"/>
        <v>B5 Therapist</v>
      </c>
      <c r="F26" s="77" t="str">
        <f t="shared" si="8"/>
        <v xml:space="preserve">B6 Specialist </v>
      </c>
      <c r="G26" s="77" t="str">
        <f t="shared" si="8"/>
        <v>B7 Professional Advisor</v>
      </c>
      <c r="H26" s="77">
        <f t="shared" si="8"/>
        <v>0</v>
      </c>
      <c r="I26" s="77">
        <f t="shared" si="8"/>
        <v>0</v>
      </c>
      <c r="J26" s="78">
        <f t="shared" si="8"/>
        <v>0</v>
      </c>
    </row>
    <row r="27" spans="2:10" x14ac:dyDescent="0.35">
      <c r="B27" s="73" t="s">
        <v>80</v>
      </c>
      <c r="C27" s="74" t="str">
        <f>IFERROR(HOME!C3/'P4'!D53*'P4'!D52*'P4'!D54,"0")</f>
        <v>0</v>
      </c>
      <c r="D27" s="74" t="str">
        <f>IFERROR(HOME!C3/'P4'!E53*'P4'!E52*'P4'!E54,"0")</f>
        <v>0</v>
      </c>
      <c r="E27" s="74" t="str">
        <f>IFERROR(HOME!C3/'P4'!F53*'P4'!F52*'P4'!F54,"0")</f>
        <v>0</v>
      </c>
      <c r="F27" s="74" t="str">
        <f>IFERROR(HOME!C3/'P4'!G53*'P4'!G52*'P4'!G54,"0")</f>
        <v>0</v>
      </c>
      <c r="G27" s="74" t="str">
        <f>IFERROR(HOME!C3/'P4'!H53*'P4'!H52*'P4'!H54,"0")</f>
        <v>0</v>
      </c>
      <c r="H27" s="74" t="str">
        <f>IFERROR(HOME!C3/'P4'!I53*'P4'!I52*'P4'!I54,"0")</f>
        <v>0</v>
      </c>
      <c r="I27" s="74" t="str">
        <f>IFERROR(HOME!C3/'P4'!J53*'P4'!J52*'P4'!J54,"0")</f>
        <v>0</v>
      </c>
      <c r="J27" s="79" t="str">
        <f>IFERROR(HOME!C3/'P4'!K53*'P4'!K52*'P4'!K54,"0")</f>
        <v>0</v>
      </c>
    </row>
    <row r="28" spans="2:10" x14ac:dyDescent="0.35">
      <c r="B28" s="73" t="s">
        <v>81</v>
      </c>
      <c r="C28" s="74">
        <f>IFERROR(C27*'P4'!D55,"0")</f>
        <v>0</v>
      </c>
      <c r="D28" s="74">
        <f>IFERROR(D27*'P4'!E55,"0")</f>
        <v>0</v>
      </c>
      <c r="E28" s="74">
        <f>IFERROR(E27*'P4'!F55,"0")</f>
        <v>0</v>
      </c>
      <c r="F28" s="74">
        <f>IFERROR(F27*'P4'!G55,"0")</f>
        <v>0</v>
      </c>
      <c r="G28" s="74">
        <f>IFERROR(G27*'P4'!H55,"0")</f>
        <v>0</v>
      </c>
      <c r="H28" s="74">
        <f>IFERROR(H27*'P4'!I55,"0")</f>
        <v>0</v>
      </c>
      <c r="I28" s="74">
        <f>IFERROR(I27*'P4'!J55,"0")</f>
        <v>0</v>
      </c>
      <c r="J28" s="79">
        <f>IFERROR(J27*'P4'!K55,"0")</f>
        <v>0</v>
      </c>
    </row>
    <row r="29" spans="2:10" x14ac:dyDescent="0.35">
      <c r="B29" s="76">
        <f>'P4'!C12</f>
        <v>0</v>
      </c>
      <c r="C29" s="77" t="str">
        <f>C26</f>
        <v xml:space="preserve">B3 Therapy Assistant </v>
      </c>
      <c r="D29" s="77" t="str">
        <f t="shared" ref="D29:J29" si="9">D26</f>
        <v xml:space="preserve">B4 Assistant Practitioner </v>
      </c>
      <c r="E29" s="77" t="str">
        <f t="shared" si="9"/>
        <v>B5 Therapist</v>
      </c>
      <c r="F29" s="77" t="str">
        <f t="shared" si="9"/>
        <v xml:space="preserve">B6 Specialist </v>
      </c>
      <c r="G29" s="77" t="str">
        <f t="shared" si="9"/>
        <v>B7 Professional Advisor</v>
      </c>
      <c r="H29" s="77">
        <f t="shared" si="9"/>
        <v>0</v>
      </c>
      <c r="I29" s="77">
        <f t="shared" si="9"/>
        <v>0</v>
      </c>
      <c r="J29" s="78">
        <f t="shared" si="9"/>
        <v>0</v>
      </c>
    </row>
    <row r="30" spans="2:10" s="48" customFormat="1" x14ac:dyDescent="0.35">
      <c r="B30" s="73" t="s">
        <v>80</v>
      </c>
      <c r="C30" s="74" t="str">
        <f>IFERROR(HOME!C3/'P4'!D60*'P4'!D59*'P4'!D61,"0")</f>
        <v>0</v>
      </c>
      <c r="D30" s="74" t="str">
        <f>IFERROR(HOME!C3/'P4'!E60*'P4'!E59*'P4'!E61,"0")</f>
        <v>0</v>
      </c>
      <c r="E30" s="74" t="str">
        <f>IFERROR(HOME!C3/'P4'!F60*'P4'!F59*'P4'!F61,"0")</f>
        <v>0</v>
      </c>
      <c r="F30" s="74" t="str">
        <f>IFERROR(HOME!C3/'P4'!G60*'P4'!G59*'P4'!G61,"0")</f>
        <v>0</v>
      </c>
      <c r="G30" s="74" t="str">
        <f>IFERROR(HOME!C3/'P4'!H60*'P4'!H59*'P4'!H61,"0")</f>
        <v>0</v>
      </c>
      <c r="H30" s="74" t="str">
        <f>IFERROR(HOME!C3/'P4'!I60*'P4'!I59*'P4'!I61,"0")</f>
        <v>0</v>
      </c>
      <c r="I30" s="74" t="str">
        <f>IFERROR(HOME!C3/'P4'!J60*'P4'!J59*'P4'!J61,"0")</f>
        <v>0</v>
      </c>
      <c r="J30" s="79" t="str">
        <f>IFERROR(HOME!C3/'P4'!K60*'P4'!K59*'P4'!K61,"0")</f>
        <v>0</v>
      </c>
    </row>
    <row r="31" spans="2:10" s="48" customFormat="1" x14ac:dyDescent="0.35">
      <c r="B31" s="73" t="s">
        <v>81</v>
      </c>
      <c r="C31" s="74">
        <f>IFERROR(C30*'P4'!D62,"0")</f>
        <v>0</v>
      </c>
      <c r="D31" s="74">
        <f>IFERROR(D30*'P4'!E62,"0")</f>
        <v>0</v>
      </c>
      <c r="E31" s="74">
        <f>IFERROR(E30*'P4'!F62,"0")</f>
        <v>0</v>
      </c>
      <c r="F31" s="74">
        <f>IFERROR(F30*'P4'!G62,"0")</f>
        <v>0</v>
      </c>
      <c r="G31" s="74">
        <f>IFERROR(G30*'P4'!H62,"0")</f>
        <v>0</v>
      </c>
      <c r="H31" s="74">
        <f>IFERROR(H30*'P4'!I62,"0")</f>
        <v>0</v>
      </c>
      <c r="I31" s="74">
        <f>IFERROR(I30*'P4'!J62,"0")</f>
        <v>0</v>
      </c>
      <c r="J31" s="79">
        <f>IFERROR(J30*'P4'!K62,"0")</f>
        <v>0</v>
      </c>
    </row>
    <row r="32" spans="2:10" s="48" customFormat="1" x14ac:dyDescent="0.35">
      <c r="B32" s="76">
        <f>'P4'!C13</f>
        <v>0</v>
      </c>
      <c r="C32" s="77" t="str">
        <f>C29</f>
        <v xml:space="preserve">B3 Therapy Assistant </v>
      </c>
      <c r="D32" s="77" t="str">
        <f t="shared" ref="D32:J32" si="10">D29</f>
        <v xml:space="preserve">B4 Assistant Practitioner </v>
      </c>
      <c r="E32" s="77" t="str">
        <f t="shared" si="10"/>
        <v>B5 Therapist</v>
      </c>
      <c r="F32" s="77" t="str">
        <f t="shared" si="10"/>
        <v xml:space="preserve">B6 Specialist </v>
      </c>
      <c r="G32" s="77" t="str">
        <f t="shared" si="10"/>
        <v>B7 Professional Advisor</v>
      </c>
      <c r="H32" s="77">
        <f t="shared" si="10"/>
        <v>0</v>
      </c>
      <c r="I32" s="77">
        <f t="shared" si="10"/>
        <v>0</v>
      </c>
      <c r="J32" s="78">
        <f t="shared" si="10"/>
        <v>0</v>
      </c>
    </row>
    <row r="33" spans="2:10" x14ac:dyDescent="0.35">
      <c r="B33" s="73" t="s">
        <v>80</v>
      </c>
      <c r="C33" s="74" t="str">
        <f>IFERROR(HOME!C3/'P4'!D67*'P4'!D66*'P4'!D68,"0")</f>
        <v>0</v>
      </c>
      <c r="D33" s="74" t="str">
        <f>IFERROR(HOME!C3/'P4'!E67*'P4'!E66*'P4'!E68,"0")</f>
        <v>0</v>
      </c>
      <c r="E33" s="74" t="str">
        <f>IFERROR(HOME!C3/'P4'!F67*'P4'!F66*'P4'!F68,"0")</f>
        <v>0</v>
      </c>
      <c r="F33" s="74" t="str">
        <f>IFERROR(HOME!C3/'P4'!G67*'P4'!G66*'P4'!G68,"0")</f>
        <v>0</v>
      </c>
      <c r="G33" s="74" t="str">
        <f>IFERROR(HOME!C3/'P4'!H67*'P4'!H66*'P4'!H68,"0")</f>
        <v>0</v>
      </c>
      <c r="H33" s="74" t="str">
        <f>IFERROR(HOME!C3/'P4'!I67*'P4'!I66*'P4'!I68,"0")</f>
        <v>0</v>
      </c>
      <c r="I33" s="74" t="str">
        <f>IFERROR(HOME!C3/'P4'!J67*'P4'!J66*'P4'!J68,"0")</f>
        <v>0</v>
      </c>
      <c r="J33" s="79" t="str">
        <f>IFERROR(HOME!C3/'P4'!K67*'P4'!K66*'P4'!K68,"0")</f>
        <v>0</v>
      </c>
    </row>
    <row r="34" spans="2:10" ht="15" thickBot="1" x14ac:dyDescent="0.4">
      <c r="B34" s="80" t="s">
        <v>81</v>
      </c>
      <c r="C34" s="81">
        <f>IFERROR(C33*'P4'!D69,"0")</f>
        <v>0</v>
      </c>
      <c r="D34" s="81">
        <f>IFERROR(D33*'P4'!E69,"0")</f>
        <v>0</v>
      </c>
      <c r="E34" s="81">
        <f>IFERROR(E33*'P4'!F69,"0")</f>
        <v>0</v>
      </c>
      <c r="F34" s="81">
        <f>IFERROR(F33*'P4'!G69,"0")</f>
        <v>0</v>
      </c>
      <c r="G34" s="81">
        <f>IFERROR(G33*'P4'!H69,"0")</f>
        <v>0</v>
      </c>
      <c r="H34" s="81">
        <f>IFERROR(H33*'P4'!I69,"0")</f>
        <v>0</v>
      </c>
      <c r="I34" s="81">
        <f>IFERROR(I33*'P4'!J69,"0")</f>
        <v>0</v>
      </c>
      <c r="J34" s="82">
        <f>IFERROR(J33*'P4'!K69,"0")</f>
        <v>0</v>
      </c>
    </row>
  </sheetData>
  <sheetProtection algorithmName="SHA-512" hashValue="tpGhleSxOqWjbo9eR6wUNOgOBCFfM4dyTtfdUn+6Z/CunlLZwNgOjrz7y74pmKdNi0rWDfRKGcoMO/40T5wKPQ==" saltValue="Nsol3wsSHSKREdmLMKDBYg==" spinCount="100000" sheet="1" objects="1" scenarios="1"/>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38067-5A02-4B80-B2C5-428682F69D86}">
  <sheetPr>
    <tabColor theme="9" tint="-0.249977111117893"/>
  </sheetPr>
  <dimension ref="B1:J34"/>
  <sheetViews>
    <sheetView showGridLines="0" zoomScale="63" zoomScaleNormal="63" workbookViewId="0">
      <selection activeCell="C28" sqref="C28"/>
    </sheetView>
  </sheetViews>
  <sheetFormatPr defaultColWidth="8.7265625" defaultRowHeight="14.5" x14ac:dyDescent="0.35"/>
  <cols>
    <col min="1" max="1" width="8.7265625" style="16"/>
    <col min="2" max="2" width="72.81640625" style="16" bestFit="1" customWidth="1"/>
    <col min="3" max="8" width="8.7265625" style="66"/>
    <col min="9" max="9" width="9.26953125" style="66" customWidth="1"/>
    <col min="10" max="10" width="8.7265625" style="48"/>
    <col min="11" max="16384" width="8.7265625" style="16"/>
  </cols>
  <sheetData>
    <row r="1" spans="2:10" ht="21" x14ac:dyDescent="0.5">
      <c r="B1" s="65" t="s">
        <v>85</v>
      </c>
    </row>
    <row r="2" spans="2:10" ht="15" thickBot="1" x14ac:dyDescent="0.4"/>
    <row r="3" spans="2:10" ht="15" thickBot="1" x14ac:dyDescent="0.4">
      <c r="B3" s="67" t="str">
        <f>Pathways!C10</f>
        <v>Hospital discharges/palliative</v>
      </c>
      <c r="C3" s="68" t="str">
        <f>Workforce!C7</f>
        <v xml:space="preserve">B3 Therapy Assistant </v>
      </c>
      <c r="D3" s="68" t="str">
        <f>Workforce!C8</f>
        <v xml:space="preserve">B4 Assistant Practitioner </v>
      </c>
      <c r="E3" s="68" t="str">
        <f>Workforce!C9</f>
        <v>B5 Therapist</v>
      </c>
      <c r="F3" s="68" t="str">
        <f>Workforce!C10</f>
        <v xml:space="preserve">B6 Specialist </v>
      </c>
      <c r="G3" s="68" t="str">
        <f>Workforce!C11</f>
        <v>B7 Professional Advisor</v>
      </c>
      <c r="H3" s="68">
        <f>Workforce!C12</f>
        <v>0</v>
      </c>
      <c r="I3" s="68">
        <f>Workforce!C13</f>
        <v>0</v>
      </c>
      <c r="J3" s="68">
        <f>Workforce!C14</f>
        <v>0</v>
      </c>
    </row>
    <row r="4" spans="2:10" ht="15" thickBot="1" x14ac:dyDescent="0.4">
      <c r="B4" s="69" t="s">
        <v>76</v>
      </c>
      <c r="C4" s="68">
        <f>(C13+C16+C19+C22+C25+C28+C31+C34)/100</f>
        <v>5.0571428571428569</v>
      </c>
      <c r="D4" s="68">
        <f t="shared" ref="D4:J4" si="0">(D13+D16+D19+D22+D25+D28+D31+D34)/100</f>
        <v>0</v>
      </c>
      <c r="E4" s="68">
        <f t="shared" si="0"/>
        <v>0</v>
      </c>
      <c r="F4" s="68">
        <f t="shared" si="0"/>
        <v>18.171428571428571</v>
      </c>
      <c r="G4" s="68">
        <f t="shared" si="0"/>
        <v>3.6</v>
      </c>
      <c r="H4" s="68">
        <f t="shared" si="0"/>
        <v>0</v>
      </c>
      <c r="I4" s="68">
        <f t="shared" si="0"/>
        <v>0</v>
      </c>
      <c r="J4" s="68">
        <f t="shared" si="0"/>
        <v>0</v>
      </c>
    </row>
    <row r="5" spans="2:10" ht="15" thickBot="1" x14ac:dyDescent="0.4">
      <c r="B5" s="69" t="s">
        <v>77</v>
      </c>
      <c r="C5" s="68">
        <f>Pathways!J10*Pathways!G10</f>
        <v>5</v>
      </c>
      <c r="D5" s="68">
        <f>C5</f>
        <v>5</v>
      </c>
      <c r="E5" s="68">
        <f t="shared" ref="E5:J5" si="1">D5</f>
        <v>5</v>
      </c>
      <c r="F5" s="68">
        <f t="shared" si="1"/>
        <v>5</v>
      </c>
      <c r="G5" s="68">
        <f t="shared" si="1"/>
        <v>5</v>
      </c>
      <c r="H5" s="68">
        <f t="shared" si="1"/>
        <v>5</v>
      </c>
      <c r="I5" s="68">
        <f t="shared" si="1"/>
        <v>5</v>
      </c>
      <c r="J5" s="68">
        <f t="shared" si="1"/>
        <v>5</v>
      </c>
    </row>
    <row r="6" spans="2:10" ht="15" thickBot="1" x14ac:dyDescent="0.4">
      <c r="B6" s="69" t="s">
        <v>78</v>
      </c>
      <c r="C6" s="68">
        <f>IFERROR(C4/C5, "0")</f>
        <v>1.0114285714285713</v>
      </c>
      <c r="D6" s="68">
        <f t="shared" ref="D6:J6" si="2">IFERROR(D4/D5, "0")</f>
        <v>0</v>
      </c>
      <c r="E6" s="68">
        <f t="shared" si="2"/>
        <v>0</v>
      </c>
      <c r="F6" s="68">
        <f t="shared" si="2"/>
        <v>3.6342857142857143</v>
      </c>
      <c r="G6" s="68">
        <f t="shared" si="2"/>
        <v>0.72</v>
      </c>
      <c r="H6" s="68">
        <f t="shared" si="2"/>
        <v>0</v>
      </c>
      <c r="I6" s="68">
        <f t="shared" si="2"/>
        <v>0</v>
      </c>
      <c r="J6" s="68">
        <f t="shared" si="2"/>
        <v>0</v>
      </c>
    </row>
    <row r="7" spans="2:10" ht="15" thickBot="1" x14ac:dyDescent="0.4">
      <c r="B7" s="69" t="s">
        <v>79</v>
      </c>
      <c r="C7" s="68">
        <f>IFERROR(C4/(5*Pathways!G10), "0")</f>
        <v>1.0114285714285713</v>
      </c>
      <c r="D7" s="68">
        <f>IFERROR(D4/(5*Pathways!G10), "0")</f>
        <v>0</v>
      </c>
      <c r="E7" s="68">
        <f>IFERROR(E4/(5*Pathways!G10), "0")</f>
        <v>0</v>
      </c>
      <c r="F7" s="68">
        <f>IFERROR(F4/(5*Pathways!G10), "0")</f>
        <v>3.6342857142857143</v>
      </c>
      <c r="G7" s="68">
        <f>IFERROR(G4/(5*Pathways!G10), "0")</f>
        <v>0.72</v>
      </c>
      <c r="H7" s="68">
        <f>IFERROR(H4/(5*Pathways!G10), "0")</f>
        <v>0</v>
      </c>
      <c r="I7" s="68">
        <f>IFERROR(I4/(5*Pathways!G10), "0")</f>
        <v>0</v>
      </c>
      <c r="J7" s="68">
        <f>IFERROR(J4/(5*Pathways!G10), "0")</f>
        <v>0</v>
      </c>
    </row>
    <row r="8" spans="2:10" ht="15" thickBot="1" x14ac:dyDescent="0.4"/>
    <row r="9" spans="2:10" x14ac:dyDescent="0.35">
      <c r="B9" s="70" t="str">
        <f>B3</f>
        <v>Hospital discharges/palliative</v>
      </c>
      <c r="C9" s="71"/>
      <c r="D9" s="71"/>
      <c r="E9" s="71"/>
      <c r="F9" s="71"/>
      <c r="G9" s="71"/>
      <c r="H9" s="71"/>
      <c r="I9" s="71"/>
      <c r="J9" s="72"/>
    </row>
    <row r="10" spans="2:10" x14ac:dyDescent="0.35">
      <c r="B10" s="73"/>
      <c r="C10" s="74"/>
      <c r="D10" s="74"/>
      <c r="E10" s="74"/>
      <c r="F10" s="74"/>
      <c r="G10" s="74"/>
      <c r="H10" s="74"/>
      <c r="I10" s="74"/>
      <c r="J10" s="75"/>
    </row>
    <row r="11" spans="2:10" x14ac:dyDescent="0.35">
      <c r="B11" s="76" t="str">
        <f>'P5'!C6</f>
        <v xml:space="preserve">Initial MDT meeting </v>
      </c>
      <c r="C11" s="77" t="str">
        <f>C3</f>
        <v xml:space="preserve">B3 Therapy Assistant </v>
      </c>
      <c r="D11" s="77" t="str">
        <f t="shared" ref="D11:J11" si="3">D3</f>
        <v xml:space="preserve">B4 Assistant Practitioner </v>
      </c>
      <c r="E11" s="77" t="str">
        <f t="shared" si="3"/>
        <v>B5 Therapist</v>
      </c>
      <c r="F11" s="77" t="str">
        <f t="shared" si="3"/>
        <v xml:space="preserve">B6 Specialist </v>
      </c>
      <c r="G11" s="77" t="str">
        <f t="shared" si="3"/>
        <v>B7 Professional Advisor</v>
      </c>
      <c r="H11" s="77">
        <f t="shared" si="3"/>
        <v>0</v>
      </c>
      <c r="I11" s="77">
        <f t="shared" si="3"/>
        <v>0</v>
      </c>
      <c r="J11" s="77">
        <f t="shared" si="3"/>
        <v>0</v>
      </c>
    </row>
    <row r="12" spans="2:10" x14ac:dyDescent="0.35">
      <c r="B12" s="73" t="s">
        <v>80</v>
      </c>
      <c r="C12" s="74" t="str">
        <f>IFERROR(HOME!C3/'P5'!D18*'P5'!D17*'P5'!D19,"0")</f>
        <v>0</v>
      </c>
      <c r="D12" s="74" t="str">
        <f>IFERROR(HOME!C3/'P5'!E18*'P5'!E17*'P5'!E19,"0")</f>
        <v>0</v>
      </c>
      <c r="E12" s="74" t="str">
        <f>IFERROR(HOME!C3/'P5'!F18*'P5'!F17*'P5'!F19,"0")</f>
        <v>0</v>
      </c>
      <c r="F12" s="74">
        <f>IFERROR(HOME!C3/'P5'!G18*'P5'!G17*'P5'!G19,"0")</f>
        <v>4.5</v>
      </c>
      <c r="G12" s="74">
        <f>IFERROR(HOME!C3/'P5'!H18*'P5'!H17*'P5'!H19,"0")</f>
        <v>4.5</v>
      </c>
      <c r="H12" s="74" t="str">
        <f>IFERROR(HOME!C3/'P5'!I18*'P5'!I17*'P5'!I19,"0")</f>
        <v>0</v>
      </c>
      <c r="I12" s="74" t="str">
        <f>IFERROR(HOME!C3/'P5'!J18*'P5'!J17*'P5'!J19,"0")</f>
        <v>0</v>
      </c>
      <c r="J12" s="74" t="str">
        <f>IFERROR(HOME!C3/'P5'!K18*'P5'!K17*'P5'!K19,"0")</f>
        <v>0</v>
      </c>
    </row>
    <row r="13" spans="2:10" x14ac:dyDescent="0.35">
      <c r="B13" s="73" t="s">
        <v>81</v>
      </c>
      <c r="C13" s="74">
        <f>IFERROR(C12*'P5'!D20,"0")</f>
        <v>0</v>
      </c>
      <c r="D13" s="74">
        <f>IFERROR(D12*'P5'!E20,"0")</f>
        <v>0</v>
      </c>
      <c r="E13" s="74">
        <f>IFERROR(E12*'P5'!F20,"0")</f>
        <v>0</v>
      </c>
      <c r="F13" s="74">
        <f>IFERROR(F12*'P5'!G20,"0")</f>
        <v>180</v>
      </c>
      <c r="G13" s="74">
        <f>IFERROR(G12*'P5'!H20,"0")</f>
        <v>270</v>
      </c>
      <c r="H13" s="74">
        <f>IFERROR(H12*'P5'!I20,"0")</f>
        <v>0</v>
      </c>
      <c r="I13" s="74">
        <f>IFERROR(I12*'P5'!J20,"0")</f>
        <v>0</v>
      </c>
      <c r="J13" s="74">
        <f>IFERROR(J12*'P5'!K20,"0")</f>
        <v>0</v>
      </c>
    </row>
    <row r="14" spans="2:10" x14ac:dyDescent="0.35">
      <c r="B14" s="76" t="str">
        <f>'P5'!C7</f>
        <v>Pre-home visit</v>
      </c>
      <c r="C14" s="77" t="str">
        <f>C11</f>
        <v xml:space="preserve">B3 Therapy Assistant </v>
      </c>
      <c r="D14" s="77" t="str">
        <f t="shared" ref="D14:J14" si="4">D11</f>
        <v xml:space="preserve">B4 Assistant Practitioner </v>
      </c>
      <c r="E14" s="77" t="str">
        <f t="shared" si="4"/>
        <v>B5 Therapist</v>
      </c>
      <c r="F14" s="77" t="str">
        <f t="shared" si="4"/>
        <v xml:space="preserve">B6 Specialist </v>
      </c>
      <c r="G14" s="77" t="str">
        <f t="shared" si="4"/>
        <v>B7 Professional Advisor</v>
      </c>
      <c r="H14" s="77">
        <f t="shared" si="4"/>
        <v>0</v>
      </c>
      <c r="I14" s="77">
        <f t="shared" si="4"/>
        <v>0</v>
      </c>
      <c r="J14" s="77">
        <f t="shared" si="4"/>
        <v>0</v>
      </c>
    </row>
    <row r="15" spans="2:10" x14ac:dyDescent="0.35">
      <c r="B15" s="73" t="s">
        <v>80</v>
      </c>
      <c r="C15" s="74" t="str">
        <f>IFERROR(HOME!C3/'P5'!D25*'P5'!D24*'P5'!D26,"0")</f>
        <v>0</v>
      </c>
      <c r="D15" s="74" t="str">
        <f>IFERROR(HOME!C3/'P5'!E25*'P5'!E24*'P5'!E26,"0")</f>
        <v>0</v>
      </c>
      <c r="E15" s="74" t="str">
        <f>IFERROR(HOME!C3/'P5'!F25*'P5'!F24*'P5'!F26,"0")</f>
        <v>0</v>
      </c>
      <c r="F15" s="74">
        <f>IFERROR(HOME!C3/'P5'!G25*'P5'!G24*'P5'!G26,"0")</f>
        <v>6</v>
      </c>
      <c r="G15" s="74" t="str">
        <f>IFERROR(HOME!C3/'P5'!H25*'P5'!H24*'P5'!H26,"0")</f>
        <v>0</v>
      </c>
      <c r="H15" s="74" t="str">
        <f>IFERROR(HOME!C3/'P5'!I25*'P5'!I24*'P5'!I26,"0")</f>
        <v>0</v>
      </c>
      <c r="I15" s="74" t="str">
        <f>IFERROR(HOME!C3/'P5'!J25*'P5'!J24*'P5'!J26,"0")</f>
        <v>0</v>
      </c>
      <c r="J15" s="74" t="str">
        <f>IFERROR(HOME!C3/'P5'!K25*'P5'!K24*'P5'!K26,"0")</f>
        <v>0</v>
      </c>
    </row>
    <row r="16" spans="2:10" x14ac:dyDescent="0.35">
      <c r="B16" s="73" t="s">
        <v>81</v>
      </c>
      <c r="C16" s="74">
        <f>IFERROR(C15*'P5'!D27,"0")</f>
        <v>0</v>
      </c>
      <c r="D16" s="74">
        <f>IFERROR(D15*'P5'!E27,"0")</f>
        <v>0</v>
      </c>
      <c r="E16" s="74">
        <f>IFERROR(E15*'P5'!F27,"0")</f>
        <v>0</v>
      </c>
      <c r="F16" s="74">
        <f>IFERROR(F15*'P5'!G27,"0")</f>
        <v>600</v>
      </c>
      <c r="G16" s="74">
        <f>IFERROR(G15*'P5'!H27,"0")</f>
        <v>0</v>
      </c>
      <c r="H16" s="74">
        <f>IFERROR(H15*'P5'!I27,"0")</f>
        <v>0</v>
      </c>
      <c r="I16" s="74">
        <f>IFERROR(I15*'P5'!J27,"0")</f>
        <v>0</v>
      </c>
      <c r="J16" s="74">
        <f>IFERROR(J15*'P5'!K27,"0")</f>
        <v>0</v>
      </c>
    </row>
    <row r="17" spans="2:10" x14ac:dyDescent="0.35">
      <c r="B17" s="76" t="str">
        <f>'P5'!C8</f>
        <v>Discharge planning MDT</v>
      </c>
      <c r="C17" s="77" t="str">
        <f>C14</f>
        <v xml:space="preserve">B3 Therapy Assistant </v>
      </c>
      <c r="D17" s="77" t="str">
        <f t="shared" ref="D17:J17" si="5">D14</f>
        <v xml:space="preserve">B4 Assistant Practitioner </v>
      </c>
      <c r="E17" s="77" t="str">
        <f t="shared" si="5"/>
        <v>B5 Therapist</v>
      </c>
      <c r="F17" s="77" t="str">
        <f t="shared" si="5"/>
        <v xml:space="preserve">B6 Specialist </v>
      </c>
      <c r="G17" s="77" t="str">
        <f t="shared" si="5"/>
        <v>B7 Professional Advisor</v>
      </c>
      <c r="H17" s="77">
        <f t="shared" si="5"/>
        <v>0</v>
      </c>
      <c r="I17" s="77">
        <f t="shared" si="5"/>
        <v>0</v>
      </c>
      <c r="J17" s="77">
        <f t="shared" si="5"/>
        <v>0</v>
      </c>
    </row>
    <row r="18" spans="2:10" x14ac:dyDescent="0.35">
      <c r="B18" s="73" t="s">
        <v>80</v>
      </c>
      <c r="C18" s="74" t="str">
        <f>IFERROR(HOME!C3/'P5'!D32*'P5'!D31*'P5'!D33,"0")</f>
        <v>0</v>
      </c>
      <c r="D18" s="74" t="str">
        <f>IFERROR(HOME!C3/'P5'!E32*'P5'!E31*'P5'!E33,"0")</f>
        <v>0</v>
      </c>
      <c r="E18" s="74" t="str">
        <f>IFERROR(HOME!C3/'P5'!F32*'P5'!F31*'P5'!F33,"0")</f>
        <v>0</v>
      </c>
      <c r="F18" s="74">
        <f>IFERROR(HOME!C3/'P5'!G32*'P5'!G31*'P5'!G33,"0")</f>
        <v>2.5714285714285716</v>
      </c>
      <c r="G18" s="74" t="str">
        <f>IFERROR(HOME!C3/'P5'!H32*'P5'!H31*'P5'!H33,"0")</f>
        <v>0</v>
      </c>
      <c r="H18" s="74" t="str">
        <f>IFERROR(HOME!C3/'P5'!I32*'P5'!I31*'P5'!I33,"0")</f>
        <v>0</v>
      </c>
      <c r="I18" s="74" t="str">
        <f>IFERROR(HOME!C3/'P5'!J32*'P5'!J31*'P5'!J33,"0")</f>
        <v>0</v>
      </c>
      <c r="J18" s="74" t="str">
        <f>IFERROR(HOME!C3/'P5'!K32*'P5'!K31*'P5'!K33,"0")</f>
        <v>0</v>
      </c>
    </row>
    <row r="19" spans="2:10" x14ac:dyDescent="0.35">
      <c r="B19" s="73" t="s">
        <v>81</v>
      </c>
      <c r="C19" s="74">
        <f>IFERROR(C18*'P5'!D34,"0")</f>
        <v>0</v>
      </c>
      <c r="D19" s="74">
        <f>IFERROR(D18*'P5'!E34,"0")</f>
        <v>0</v>
      </c>
      <c r="E19" s="74">
        <f>IFERROR(E18*'P5'!F34,"0")</f>
        <v>0</v>
      </c>
      <c r="F19" s="74">
        <f>IFERROR(F18*'P5'!G34,"0")</f>
        <v>257.14285714285717</v>
      </c>
      <c r="G19" s="74">
        <f>IFERROR(G18*'P5'!H34,"0")</f>
        <v>0</v>
      </c>
      <c r="H19" s="74">
        <f>IFERROR(H18*'P5'!I34,"0")</f>
        <v>0</v>
      </c>
      <c r="I19" s="74">
        <f>IFERROR(I18*'P5'!J34,"0")</f>
        <v>0</v>
      </c>
      <c r="J19" s="74">
        <f>IFERROR(J18*'P5'!K34,"0")</f>
        <v>0</v>
      </c>
    </row>
    <row r="20" spans="2:10" x14ac:dyDescent="0.35">
      <c r="B20" s="76" t="str">
        <f>'P5'!C9</f>
        <v>Initial home visit</v>
      </c>
      <c r="C20" s="77" t="str">
        <f>C17</f>
        <v xml:space="preserve">B3 Therapy Assistant </v>
      </c>
      <c r="D20" s="77" t="str">
        <f t="shared" ref="D20:J20" si="6">D17</f>
        <v xml:space="preserve">B4 Assistant Practitioner </v>
      </c>
      <c r="E20" s="77" t="str">
        <f t="shared" si="6"/>
        <v>B5 Therapist</v>
      </c>
      <c r="F20" s="77" t="str">
        <f t="shared" si="6"/>
        <v xml:space="preserve">B6 Specialist </v>
      </c>
      <c r="G20" s="77" t="str">
        <f t="shared" si="6"/>
        <v>B7 Professional Advisor</v>
      </c>
      <c r="H20" s="77">
        <f t="shared" si="6"/>
        <v>0</v>
      </c>
      <c r="I20" s="77">
        <f t="shared" si="6"/>
        <v>0</v>
      </c>
      <c r="J20" s="77">
        <f t="shared" si="6"/>
        <v>0</v>
      </c>
    </row>
    <row r="21" spans="2:10" x14ac:dyDescent="0.35">
      <c r="B21" s="73" t="s">
        <v>80</v>
      </c>
      <c r="C21" s="74" t="str">
        <f>IFERROR(HOME!C3/'P5'!D39*'P5'!D38*'P5'!D40,"0")</f>
        <v>0</v>
      </c>
      <c r="D21" s="74" t="str">
        <f>IFERROR(HOME!C3/'P5'!E39*'P5'!E38*'P5'!E40,"0")</f>
        <v>0</v>
      </c>
      <c r="E21" s="74" t="str">
        <f>IFERROR(HOME!C3/'P5'!F39*'P5'!F38*'P5'!F40,"0")</f>
        <v>0</v>
      </c>
      <c r="F21" s="74">
        <f>IFERROR(HOME!C3/'P5'!G39*'P5'!G38*'P5'!G40,"0")</f>
        <v>6</v>
      </c>
      <c r="G21" s="74" t="str">
        <f>IFERROR(HOME!C3/'P5'!H39*'P5'!H38*'P5'!H40,"0")</f>
        <v>0</v>
      </c>
      <c r="H21" s="74" t="str">
        <f>IFERROR(HOME!C3/'P5'!I39*'P5'!I38*'P5'!I40,"0")</f>
        <v>0</v>
      </c>
      <c r="I21" s="74" t="str">
        <f>IFERROR(HOME!C3/'P5'!J39*'P5'!J38*'P5'!J40,"0")</f>
        <v>0</v>
      </c>
      <c r="J21" s="74" t="str">
        <f>IFERROR(HOME!C3/'P5'!K39*'P5'!K38*'P5'!K40,"0")</f>
        <v>0</v>
      </c>
    </row>
    <row r="22" spans="2:10" x14ac:dyDescent="0.35">
      <c r="B22" s="73" t="s">
        <v>81</v>
      </c>
      <c r="C22" s="74">
        <f>IFERROR(C21*'P5'!D41,"0")</f>
        <v>0</v>
      </c>
      <c r="D22" s="74">
        <f>IFERROR(D21*'P5'!E41,"0")</f>
        <v>0</v>
      </c>
      <c r="E22" s="74">
        <f>IFERROR(E21*'P5'!F41,"0")</f>
        <v>0</v>
      </c>
      <c r="F22" s="74">
        <f>IFERROR(F21*'P5'!G41,"0")</f>
        <v>600</v>
      </c>
      <c r="G22" s="74">
        <f>IFERROR(G21*'P5'!H41,"0")</f>
        <v>0</v>
      </c>
      <c r="H22" s="74">
        <f>IFERROR(H21*'P5'!I41,"0")</f>
        <v>0</v>
      </c>
      <c r="I22" s="74">
        <f>IFERROR(I21*'P5'!J41,"0")</f>
        <v>0</v>
      </c>
      <c r="J22" s="74">
        <f>IFERROR(J21*'P5'!K41,"0")</f>
        <v>0</v>
      </c>
    </row>
    <row r="23" spans="2:10" x14ac:dyDescent="0.35">
      <c r="B23" s="76" t="str">
        <f>'P5'!C10</f>
        <v xml:space="preserve">Equipment ordering </v>
      </c>
      <c r="C23" s="77" t="str">
        <f>C20</f>
        <v xml:space="preserve">B3 Therapy Assistant </v>
      </c>
      <c r="D23" s="77" t="str">
        <f t="shared" ref="D23:J23" si="7">D20</f>
        <v xml:space="preserve">B4 Assistant Practitioner </v>
      </c>
      <c r="E23" s="77" t="str">
        <f t="shared" si="7"/>
        <v>B5 Therapist</v>
      </c>
      <c r="F23" s="77" t="str">
        <f t="shared" si="7"/>
        <v xml:space="preserve">B6 Specialist </v>
      </c>
      <c r="G23" s="77" t="str">
        <f t="shared" si="7"/>
        <v>B7 Professional Advisor</v>
      </c>
      <c r="H23" s="77">
        <f t="shared" si="7"/>
        <v>0</v>
      </c>
      <c r="I23" s="77">
        <f t="shared" si="7"/>
        <v>0</v>
      </c>
      <c r="J23" s="77">
        <f t="shared" si="7"/>
        <v>0</v>
      </c>
    </row>
    <row r="24" spans="2:10" x14ac:dyDescent="0.35">
      <c r="B24" s="73" t="s">
        <v>80</v>
      </c>
      <c r="C24" s="74">
        <f>IFERROR(HOME!C3/'P5'!D46*'P5'!D45*'P5'!D47,"0")</f>
        <v>2.5714285714285716</v>
      </c>
      <c r="D24" s="74" t="str">
        <f>IFERROR(HOME!C3/'P5'!E46*'P5'!E45*'P5'!E47,"0")</f>
        <v>0</v>
      </c>
      <c r="E24" s="74" t="str">
        <f>IFERROR(HOME!C3/'P5'!F46*'P5'!F45*'P5'!F47,"0")</f>
        <v>0</v>
      </c>
      <c r="F24" s="74">
        <f>IFERROR(HOME!C3/'P5'!G46*'P5'!G45*'P5'!G47,"0")</f>
        <v>3</v>
      </c>
      <c r="G24" s="74">
        <f>IFERROR(HOME!C3/'P5'!H46*'P5'!H45*'P5'!H47,"0")</f>
        <v>3</v>
      </c>
      <c r="H24" s="74" t="str">
        <f>IFERROR(HOME!C3/'P5'!I46*'P5'!I45*'P5'!I47,"0")</f>
        <v>0</v>
      </c>
      <c r="I24" s="74" t="str">
        <f>IFERROR(HOME!C3/'P5'!J46*'P5'!J45*'P5'!J47,"0")</f>
        <v>0</v>
      </c>
      <c r="J24" s="74" t="str">
        <f>IFERROR(HOME!C3/'P5'!K46*'P5'!K45*'P5'!K47,"0")</f>
        <v>0</v>
      </c>
    </row>
    <row r="25" spans="2:10" x14ac:dyDescent="0.35">
      <c r="B25" s="73" t="s">
        <v>81</v>
      </c>
      <c r="C25" s="74">
        <f>IFERROR(C24*'P5'!D48,"0")</f>
        <v>25.714285714285715</v>
      </c>
      <c r="D25" s="74">
        <f>IFERROR(D24*'P5'!E48,"0")</f>
        <v>0</v>
      </c>
      <c r="E25" s="74">
        <f>IFERROR(E24*'P5'!F48,"0")</f>
        <v>0</v>
      </c>
      <c r="F25" s="74">
        <f>IFERROR(F24*'P5'!G48,"0")</f>
        <v>180</v>
      </c>
      <c r="G25" s="74">
        <f>IFERROR(G24*'P5'!H48,"0")</f>
        <v>90</v>
      </c>
      <c r="H25" s="74">
        <f>IFERROR(H24*'P5'!I48,"0")</f>
        <v>0</v>
      </c>
      <c r="I25" s="74">
        <f>IFERROR(I24*'P5'!J48,"0")</f>
        <v>0</v>
      </c>
      <c r="J25" s="74">
        <f>IFERROR(J24*'P5'!K48,"0")</f>
        <v>0</v>
      </c>
    </row>
    <row r="26" spans="2:10" x14ac:dyDescent="0.35">
      <c r="B26" s="76" t="str">
        <f>'P5'!C11</f>
        <v xml:space="preserve">Targeted support </v>
      </c>
      <c r="C26" s="77" t="str">
        <f>C23</f>
        <v xml:space="preserve">B3 Therapy Assistant </v>
      </c>
      <c r="D26" s="77" t="str">
        <f t="shared" ref="D26:J26" si="8">D23</f>
        <v xml:space="preserve">B4 Assistant Practitioner </v>
      </c>
      <c r="E26" s="77" t="str">
        <f t="shared" si="8"/>
        <v>B5 Therapist</v>
      </c>
      <c r="F26" s="77" t="str">
        <f t="shared" si="8"/>
        <v xml:space="preserve">B6 Specialist </v>
      </c>
      <c r="G26" s="77" t="str">
        <f t="shared" si="8"/>
        <v>B7 Professional Advisor</v>
      </c>
      <c r="H26" s="77">
        <f t="shared" si="8"/>
        <v>0</v>
      </c>
      <c r="I26" s="77">
        <f t="shared" si="8"/>
        <v>0</v>
      </c>
      <c r="J26" s="77">
        <f t="shared" si="8"/>
        <v>0</v>
      </c>
    </row>
    <row r="27" spans="2:10" x14ac:dyDescent="0.35">
      <c r="B27" s="73" t="s">
        <v>80</v>
      </c>
      <c r="C27" s="74">
        <f>IFERROR(HOME!C3/'P5'!D53*'P5'!D52*'P5'!D54,"0")</f>
        <v>8</v>
      </c>
      <c r="D27" s="74" t="str">
        <f>IFERROR(HOME!C3/'P5'!E53*'P5'!E52*'P5'!E54,"0")</f>
        <v>0</v>
      </c>
      <c r="E27" s="74" t="str">
        <f>IFERROR(HOME!C3/'P5'!F53*'P5'!F52*'P5'!F54,"0")</f>
        <v>0</v>
      </c>
      <c r="F27" s="74" t="str">
        <f>IFERROR(HOME!C3/'P5'!G53*'P5'!G52*'P5'!G54,"0")</f>
        <v>0</v>
      </c>
      <c r="G27" s="74" t="str">
        <f>IFERROR(HOME!C3/'P5'!H53*'P5'!H52*'P5'!H54,"0")</f>
        <v>0</v>
      </c>
      <c r="H27" s="74" t="str">
        <f>IFERROR(HOME!C3/'P5'!I53*'P5'!I52*'P5'!I54,"0")</f>
        <v>0</v>
      </c>
      <c r="I27" s="74" t="str">
        <f>IFERROR(HOME!C3/'P5'!J53*'P5'!J52*'P5'!J54,"0")</f>
        <v>0</v>
      </c>
      <c r="J27" s="74" t="str">
        <f>IFERROR(HOME!C3/'P5'!K53*'P5'!K52*'P5'!K54,"0")</f>
        <v>0</v>
      </c>
    </row>
    <row r="28" spans="2:10" x14ac:dyDescent="0.35">
      <c r="B28" s="73" t="s">
        <v>81</v>
      </c>
      <c r="C28" s="74">
        <f>IFERROR(C27*'P5'!D55,"0")</f>
        <v>480</v>
      </c>
      <c r="D28" s="74">
        <f>IFERROR(D27*'P5'!E55,"0")</f>
        <v>0</v>
      </c>
      <c r="E28" s="74">
        <f>IFERROR(E27*'P5'!F55,"0")</f>
        <v>0</v>
      </c>
      <c r="F28" s="74">
        <f>IFERROR(F27*'P5'!G55,"0")</f>
        <v>0</v>
      </c>
      <c r="G28" s="74">
        <f>IFERROR(G27*'P5'!H55,"0")</f>
        <v>0</v>
      </c>
      <c r="H28" s="74">
        <f>IFERROR(H27*'P5'!I55,"0")</f>
        <v>0</v>
      </c>
      <c r="I28" s="74">
        <f>IFERROR(I27*'P5'!J55,"0")</f>
        <v>0</v>
      </c>
      <c r="J28" s="74">
        <f>IFERROR(J27*'P5'!K55,"0")</f>
        <v>0</v>
      </c>
    </row>
    <row r="29" spans="2:10" x14ac:dyDescent="0.35">
      <c r="B29" s="76">
        <f>'P5'!C12</f>
        <v>0</v>
      </c>
      <c r="C29" s="77" t="str">
        <f>C26</f>
        <v xml:space="preserve">B3 Therapy Assistant </v>
      </c>
      <c r="D29" s="77" t="str">
        <f t="shared" ref="D29:J29" si="9">D26</f>
        <v xml:space="preserve">B4 Assistant Practitioner </v>
      </c>
      <c r="E29" s="77" t="str">
        <f t="shared" si="9"/>
        <v>B5 Therapist</v>
      </c>
      <c r="F29" s="77" t="str">
        <f t="shared" si="9"/>
        <v xml:space="preserve">B6 Specialist </v>
      </c>
      <c r="G29" s="77" t="str">
        <f t="shared" si="9"/>
        <v>B7 Professional Advisor</v>
      </c>
      <c r="H29" s="77">
        <f t="shared" si="9"/>
        <v>0</v>
      </c>
      <c r="I29" s="77">
        <f t="shared" si="9"/>
        <v>0</v>
      </c>
      <c r="J29" s="77">
        <f t="shared" si="9"/>
        <v>0</v>
      </c>
    </row>
    <row r="30" spans="2:10" s="48" customFormat="1" x14ac:dyDescent="0.35">
      <c r="B30" s="73" t="s">
        <v>80</v>
      </c>
      <c r="C30" s="74" t="str">
        <f>IFERROR(HOME!C3/'P5'!D60*'P5'!D59*'P5'!D61,"0")</f>
        <v>0</v>
      </c>
      <c r="D30" s="74" t="str">
        <f>IFERROR(HOME!C3/'P5'!E60*'P5'!E59*'P5'!E61,"0")</f>
        <v>0</v>
      </c>
      <c r="E30" s="74" t="str">
        <f>IFERROR(HOME!C3/'P5'!F60*'P5'!F59*'P5'!F61,"0")</f>
        <v>0</v>
      </c>
      <c r="F30" s="74" t="str">
        <f>IFERROR(HOME!C3/'P5'!G60*'P5'!G59*'P5'!G61,"0")</f>
        <v>0</v>
      </c>
      <c r="G30" s="74" t="str">
        <f>IFERROR(HOME!C3/'P5'!H60*'P5'!H59*'P5'!H61,"0")</f>
        <v>0</v>
      </c>
      <c r="H30" s="74" t="str">
        <f>IFERROR(HOME!C3/'P5'!I60*'P5'!I59*'P5'!I61,"0")</f>
        <v>0</v>
      </c>
      <c r="I30" s="74" t="str">
        <f>IFERROR(HOME!C3/'P5'!J60*'P5'!J59*'P5'!J61,"0")</f>
        <v>0</v>
      </c>
      <c r="J30" s="74" t="str">
        <f>IFERROR(HOME!C3/'P5'!K60*'P5'!K59*'P5'!K61,"0")</f>
        <v>0</v>
      </c>
    </row>
    <row r="31" spans="2:10" s="48" customFormat="1" x14ac:dyDescent="0.35">
      <c r="B31" s="73" t="s">
        <v>81</v>
      </c>
      <c r="C31" s="74">
        <f>IFERROR(C30*'P5'!D62,"0")</f>
        <v>0</v>
      </c>
      <c r="D31" s="74">
        <f>IFERROR(D30*'P5'!E62,"0")</f>
        <v>0</v>
      </c>
      <c r="E31" s="74">
        <f>IFERROR(E30*'P5'!F62,"0")</f>
        <v>0</v>
      </c>
      <c r="F31" s="74">
        <f>IFERROR(F30*'P5'!G62,"0")</f>
        <v>0</v>
      </c>
      <c r="G31" s="74">
        <f>IFERROR(G30*'P5'!H62,"0")</f>
        <v>0</v>
      </c>
      <c r="H31" s="74">
        <f>IFERROR(H30*'P5'!I62,"0")</f>
        <v>0</v>
      </c>
      <c r="I31" s="74">
        <f>IFERROR(I30*'P5'!J62,"0")</f>
        <v>0</v>
      </c>
      <c r="J31" s="74">
        <f>IFERROR(J30*'P5'!K62,"0")</f>
        <v>0</v>
      </c>
    </row>
    <row r="32" spans="2:10" s="48" customFormat="1" x14ac:dyDescent="0.35">
      <c r="B32" s="76">
        <f>'P5'!C13</f>
        <v>0</v>
      </c>
      <c r="C32" s="77" t="str">
        <f>C29</f>
        <v xml:space="preserve">B3 Therapy Assistant </v>
      </c>
      <c r="D32" s="77" t="str">
        <f t="shared" ref="D32:J32" si="10">D29</f>
        <v xml:space="preserve">B4 Assistant Practitioner </v>
      </c>
      <c r="E32" s="77" t="str">
        <f t="shared" si="10"/>
        <v>B5 Therapist</v>
      </c>
      <c r="F32" s="77" t="str">
        <f t="shared" si="10"/>
        <v xml:space="preserve">B6 Specialist </v>
      </c>
      <c r="G32" s="77" t="str">
        <f t="shared" si="10"/>
        <v>B7 Professional Advisor</v>
      </c>
      <c r="H32" s="77">
        <f t="shared" si="10"/>
        <v>0</v>
      </c>
      <c r="I32" s="77">
        <f t="shared" si="10"/>
        <v>0</v>
      </c>
      <c r="J32" s="77">
        <f t="shared" si="10"/>
        <v>0</v>
      </c>
    </row>
    <row r="33" spans="2:10" x14ac:dyDescent="0.35">
      <c r="B33" s="73" t="s">
        <v>80</v>
      </c>
      <c r="C33" s="74" t="str">
        <f>IFERROR(HOME!C3/'P5'!D67*'P5'!D66*'P5'!D68,"0")</f>
        <v>0</v>
      </c>
      <c r="D33" s="74" t="str">
        <f>IFERROR(HOME!C3/'P5'!E67*'P5'!E66*'P5'!E68,"0")</f>
        <v>0</v>
      </c>
      <c r="E33" s="74" t="str">
        <f>IFERROR(HOME!C3/'P5'!F67*'P5'!F66*'P5'!F68,"0")</f>
        <v>0</v>
      </c>
      <c r="F33" s="74" t="str">
        <f>IFERROR(HOME!C3/'P5'!G67*'P5'!G66*'P5'!G68,"0")</f>
        <v>0</v>
      </c>
      <c r="G33" s="74" t="str">
        <f>IFERROR(HOME!C3/'P5'!H67*'P5'!H66*'P5'!H68,"0")</f>
        <v>0</v>
      </c>
      <c r="H33" s="74" t="str">
        <f>IFERROR(HOME!C3/'P5'!I67*'P5'!I66*'P5'!I68,"0")</f>
        <v>0</v>
      </c>
      <c r="I33" s="74" t="str">
        <f>IFERROR(HOME!C3/'P5'!J67*'P5'!J66*'P5'!J68,"0")</f>
        <v>0</v>
      </c>
      <c r="J33" s="74" t="str">
        <f>IFERROR(HOME!C3/'P5'!K67*'P5'!K66*'P5'!K68,"0")</f>
        <v>0</v>
      </c>
    </row>
    <row r="34" spans="2:10" ht="15" thickBot="1" x14ac:dyDescent="0.4">
      <c r="B34" s="80" t="s">
        <v>81</v>
      </c>
      <c r="C34" s="81">
        <f>IFERROR(C33*'P5'!D69,"0")</f>
        <v>0</v>
      </c>
      <c r="D34" s="81">
        <f>IFERROR(D33*'P5'!E69,"0")</f>
        <v>0</v>
      </c>
      <c r="E34" s="81">
        <f>IFERROR(E33*'P5'!F69,"0")</f>
        <v>0</v>
      </c>
      <c r="F34" s="81">
        <f>IFERROR(F33*'P5'!G69,"0")</f>
        <v>0</v>
      </c>
      <c r="G34" s="81">
        <f>IFERROR(G33*'P5'!H69,"0")</f>
        <v>0</v>
      </c>
      <c r="H34" s="81">
        <f>IFERROR(H33*'P5'!I69,"0")</f>
        <v>0</v>
      </c>
      <c r="I34" s="81">
        <f>IFERROR(I33*'P5'!J69,"0")</f>
        <v>0</v>
      </c>
      <c r="J34" s="81">
        <f>IFERROR(J33*'P5'!K69,"0")</f>
        <v>0</v>
      </c>
    </row>
  </sheetData>
  <sheetProtection algorithmName="SHA-512" hashValue="BQoy2CKcKQmVmY1CuoG9ShZCmDZxllwBwZHz/2k1m8Mtdwsb5XpP0HaOu2UgOTv50Yaxr6TSOKRHlKg+G25oRg==" saltValue="tGqAScHeO/VfUH5dJUa6lQ==" spinCount="100000" sheet="1" objects="1" scenarios="1"/>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978C3-F639-4629-ADDF-3EE10AD1F457}">
  <sheetPr>
    <tabColor theme="9" tint="-0.249977111117893"/>
  </sheetPr>
  <dimension ref="B1:J34"/>
  <sheetViews>
    <sheetView showGridLines="0" topLeftCell="A8" zoomScale="63" zoomScaleNormal="63" workbookViewId="0">
      <selection activeCell="D28" sqref="D28"/>
    </sheetView>
  </sheetViews>
  <sheetFormatPr defaultColWidth="8.7265625" defaultRowHeight="14.5" x14ac:dyDescent="0.35"/>
  <cols>
    <col min="1" max="1" width="8.7265625" style="16"/>
    <col min="2" max="2" width="72.81640625" style="16" bestFit="1" customWidth="1"/>
    <col min="3" max="8" width="8.7265625" style="66"/>
    <col min="9" max="9" width="9.26953125" style="66" customWidth="1"/>
    <col min="10" max="10" width="8.7265625" style="48"/>
    <col min="11" max="16384" width="8.7265625" style="16"/>
  </cols>
  <sheetData>
    <row r="1" spans="2:10" ht="21" x14ac:dyDescent="0.5">
      <c r="B1" s="65" t="s">
        <v>86</v>
      </c>
    </row>
    <row r="2" spans="2:10" ht="15" thickBot="1" x14ac:dyDescent="0.4"/>
    <row r="3" spans="2:10" ht="15" thickBot="1" x14ac:dyDescent="0.4">
      <c r="B3" s="67" t="str">
        <f>Pathways!C11</f>
        <v>Group (NB Case load is number of groups running)</v>
      </c>
      <c r="C3" s="68" t="str">
        <f>Workforce!C7</f>
        <v xml:space="preserve">B3 Therapy Assistant </v>
      </c>
      <c r="D3" s="68" t="str">
        <f>Workforce!C8</f>
        <v xml:space="preserve">B4 Assistant Practitioner </v>
      </c>
      <c r="E3" s="68" t="str">
        <f>Workforce!C9</f>
        <v>B5 Therapist</v>
      </c>
      <c r="F3" s="68" t="str">
        <f>Workforce!C10</f>
        <v xml:space="preserve">B6 Specialist </v>
      </c>
      <c r="G3" s="68" t="str">
        <f>Workforce!C11</f>
        <v>B7 Professional Advisor</v>
      </c>
      <c r="H3" s="68">
        <f>Workforce!C12</f>
        <v>0</v>
      </c>
      <c r="I3" s="68">
        <f>Workforce!C13</f>
        <v>0</v>
      </c>
      <c r="J3" s="68">
        <f>Workforce!C14</f>
        <v>0</v>
      </c>
    </row>
    <row r="4" spans="2:10" ht="15" thickBot="1" x14ac:dyDescent="0.4">
      <c r="B4" s="69" t="s">
        <v>76</v>
      </c>
      <c r="C4" s="68">
        <f>(C13+C16+C19+C22+C25+C28+C31+C34)/100</f>
        <v>0</v>
      </c>
      <c r="D4" s="68">
        <f t="shared" ref="D4:J4" si="0">(D13+D16+D19+D22+D25+D28+D31+D34)/100</f>
        <v>216</v>
      </c>
      <c r="E4" s="68">
        <f t="shared" si="0"/>
        <v>0</v>
      </c>
      <c r="F4" s="68">
        <f t="shared" si="0"/>
        <v>0</v>
      </c>
      <c r="G4" s="68">
        <f t="shared" si="0"/>
        <v>0</v>
      </c>
      <c r="H4" s="68">
        <f t="shared" si="0"/>
        <v>0</v>
      </c>
      <c r="I4" s="68">
        <f t="shared" si="0"/>
        <v>0</v>
      </c>
      <c r="J4" s="68">
        <f t="shared" si="0"/>
        <v>0</v>
      </c>
    </row>
    <row r="5" spans="2:10" ht="15" thickBot="1" x14ac:dyDescent="0.4">
      <c r="B5" s="69" t="s">
        <v>77</v>
      </c>
      <c r="C5" s="68">
        <f>Pathways!J11*Pathways!G11</f>
        <v>260</v>
      </c>
      <c r="D5" s="68">
        <f>C5</f>
        <v>260</v>
      </c>
      <c r="E5" s="68">
        <f t="shared" ref="E5:J5" si="1">D5</f>
        <v>260</v>
      </c>
      <c r="F5" s="68">
        <f t="shared" si="1"/>
        <v>260</v>
      </c>
      <c r="G5" s="68">
        <f t="shared" si="1"/>
        <v>260</v>
      </c>
      <c r="H5" s="68">
        <f t="shared" si="1"/>
        <v>260</v>
      </c>
      <c r="I5" s="68">
        <f t="shared" si="1"/>
        <v>260</v>
      </c>
      <c r="J5" s="68">
        <f t="shared" si="1"/>
        <v>260</v>
      </c>
    </row>
    <row r="6" spans="2:10" ht="15" thickBot="1" x14ac:dyDescent="0.4">
      <c r="B6" s="69" t="s">
        <v>78</v>
      </c>
      <c r="C6" s="68">
        <f>IFERROR(C4/C5, "0")</f>
        <v>0</v>
      </c>
      <c r="D6" s="68">
        <f t="shared" ref="D6:J6" si="2">IFERROR(D4/D5, "0")</f>
        <v>0.83076923076923082</v>
      </c>
      <c r="E6" s="68">
        <f t="shared" si="2"/>
        <v>0</v>
      </c>
      <c r="F6" s="68">
        <f t="shared" si="2"/>
        <v>0</v>
      </c>
      <c r="G6" s="68">
        <f t="shared" si="2"/>
        <v>0</v>
      </c>
      <c r="H6" s="68">
        <f t="shared" si="2"/>
        <v>0</v>
      </c>
      <c r="I6" s="68">
        <f t="shared" si="2"/>
        <v>0</v>
      </c>
      <c r="J6" s="68">
        <f t="shared" si="2"/>
        <v>0</v>
      </c>
    </row>
    <row r="7" spans="2:10" ht="15" thickBot="1" x14ac:dyDescent="0.4">
      <c r="B7" s="69" t="s">
        <v>79</v>
      </c>
      <c r="C7" s="68">
        <f>IFERROR(C4/(5*Pathways!G11), "0")</f>
        <v>0</v>
      </c>
      <c r="D7" s="68">
        <f>IFERROR(D4/(5*Pathways!G11), "0")</f>
        <v>0.83076923076923082</v>
      </c>
      <c r="E7" s="68">
        <f>IFERROR(E4/(5*Pathways!G11), "0")</f>
        <v>0</v>
      </c>
      <c r="F7" s="68">
        <f>IFERROR(F4/(5*Pathways!G11), "0")</f>
        <v>0</v>
      </c>
      <c r="G7" s="68">
        <f>IFERROR(G4/(5*Pathways!G11), "0")</f>
        <v>0</v>
      </c>
      <c r="H7" s="68">
        <f>IFERROR(H4/(5*Pathways!G11), "0")</f>
        <v>0</v>
      </c>
      <c r="I7" s="68">
        <f>IFERROR(I4/(5*Pathways!G11), "0")</f>
        <v>0</v>
      </c>
      <c r="J7" s="68">
        <f>IFERROR(J4/(5*Pathways!G11), "0")</f>
        <v>0</v>
      </c>
    </row>
    <row r="8" spans="2:10" ht="15" thickBot="1" x14ac:dyDescent="0.4"/>
    <row r="9" spans="2:10" x14ac:dyDescent="0.35">
      <c r="B9" s="70" t="str">
        <f>B3</f>
        <v>Group (NB Case load is number of groups running)</v>
      </c>
      <c r="C9" s="71"/>
      <c r="D9" s="71"/>
      <c r="E9" s="71"/>
      <c r="F9" s="71"/>
      <c r="G9" s="71"/>
      <c r="H9" s="71"/>
      <c r="I9" s="71"/>
      <c r="J9" s="72"/>
    </row>
    <row r="10" spans="2:10" x14ac:dyDescent="0.35">
      <c r="B10" s="73"/>
      <c r="C10" s="74"/>
      <c r="D10" s="74"/>
      <c r="E10" s="74"/>
      <c r="F10" s="74"/>
      <c r="G10" s="74"/>
      <c r="H10" s="74"/>
      <c r="I10" s="74"/>
      <c r="J10" s="75"/>
    </row>
    <row r="11" spans="2:10" x14ac:dyDescent="0.35">
      <c r="B11" s="76" t="str">
        <f>'P6'!C6</f>
        <v>Group</v>
      </c>
      <c r="C11" s="77" t="str">
        <f>C3</f>
        <v xml:space="preserve">B3 Therapy Assistant </v>
      </c>
      <c r="D11" s="77" t="str">
        <f t="shared" ref="D11:J11" si="3">D3</f>
        <v xml:space="preserve">B4 Assistant Practitioner </v>
      </c>
      <c r="E11" s="77" t="str">
        <f t="shared" si="3"/>
        <v>B5 Therapist</v>
      </c>
      <c r="F11" s="77" t="str">
        <f t="shared" si="3"/>
        <v xml:space="preserve">B6 Specialist </v>
      </c>
      <c r="G11" s="77" t="str">
        <f t="shared" si="3"/>
        <v>B7 Professional Advisor</v>
      </c>
      <c r="H11" s="77">
        <f t="shared" si="3"/>
        <v>0</v>
      </c>
      <c r="I11" s="77">
        <f t="shared" si="3"/>
        <v>0</v>
      </c>
      <c r="J11" s="78">
        <f t="shared" si="3"/>
        <v>0</v>
      </c>
    </row>
    <row r="12" spans="2:10" x14ac:dyDescent="0.35">
      <c r="B12" s="73" t="s">
        <v>80</v>
      </c>
      <c r="C12" s="74" t="str">
        <f>IFERROR(HOME!C3/'P6'!D18*'P6'!D17*'P6'!D19,"0")</f>
        <v>0</v>
      </c>
      <c r="D12" s="74">
        <f>IFERROR(HOME!C3/'P6'!E18*'P6'!E17*'P6'!E19,"0")</f>
        <v>216</v>
      </c>
      <c r="E12" s="74" t="str">
        <f>IFERROR(HOME!C3/'P6'!F18*'P6'!F17*'P6'!F19,"0")</f>
        <v>0</v>
      </c>
      <c r="F12" s="74" t="str">
        <f>IFERROR(HOME!C3/'P6'!G18*'P6'!G17*'P6'!G19,"0")</f>
        <v>0</v>
      </c>
      <c r="G12" s="74" t="str">
        <f>IFERROR(HOME!C3/'P6'!H18*'P6'!H17*'P6'!H19,"0")</f>
        <v>0</v>
      </c>
      <c r="H12" s="74" t="str">
        <f>IFERROR(HOME!C3/'P6'!I18*'P6'!I17*'P6'!I19,"0")</f>
        <v>0</v>
      </c>
      <c r="I12" s="74" t="str">
        <f>IFERROR(HOME!C3/'P6'!J18*'P6'!J17*'P6'!J19,"0")</f>
        <v>0</v>
      </c>
      <c r="J12" s="79" t="str">
        <f>IFERROR(HOME!C3/'P6'!K18*'P6'!K17*'P6'!K19,"0")</f>
        <v>0</v>
      </c>
    </row>
    <row r="13" spans="2:10" x14ac:dyDescent="0.35">
      <c r="B13" s="73" t="s">
        <v>81</v>
      </c>
      <c r="C13" s="74">
        <f>IFERROR(C12*'P6'!D20,"0")</f>
        <v>0</v>
      </c>
      <c r="D13" s="74">
        <f>IFERROR(D12*'P6'!E20,"0")</f>
        <v>21600</v>
      </c>
      <c r="E13" s="74">
        <f>IFERROR(E12*'P6'!F20,"0")</f>
        <v>0</v>
      </c>
      <c r="F13" s="74">
        <f>IFERROR(F12*'P6'!G20,"0")</f>
        <v>0</v>
      </c>
      <c r="G13" s="74">
        <f>IFERROR(G12*'P6'!H20,"0")</f>
        <v>0</v>
      </c>
      <c r="H13" s="74">
        <f>IFERROR(H12*'P6'!I20,"0")</f>
        <v>0</v>
      </c>
      <c r="I13" s="74">
        <f>IFERROR(I12*'P6'!J20,"0")</f>
        <v>0</v>
      </c>
      <c r="J13" s="79">
        <f>IFERROR(J12*'P6'!K20,"0")</f>
        <v>0</v>
      </c>
    </row>
    <row r="14" spans="2:10" x14ac:dyDescent="0.35">
      <c r="B14" s="76">
        <f>'P6'!C7</f>
        <v>0</v>
      </c>
      <c r="C14" s="77" t="str">
        <f>C11</f>
        <v xml:space="preserve">B3 Therapy Assistant </v>
      </c>
      <c r="D14" s="77" t="str">
        <f t="shared" ref="D14:J14" si="4">D11</f>
        <v xml:space="preserve">B4 Assistant Practitioner </v>
      </c>
      <c r="E14" s="77" t="str">
        <f t="shared" si="4"/>
        <v>B5 Therapist</v>
      </c>
      <c r="F14" s="77" t="str">
        <f t="shared" si="4"/>
        <v xml:space="preserve">B6 Specialist </v>
      </c>
      <c r="G14" s="77" t="str">
        <f t="shared" si="4"/>
        <v>B7 Professional Advisor</v>
      </c>
      <c r="H14" s="77">
        <f t="shared" si="4"/>
        <v>0</v>
      </c>
      <c r="I14" s="77">
        <f t="shared" si="4"/>
        <v>0</v>
      </c>
      <c r="J14" s="78">
        <f t="shared" si="4"/>
        <v>0</v>
      </c>
    </row>
    <row r="15" spans="2:10" x14ac:dyDescent="0.35">
      <c r="B15" s="73" t="s">
        <v>80</v>
      </c>
      <c r="C15" s="74" t="str">
        <f>IFERROR(HOME!C3/'P6'!D25*'P6'!D24*'P6'!D26,"0")</f>
        <v>0</v>
      </c>
      <c r="D15" s="74" t="str">
        <f>IFERROR(HOME!C3/'P6'!E25*'P6'!E24*'P6'!E26,"0")</f>
        <v>0</v>
      </c>
      <c r="E15" s="74" t="str">
        <f>IFERROR(HOME!C3/'P6'!F25*'P6'!F24*'P6'!F26,"0")</f>
        <v>0</v>
      </c>
      <c r="F15" s="74" t="str">
        <f>IFERROR(HOME!C3/'P6'!G25*'P6'!G24*'P6'!G26,"0")</f>
        <v>0</v>
      </c>
      <c r="G15" s="74" t="str">
        <f>IFERROR(HOME!C3/'P6'!H25*'P6'!H24*'P6'!H26,"0")</f>
        <v>0</v>
      </c>
      <c r="H15" s="74" t="str">
        <f>IFERROR(HOME!C3/'P6'!I25*'P6'!I24*'P6'!I26,"0")</f>
        <v>0</v>
      </c>
      <c r="I15" s="74" t="str">
        <f>IFERROR(HOME!C3/'P6'!J25*'P6'!J24*'P6'!J26,"0")</f>
        <v>0</v>
      </c>
      <c r="J15" s="79" t="str">
        <f>IFERROR(HOME!C3/'P6'!K25*'P6'!K24*'P6'!K26,"0")</f>
        <v>0</v>
      </c>
    </row>
    <row r="16" spans="2:10" x14ac:dyDescent="0.35">
      <c r="B16" s="73" t="s">
        <v>81</v>
      </c>
      <c r="C16" s="74">
        <f>IFERROR(C15*'P6'!D27,"0")</f>
        <v>0</v>
      </c>
      <c r="D16" s="74">
        <f>IFERROR(D15*'P6'!E27,"0")</f>
        <v>0</v>
      </c>
      <c r="E16" s="74">
        <f>IFERROR(E15*'P6'!F27,"0")</f>
        <v>0</v>
      </c>
      <c r="F16" s="74">
        <f>IFERROR(F15*'P6'!G27,"0")</f>
        <v>0</v>
      </c>
      <c r="G16" s="74">
        <f>IFERROR(G15*'P6'!H27,"0")</f>
        <v>0</v>
      </c>
      <c r="H16" s="74">
        <f>IFERROR(H15*'P6'!I27,"0")</f>
        <v>0</v>
      </c>
      <c r="I16" s="74">
        <f>IFERROR(I15*'P6'!J27,"0")</f>
        <v>0</v>
      </c>
      <c r="J16" s="79">
        <f>IFERROR(J15*'P6'!K27,"0")</f>
        <v>0</v>
      </c>
    </row>
    <row r="17" spans="2:10" x14ac:dyDescent="0.35">
      <c r="B17" s="76">
        <f>'P6'!C8</f>
        <v>0</v>
      </c>
      <c r="C17" s="77" t="str">
        <f>C14</f>
        <v xml:space="preserve">B3 Therapy Assistant </v>
      </c>
      <c r="D17" s="77" t="str">
        <f t="shared" ref="D17:J17" si="5">D14</f>
        <v xml:space="preserve">B4 Assistant Practitioner </v>
      </c>
      <c r="E17" s="77" t="str">
        <f t="shared" si="5"/>
        <v>B5 Therapist</v>
      </c>
      <c r="F17" s="77" t="str">
        <f t="shared" si="5"/>
        <v xml:space="preserve">B6 Specialist </v>
      </c>
      <c r="G17" s="77" t="str">
        <f t="shared" si="5"/>
        <v>B7 Professional Advisor</v>
      </c>
      <c r="H17" s="77">
        <f t="shared" si="5"/>
        <v>0</v>
      </c>
      <c r="I17" s="77">
        <f t="shared" si="5"/>
        <v>0</v>
      </c>
      <c r="J17" s="78">
        <f t="shared" si="5"/>
        <v>0</v>
      </c>
    </row>
    <row r="18" spans="2:10" x14ac:dyDescent="0.35">
      <c r="B18" s="73" t="s">
        <v>80</v>
      </c>
      <c r="C18" s="74" t="str">
        <f>IFERROR(HOME!C3/'P6'!D32*'P6'!D31*'P6'!D33,"0")</f>
        <v>0</v>
      </c>
      <c r="D18" s="74" t="str">
        <f>IFERROR(HOME!C3/'P6'!E32*'P6'!E31*'P6'!E33,"0")</f>
        <v>0</v>
      </c>
      <c r="E18" s="74" t="str">
        <f>IFERROR(HOME!C3/'P6'!F32*'P6'!F31*'P6'!F33,"0")</f>
        <v>0</v>
      </c>
      <c r="F18" s="74" t="str">
        <f>IFERROR(HOME!C3/'P6'!G32*'P6'!G31*'P6'!G33,"0")</f>
        <v>0</v>
      </c>
      <c r="G18" s="74" t="str">
        <f>IFERROR(HOME!C3/'P6'!H32*'P6'!H31*'P6'!H33,"0")</f>
        <v>0</v>
      </c>
      <c r="H18" s="74" t="str">
        <f>IFERROR(HOME!C3/'P6'!I32*'P6'!I31*'P6'!I33,"0")</f>
        <v>0</v>
      </c>
      <c r="I18" s="74" t="str">
        <f>IFERROR(HOME!C3/'P6'!J32*'P6'!J31*'P6'!J33,"0")</f>
        <v>0</v>
      </c>
      <c r="J18" s="79" t="str">
        <f>IFERROR(HOME!C3/'P6'!K32*'P6'!K31*'P6'!K33,"0")</f>
        <v>0</v>
      </c>
    </row>
    <row r="19" spans="2:10" x14ac:dyDescent="0.35">
      <c r="B19" s="73" t="s">
        <v>81</v>
      </c>
      <c r="C19" s="74">
        <f>IFERROR(C18*'P6'!D34,"0")</f>
        <v>0</v>
      </c>
      <c r="D19" s="74">
        <f>IFERROR(D18*'P6'!E34,"0")</f>
        <v>0</v>
      </c>
      <c r="E19" s="74">
        <f>IFERROR(E18*'P6'!F34,"0")</f>
        <v>0</v>
      </c>
      <c r="F19" s="74">
        <f>IFERROR(F18*'P6'!G34,"0")</f>
        <v>0</v>
      </c>
      <c r="G19" s="74">
        <f>IFERROR(G18*'P6'!H34,"0")</f>
        <v>0</v>
      </c>
      <c r="H19" s="74">
        <f>IFERROR(H18*'P6'!I34,"0")</f>
        <v>0</v>
      </c>
      <c r="I19" s="74">
        <f>IFERROR(I18*'P6'!J34,"0")</f>
        <v>0</v>
      </c>
      <c r="J19" s="79">
        <f>IFERROR(J18*'P6'!K34,"0")</f>
        <v>0</v>
      </c>
    </row>
    <row r="20" spans="2:10" x14ac:dyDescent="0.35">
      <c r="B20" s="76">
        <f>'P6'!C9</f>
        <v>0</v>
      </c>
      <c r="C20" s="77" t="str">
        <f>C17</f>
        <v xml:space="preserve">B3 Therapy Assistant </v>
      </c>
      <c r="D20" s="77" t="str">
        <f t="shared" ref="D20:J20" si="6">D17</f>
        <v xml:space="preserve">B4 Assistant Practitioner </v>
      </c>
      <c r="E20" s="77" t="str">
        <f t="shared" si="6"/>
        <v>B5 Therapist</v>
      </c>
      <c r="F20" s="77" t="str">
        <f t="shared" si="6"/>
        <v xml:space="preserve">B6 Specialist </v>
      </c>
      <c r="G20" s="77" t="str">
        <f t="shared" si="6"/>
        <v>B7 Professional Advisor</v>
      </c>
      <c r="H20" s="77">
        <f t="shared" si="6"/>
        <v>0</v>
      </c>
      <c r="I20" s="77">
        <f t="shared" si="6"/>
        <v>0</v>
      </c>
      <c r="J20" s="78">
        <f t="shared" si="6"/>
        <v>0</v>
      </c>
    </row>
    <row r="21" spans="2:10" x14ac:dyDescent="0.35">
      <c r="B21" s="73" t="s">
        <v>80</v>
      </c>
      <c r="C21" s="74" t="str">
        <f>IFERROR(HOME!C3/'P6'!D39*'P6'!D38*'P6'!D40,"0")</f>
        <v>0</v>
      </c>
      <c r="D21" s="74" t="str">
        <f>IFERROR(HOME!C3/'P6'!E39*'P6'!E38*'P6'!E40,"0")</f>
        <v>0</v>
      </c>
      <c r="E21" s="74" t="str">
        <f>IFERROR(HOME!C3/'P6'!F39*'P6'!F38*'P6'!F40,"0")</f>
        <v>0</v>
      </c>
      <c r="F21" s="74" t="str">
        <f>IFERROR(HOME!C3/'P6'!G39*'P6'!G38*'P6'!G40,"0")</f>
        <v>0</v>
      </c>
      <c r="G21" s="74" t="str">
        <f>IFERROR(HOME!C3/'P6'!H39*'P6'!H38*'P6'!H40,"0")</f>
        <v>0</v>
      </c>
      <c r="H21" s="74" t="str">
        <f>IFERROR(HOME!C3/'P6'!I39*'P6'!I38*'P6'!I40,"0")</f>
        <v>0</v>
      </c>
      <c r="I21" s="74" t="str">
        <f>IFERROR(HOME!C3/'P6'!J39*'P6'!J38*'P6'!J40,"0")</f>
        <v>0</v>
      </c>
      <c r="J21" s="79" t="str">
        <f>IFERROR(HOME!C3/'P6'!K39*'P6'!K38*'P6'!K40,"0")</f>
        <v>0</v>
      </c>
    </row>
    <row r="22" spans="2:10" x14ac:dyDescent="0.35">
      <c r="B22" s="73" t="s">
        <v>81</v>
      </c>
      <c r="C22" s="74">
        <f>IFERROR(C21*'P6'!D41,"0")</f>
        <v>0</v>
      </c>
      <c r="D22" s="74">
        <f>IFERROR(D21*'P6'!E41,"0")</f>
        <v>0</v>
      </c>
      <c r="E22" s="74">
        <f>IFERROR(E21*'P6'!F41,"0")</f>
        <v>0</v>
      </c>
      <c r="F22" s="74">
        <f>IFERROR(F21*'P6'!G41,"0")</f>
        <v>0</v>
      </c>
      <c r="G22" s="74">
        <f>IFERROR(G21*'P6'!H41,"0")</f>
        <v>0</v>
      </c>
      <c r="H22" s="74">
        <f>IFERROR(H21*'P6'!I41,"0")</f>
        <v>0</v>
      </c>
      <c r="I22" s="74">
        <f>IFERROR(I21*'P6'!J41,"0")</f>
        <v>0</v>
      </c>
      <c r="J22" s="79">
        <f>IFERROR(J21*'P6'!K41,"0")</f>
        <v>0</v>
      </c>
    </row>
    <row r="23" spans="2:10" x14ac:dyDescent="0.35">
      <c r="B23" s="76">
        <f>'P6'!C10</f>
        <v>0</v>
      </c>
      <c r="C23" s="77" t="str">
        <f>C20</f>
        <v xml:space="preserve">B3 Therapy Assistant </v>
      </c>
      <c r="D23" s="77" t="str">
        <f t="shared" ref="D23:J23" si="7">D20</f>
        <v xml:space="preserve">B4 Assistant Practitioner </v>
      </c>
      <c r="E23" s="77" t="str">
        <f t="shared" si="7"/>
        <v>B5 Therapist</v>
      </c>
      <c r="F23" s="77" t="str">
        <f t="shared" si="7"/>
        <v xml:space="preserve">B6 Specialist </v>
      </c>
      <c r="G23" s="77" t="str">
        <f t="shared" si="7"/>
        <v>B7 Professional Advisor</v>
      </c>
      <c r="H23" s="77">
        <f t="shared" si="7"/>
        <v>0</v>
      </c>
      <c r="I23" s="77">
        <f t="shared" si="7"/>
        <v>0</v>
      </c>
      <c r="J23" s="78">
        <f t="shared" si="7"/>
        <v>0</v>
      </c>
    </row>
    <row r="24" spans="2:10" x14ac:dyDescent="0.35">
      <c r="B24" s="73" t="s">
        <v>80</v>
      </c>
      <c r="C24" s="74" t="str">
        <f>IFERROR(HOME!C3/'P6'!D46*'P6'!D45*'P6'!D47,"0")</f>
        <v>0</v>
      </c>
      <c r="D24" s="74" t="str">
        <f>IFERROR(HOME!C3/'P6'!E46*'P6'!E45*'P6'!E47,"0")</f>
        <v>0</v>
      </c>
      <c r="E24" s="74" t="str">
        <f>IFERROR(HOME!C3/'P6'!F46*'P6'!F45*'P6'!F47,"0")</f>
        <v>0</v>
      </c>
      <c r="F24" s="74" t="str">
        <f>IFERROR(HOME!C3/'P6'!G46*'P6'!G45*'P6'!G47,"0")</f>
        <v>0</v>
      </c>
      <c r="G24" s="74" t="str">
        <f>IFERROR(HOME!C3/'P6'!H46*'P6'!H45*'P6'!H47,"0")</f>
        <v>0</v>
      </c>
      <c r="H24" s="74" t="str">
        <f>IFERROR(HOME!C3/'P6'!I46*'P6'!I45*'P6'!I47,"0")</f>
        <v>0</v>
      </c>
      <c r="I24" s="74" t="str">
        <f>IFERROR(HOME!C3/'P6'!J46*'P6'!J45*'P6'!J47,"0")</f>
        <v>0</v>
      </c>
      <c r="J24" s="79" t="str">
        <f>IFERROR(HOME!C3/'P6'!K46*'P6'!K45*'P6'!K47,"0")</f>
        <v>0</v>
      </c>
    </row>
    <row r="25" spans="2:10" x14ac:dyDescent="0.35">
      <c r="B25" s="73" t="s">
        <v>81</v>
      </c>
      <c r="C25" s="74">
        <f>IFERROR(C24*'P6'!D48,"0")</f>
        <v>0</v>
      </c>
      <c r="D25" s="74">
        <f>IFERROR(D24*'P6'!E48,"0")</f>
        <v>0</v>
      </c>
      <c r="E25" s="74">
        <f>IFERROR(E24*'P6'!F48,"0")</f>
        <v>0</v>
      </c>
      <c r="F25" s="74">
        <f>IFERROR(F24*'P6'!G48,"0")</f>
        <v>0</v>
      </c>
      <c r="G25" s="74">
        <f>IFERROR(G24*'P6'!H48,"0")</f>
        <v>0</v>
      </c>
      <c r="H25" s="74">
        <f>IFERROR(H24*'P6'!I48,"0")</f>
        <v>0</v>
      </c>
      <c r="I25" s="74">
        <f>IFERROR(I24*'P6'!J48,"0")</f>
        <v>0</v>
      </c>
      <c r="J25" s="79">
        <f>IFERROR(J24*'P6'!K48,"0")</f>
        <v>0</v>
      </c>
    </row>
    <row r="26" spans="2:10" x14ac:dyDescent="0.35">
      <c r="B26" s="76">
        <f>'P6'!C11</f>
        <v>0</v>
      </c>
      <c r="C26" s="77" t="str">
        <f>C23</f>
        <v xml:space="preserve">B3 Therapy Assistant </v>
      </c>
      <c r="D26" s="77" t="str">
        <f t="shared" ref="D26:J26" si="8">D23</f>
        <v xml:space="preserve">B4 Assistant Practitioner </v>
      </c>
      <c r="E26" s="77" t="str">
        <f t="shared" si="8"/>
        <v>B5 Therapist</v>
      </c>
      <c r="F26" s="77" t="str">
        <f t="shared" si="8"/>
        <v xml:space="preserve">B6 Specialist </v>
      </c>
      <c r="G26" s="77" t="str">
        <f t="shared" si="8"/>
        <v>B7 Professional Advisor</v>
      </c>
      <c r="H26" s="77">
        <f t="shared" si="8"/>
        <v>0</v>
      </c>
      <c r="I26" s="77">
        <f t="shared" si="8"/>
        <v>0</v>
      </c>
      <c r="J26" s="78">
        <f t="shared" si="8"/>
        <v>0</v>
      </c>
    </row>
    <row r="27" spans="2:10" x14ac:dyDescent="0.35">
      <c r="B27" s="73" t="s">
        <v>80</v>
      </c>
      <c r="C27" s="74" t="str">
        <f>IFERROR(HOME!C3/'P6'!D53*'P6'!D52*'P6'!D54,"0")</f>
        <v>0</v>
      </c>
      <c r="D27" s="74" t="str">
        <f>IFERROR(HOME!C3/'P6'!E53*'P6'!E52*'P6'!E54,"0")</f>
        <v>0</v>
      </c>
      <c r="E27" s="74" t="str">
        <f>IFERROR(HOME!C3/'P6'!F53*'P6'!F52*'P6'!F54,"0")</f>
        <v>0</v>
      </c>
      <c r="F27" s="74" t="str">
        <f>IFERROR(HOME!C3/'P6'!G53*'P6'!G52*'P6'!G54,"0")</f>
        <v>0</v>
      </c>
      <c r="G27" s="74" t="str">
        <f>IFERROR(HOME!C3/'P6'!H53*'P6'!H52*'P6'!H54,"0")</f>
        <v>0</v>
      </c>
      <c r="H27" s="74" t="str">
        <f>IFERROR(HOME!C3/'P6'!I53*'P6'!I52*'P6'!I54,"0")</f>
        <v>0</v>
      </c>
      <c r="I27" s="74" t="str">
        <f>IFERROR(HOME!C3/'P6'!J53*'P6'!J52*'P6'!J54,"0")</f>
        <v>0</v>
      </c>
      <c r="J27" s="79" t="str">
        <f>IFERROR(HOME!C3/'P6'!K53*'P6'!K52*'P6'!K54,"0")</f>
        <v>0</v>
      </c>
    </row>
    <row r="28" spans="2:10" x14ac:dyDescent="0.35">
      <c r="B28" s="73" t="s">
        <v>81</v>
      </c>
      <c r="C28" s="74">
        <f>IFERROR(C27*'P6'!D55,"0")</f>
        <v>0</v>
      </c>
      <c r="D28" s="74">
        <f>IFERROR(D27*'P6'!E55,"0")</f>
        <v>0</v>
      </c>
      <c r="E28" s="74">
        <f>IFERROR(E27*'P6'!F55,"0")</f>
        <v>0</v>
      </c>
      <c r="F28" s="74">
        <f>IFERROR(F27*'P6'!G55,"0")</f>
        <v>0</v>
      </c>
      <c r="G28" s="74">
        <f>IFERROR(G27*'P6'!H55,"0")</f>
        <v>0</v>
      </c>
      <c r="H28" s="74">
        <f>IFERROR(H27*'P6'!I55,"0")</f>
        <v>0</v>
      </c>
      <c r="I28" s="74">
        <f>IFERROR(I27*'P6'!J55,"0")</f>
        <v>0</v>
      </c>
      <c r="J28" s="79">
        <f>IFERROR(J27*'P6'!K55,"0")</f>
        <v>0</v>
      </c>
    </row>
    <row r="29" spans="2:10" x14ac:dyDescent="0.35">
      <c r="B29" s="76">
        <f>'P6'!C12</f>
        <v>0</v>
      </c>
      <c r="C29" s="77" t="str">
        <f>C26</f>
        <v xml:space="preserve">B3 Therapy Assistant </v>
      </c>
      <c r="D29" s="77" t="str">
        <f t="shared" ref="D29:J29" si="9">D26</f>
        <v xml:space="preserve">B4 Assistant Practitioner </v>
      </c>
      <c r="E29" s="77" t="str">
        <f t="shared" si="9"/>
        <v>B5 Therapist</v>
      </c>
      <c r="F29" s="77" t="str">
        <f t="shared" si="9"/>
        <v xml:space="preserve">B6 Specialist </v>
      </c>
      <c r="G29" s="77" t="str">
        <f t="shared" si="9"/>
        <v>B7 Professional Advisor</v>
      </c>
      <c r="H29" s="77">
        <f t="shared" si="9"/>
        <v>0</v>
      </c>
      <c r="I29" s="77">
        <f t="shared" si="9"/>
        <v>0</v>
      </c>
      <c r="J29" s="78">
        <f t="shared" si="9"/>
        <v>0</v>
      </c>
    </row>
    <row r="30" spans="2:10" s="48" customFormat="1" x14ac:dyDescent="0.35">
      <c r="B30" s="73" t="s">
        <v>80</v>
      </c>
      <c r="C30" s="74" t="str">
        <f>IFERROR(HOME!C3/'P6'!D60*'P6'!D59*'P6'!D61,"0")</f>
        <v>0</v>
      </c>
      <c r="D30" s="74" t="str">
        <f>IFERROR(HOME!C3/'P6'!E60*'P6'!E59*'P6'!E61,"0")</f>
        <v>0</v>
      </c>
      <c r="E30" s="74" t="str">
        <f>IFERROR(HOME!C3/'P6'!F60*'P6'!F59*'P6'!F61,"0")</f>
        <v>0</v>
      </c>
      <c r="F30" s="74" t="str">
        <f>IFERROR(HOME!C3/'P6'!G60*'P6'!G59*'P6'!G61,"0")</f>
        <v>0</v>
      </c>
      <c r="G30" s="74" t="str">
        <f>IFERROR(HOME!C3/'P6'!H60*'P6'!H59*'P6'!H61,"0")</f>
        <v>0</v>
      </c>
      <c r="H30" s="74" t="str">
        <f>IFERROR(HOME!C3/'P6'!I60*'P6'!I59*'P6'!I61,"0")</f>
        <v>0</v>
      </c>
      <c r="I30" s="74" t="str">
        <f>IFERROR(HOME!C3/'P6'!J60*'P6'!J59*'P6'!J61,"0")</f>
        <v>0</v>
      </c>
      <c r="J30" s="79" t="str">
        <f>IFERROR(HOME!C3/'P6'!K60*'P6'!K59*'P6'!K61,"0")</f>
        <v>0</v>
      </c>
    </row>
    <row r="31" spans="2:10" s="48" customFormat="1" x14ac:dyDescent="0.35">
      <c r="B31" s="73" t="s">
        <v>81</v>
      </c>
      <c r="C31" s="74">
        <f>IFERROR(C30*'P6'!D62,"0")</f>
        <v>0</v>
      </c>
      <c r="D31" s="74">
        <f>IFERROR(D30*'P6'!E62,"0")</f>
        <v>0</v>
      </c>
      <c r="E31" s="74">
        <f>IFERROR(E30*'P6'!F62,"0")</f>
        <v>0</v>
      </c>
      <c r="F31" s="74">
        <f>IFERROR(F30*'P6'!G62,"0")</f>
        <v>0</v>
      </c>
      <c r="G31" s="74">
        <f>IFERROR(G30*'P6'!H62,"0")</f>
        <v>0</v>
      </c>
      <c r="H31" s="74">
        <f>IFERROR(H30*'P6'!I62,"0")</f>
        <v>0</v>
      </c>
      <c r="I31" s="74">
        <f>IFERROR(I30*'P6'!J62,"0")</f>
        <v>0</v>
      </c>
      <c r="J31" s="79">
        <f>IFERROR(J30*'P6'!K62,"0")</f>
        <v>0</v>
      </c>
    </row>
    <row r="32" spans="2:10" s="48" customFormat="1" x14ac:dyDescent="0.35">
      <c r="B32" s="76">
        <f>'P6'!C13</f>
        <v>0</v>
      </c>
      <c r="C32" s="77" t="str">
        <f>C29</f>
        <v xml:space="preserve">B3 Therapy Assistant </v>
      </c>
      <c r="D32" s="77" t="str">
        <f t="shared" ref="D32:J32" si="10">D29</f>
        <v xml:space="preserve">B4 Assistant Practitioner </v>
      </c>
      <c r="E32" s="77" t="str">
        <f t="shared" si="10"/>
        <v>B5 Therapist</v>
      </c>
      <c r="F32" s="77" t="str">
        <f t="shared" si="10"/>
        <v xml:space="preserve">B6 Specialist </v>
      </c>
      <c r="G32" s="77" t="str">
        <f t="shared" si="10"/>
        <v>B7 Professional Advisor</v>
      </c>
      <c r="H32" s="77">
        <f t="shared" si="10"/>
        <v>0</v>
      </c>
      <c r="I32" s="77">
        <f t="shared" si="10"/>
        <v>0</v>
      </c>
      <c r="J32" s="78">
        <f t="shared" si="10"/>
        <v>0</v>
      </c>
    </row>
    <row r="33" spans="2:10" x14ac:dyDescent="0.35">
      <c r="B33" s="73" t="s">
        <v>80</v>
      </c>
      <c r="C33" s="74" t="str">
        <f>IFERROR(HOME!C3/'P6'!D67*'P6'!D66*'P6'!D68,"0")</f>
        <v>0</v>
      </c>
      <c r="D33" s="74" t="str">
        <f>IFERROR(HOME!C3/'P6'!E67*'P6'!E66*'P6'!E68,"0")</f>
        <v>0</v>
      </c>
      <c r="E33" s="74" t="str">
        <f>IFERROR(HOME!C3/'P6'!F67*'P6'!F66*'P6'!F68,"0")</f>
        <v>0</v>
      </c>
      <c r="F33" s="74" t="str">
        <f>IFERROR(HOME!C3/'P6'!G67*'P6'!G66*'P6'!G68,"0")</f>
        <v>0</v>
      </c>
      <c r="G33" s="74" t="str">
        <f>IFERROR(HOME!C3/'P6'!H67*'P6'!H66*'P6'!H68,"0")</f>
        <v>0</v>
      </c>
      <c r="H33" s="74" t="str">
        <f>IFERROR(HOME!C3/'P6'!I67*'P6'!I66*'P6'!I68,"0")</f>
        <v>0</v>
      </c>
      <c r="I33" s="74" t="str">
        <f>IFERROR(HOME!C3/'P6'!J67*'P6'!J66*'P6'!J68,"0")</f>
        <v>0</v>
      </c>
      <c r="J33" s="79" t="str">
        <f>IFERROR(HOME!C3/'P6'!K67*'P6'!K66*'P6'!K68,"0")</f>
        <v>0</v>
      </c>
    </row>
    <row r="34" spans="2:10" ht="15" thickBot="1" x14ac:dyDescent="0.4">
      <c r="B34" s="80" t="s">
        <v>81</v>
      </c>
      <c r="C34" s="81">
        <f>IFERROR(C33*'P6'!D69,"0")</f>
        <v>0</v>
      </c>
      <c r="D34" s="81">
        <f>IFERROR(D33*'P6'!E69,"0")</f>
        <v>0</v>
      </c>
      <c r="E34" s="81">
        <f>IFERROR(E33*'P6'!F69,"0")</f>
        <v>0</v>
      </c>
      <c r="F34" s="81">
        <f>IFERROR(F33*'P6'!G69,"0")</f>
        <v>0</v>
      </c>
      <c r="G34" s="81">
        <f>IFERROR(G33*'P6'!H69,"0")</f>
        <v>0</v>
      </c>
      <c r="H34" s="81">
        <f>IFERROR(H33*'P6'!I69,"0")</f>
        <v>0</v>
      </c>
      <c r="I34" s="81">
        <f>IFERROR(I33*'P6'!J69,"0")</f>
        <v>0</v>
      </c>
      <c r="J34" s="82">
        <f>IFERROR(J33*'P6'!K69,"0")</f>
        <v>0</v>
      </c>
    </row>
  </sheetData>
  <sheetProtection algorithmName="SHA-512" hashValue="f3R3KMtkAcLs4N2blWqodbunOLcnnLtO2WjEANdlqUsjp/nvbKfd+6Wzsa3Cy7MpwowFLOUj1PTKlkj+/WBgUQ==" saltValue="Dck3U8Ra7f3lYC7deuManA==" spinCount="100000" sheet="1" objects="1" scenarios="1"/>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99C02-E2D0-41F4-9107-8F54075485B2}">
  <sheetPr>
    <tabColor theme="9" tint="-0.249977111117893"/>
  </sheetPr>
  <dimension ref="B1:J34"/>
  <sheetViews>
    <sheetView showGridLines="0" topLeftCell="A7" zoomScale="63" zoomScaleNormal="63" workbookViewId="0">
      <selection activeCell="D31" sqref="D31"/>
    </sheetView>
  </sheetViews>
  <sheetFormatPr defaultColWidth="8.7265625" defaultRowHeight="14.5" x14ac:dyDescent="0.35"/>
  <cols>
    <col min="1" max="1" width="8.7265625" style="16"/>
    <col min="2" max="2" width="72.81640625" style="16" bestFit="1" customWidth="1"/>
    <col min="3" max="8" width="8.7265625" style="66"/>
    <col min="9" max="9" width="9.26953125" style="66" customWidth="1"/>
    <col min="10" max="10" width="8.7265625" style="48"/>
    <col min="11" max="16384" width="8.7265625" style="16"/>
  </cols>
  <sheetData>
    <row r="1" spans="2:10" ht="21" x14ac:dyDescent="0.5">
      <c r="B1" s="65" t="s">
        <v>87</v>
      </c>
    </row>
    <row r="2" spans="2:10" ht="15" thickBot="1" x14ac:dyDescent="0.4"/>
    <row r="3" spans="2:10" ht="15" thickBot="1" x14ac:dyDescent="0.4">
      <c r="B3" s="67">
        <f>Pathways!C12</f>
        <v>0</v>
      </c>
      <c r="C3" s="68" t="str">
        <f>Workforce!C7</f>
        <v xml:space="preserve">B3 Therapy Assistant </v>
      </c>
      <c r="D3" s="68" t="str">
        <f>Workforce!C8</f>
        <v xml:space="preserve">B4 Assistant Practitioner </v>
      </c>
      <c r="E3" s="68" t="str">
        <f>Workforce!C9</f>
        <v>B5 Therapist</v>
      </c>
      <c r="F3" s="68" t="str">
        <f>Workforce!C10</f>
        <v xml:space="preserve">B6 Specialist </v>
      </c>
      <c r="G3" s="68" t="str">
        <f>Workforce!C11</f>
        <v>B7 Professional Advisor</v>
      </c>
      <c r="H3" s="68">
        <f>Workforce!C12</f>
        <v>0</v>
      </c>
      <c r="I3" s="68">
        <f>Workforce!C13</f>
        <v>0</v>
      </c>
      <c r="J3" s="68">
        <f>Workforce!C14</f>
        <v>0</v>
      </c>
    </row>
    <row r="4" spans="2:10" ht="15" thickBot="1" x14ac:dyDescent="0.4">
      <c r="B4" s="69" t="s">
        <v>76</v>
      </c>
      <c r="C4" s="68">
        <f>(C13+C16+C19+C22+C25+C28+C31+C34)/100</f>
        <v>0</v>
      </c>
      <c r="D4" s="68">
        <f t="shared" ref="D4:J4" si="0">(D13+D16+D19+D22+D25+D28+D31+D34)/100</f>
        <v>0</v>
      </c>
      <c r="E4" s="68">
        <f t="shared" si="0"/>
        <v>0</v>
      </c>
      <c r="F4" s="68">
        <f t="shared" si="0"/>
        <v>0</v>
      </c>
      <c r="G4" s="68">
        <f t="shared" si="0"/>
        <v>0</v>
      </c>
      <c r="H4" s="68">
        <f t="shared" si="0"/>
        <v>0</v>
      </c>
      <c r="I4" s="68">
        <f t="shared" si="0"/>
        <v>0</v>
      </c>
      <c r="J4" s="68">
        <f t="shared" si="0"/>
        <v>0</v>
      </c>
    </row>
    <row r="5" spans="2:10" ht="15" thickBot="1" x14ac:dyDescent="0.4">
      <c r="B5" s="69" t="s">
        <v>77</v>
      </c>
      <c r="C5" s="68">
        <f>Pathways!J12*Pathways!G12</f>
        <v>0</v>
      </c>
      <c r="D5" s="68">
        <f>C5</f>
        <v>0</v>
      </c>
      <c r="E5" s="68">
        <f t="shared" ref="E5:J5" si="1">D5</f>
        <v>0</v>
      </c>
      <c r="F5" s="68">
        <f t="shared" si="1"/>
        <v>0</v>
      </c>
      <c r="G5" s="68">
        <f t="shared" si="1"/>
        <v>0</v>
      </c>
      <c r="H5" s="68">
        <f t="shared" si="1"/>
        <v>0</v>
      </c>
      <c r="I5" s="68">
        <f t="shared" si="1"/>
        <v>0</v>
      </c>
      <c r="J5" s="68">
        <f t="shared" si="1"/>
        <v>0</v>
      </c>
    </row>
    <row r="6" spans="2:10" ht="15" thickBot="1" x14ac:dyDescent="0.4">
      <c r="B6" s="69" t="s">
        <v>78</v>
      </c>
      <c r="C6" s="68" t="str">
        <f>IFERROR(C4/C5, "0")</f>
        <v>0</v>
      </c>
      <c r="D6" s="68" t="str">
        <f t="shared" ref="D6:J6" si="2">IFERROR(D4/D5, "0")</f>
        <v>0</v>
      </c>
      <c r="E6" s="68" t="str">
        <f t="shared" si="2"/>
        <v>0</v>
      </c>
      <c r="F6" s="68" t="str">
        <f t="shared" si="2"/>
        <v>0</v>
      </c>
      <c r="G6" s="68" t="str">
        <f t="shared" si="2"/>
        <v>0</v>
      </c>
      <c r="H6" s="68" t="str">
        <f t="shared" si="2"/>
        <v>0</v>
      </c>
      <c r="I6" s="68" t="str">
        <f t="shared" si="2"/>
        <v>0</v>
      </c>
      <c r="J6" s="68" t="str">
        <f t="shared" si="2"/>
        <v>0</v>
      </c>
    </row>
    <row r="7" spans="2:10" ht="15" thickBot="1" x14ac:dyDescent="0.4">
      <c r="B7" s="69" t="s">
        <v>79</v>
      </c>
      <c r="C7" s="68" t="str">
        <f>IFERROR(C4/(5*Pathways!G12), "0")</f>
        <v>0</v>
      </c>
      <c r="D7" s="68" t="str">
        <f>IFERROR(D4/(5*Pathways!G12), "0")</f>
        <v>0</v>
      </c>
      <c r="E7" s="68" t="str">
        <f>IFERROR(E4/(5*Pathways!G12), "0")</f>
        <v>0</v>
      </c>
      <c r="F7" s="68" t="str">
        <f>IFERROR(F4/(5*Pathways!G12), "0")</f>
        <v>0</v>
      </c>
      <c r="G7" s="68" t="str">
        <f>IFERROR(G4/(5*Pathways!G12), "0")</f>
        <v>0</v>
      </c>
      <c r="H7" s="68" t="str">
        <f>IFERROR(H4/(5*Pathways!G12), "0")</f>
        <v>0</v>
      </c>
      <c r="I7" s="68" t="str">
        <f>IFERROR(I4/(5*Pathways!G12), "0")</f>
        <v>0</v>
      </c>
      <c r="J7" s="68" t="str">
        <f>IFERROR(J4/(5*Pathways!G12), "0")</f>
        <v>0</v>
      </c>
    </row>
    <row r="8" spans="2:10" ht="15" thickBot="1" x14ac:dyDescent="0.4"/>
    <row r="9" spans="2:10" x14ac:dyDescent="0.35">
      <c r="B9" s="70">
        <f>B3</f>
        <v>0</v>
      </c>
      <c r="C9" s="71"/>
      <c r="D9" s="71"/>
      <c r="E9" s="71"/>
      <c r="F9" s="71"/>
      <c r="G9" s="71"/>
      <c r="H9" s="71"/>
      <c r="I9" s="71"/>
      <c r="J9" s="72"/>
    </row>
    <row r="10" spans="2:10" x14ac:dyDescent="0.35">
      <c r="B10" s="73"/>
      <c r="C10" s="74"/>
      <c r="D10" s="74"/>
      <c r="E10" s="74"/>
      <c r="F10" s="74"/>
      <c r="G10" s="74"/>
      <c r="H10" s="74"/>
      <c r="I10" s="74"/>
      <c r="J10" s="75"/>
    </row>
    <row r="11" spans="2:10" x14ac:dyDescent="0.35">
      <c r="B11" s="76">
        <f>'P7'!C6</f>
        <v>0</v>
      </c>
      <c r="C11" s="77" t="str">
        <f>C3</f>
        <v xml:space="preserve">B3 Therapy Assistant </v>
      </c>
      <c r="D11" s="77" t="str">
        <f t="shared" ref="D11:J11" si="3">D3</f>
        <v xml:space="preserve">B4 Assistant Practitioner </v>
      </c>
      <c r="E11" s="77" t="str">
        <f t="shared" si="3"/>
        <v>B5 Therapist</v>
      </c>
      <c r="F11" s="77" t="str">
        <f t="shared" si="3"/>
        <v xml:space="preserve">B6 Specialist </v>
      </c>
      <c r="G11" s="77" t="str">
        <f t="shared" si="3"/>
        <v>B7 Professional Advisor</v>
      </c>
      <c r="H11" s="77">
        <f t="shared" si="3"/>
        <v>0</v>
      </c>
      <c r="I11" s="77">
        <f t="shared" si="3"/>
        <v>0</v>
      </c>
      <c r="J11" s="77">
        <f t="shared" si="3"/>
        <v>0</v>
      </c>
    </row>
    <row r="12" spans="2:10" x14ac:dyDescent="0.35">
      <c r="B12" s="73" t="s">
        <v>80</v>
      </c>
      <c r="C12" s="74" t="str">
        <f>IFERROR(HOME!C3/'P7'!D18*'P7'!D17*'P7'!D19,"0")</f>
        <v>0</v>
      </c>
      <c r="D12" s="74" t="str">
        <f>IFERROR(HOME!C3/'P7'!E18*'P7'!E17*'P7'!E19,"0")</f>
        <v>0</v>
      </c>
      <c r="E12" s="74" t="str">
        <f>IFERROR(HOME!C3/'P7'!F18*'P7'!F17*'P7'!F19,"0")</f>
        <v>0</v>
      </c>
      <c r="F12" s="74" t="str">
        <f>IFERROR(HOME!C3/'P7'!G18*'P7'!G17*'P7'!G19,"0")</f>
        <v>0</v>
      </c>
      <c r="G12" s="74" t="str">
        <f>IFERROR(HOME!C3/'P7'!H18*'P7'!H17*'P7'!H19,"0")</f>
        <v>0</v>
      </c>
      <c r="H12" s="74" t="str">
        <f>IFERROR(HOME!C3/'P7'!I18*'P7'!I17*'P7'!I19,"0")</f>
        <v>0</v>
      </c>
      <c r="I12" s="74" t="str">
        <f>IFERROR(HOME!C3/'P7'!J18*'P7'!J17*'P7'!J19,"0")</f>
        <v>0</v>
      </c>
      <c r="J12" s="74" t="str">
        <f>IFERROR(HOME!C3/'P7'!K18*'P7'!K17*'P7'!K19,"0")</f>
        <v>0</v>
      </c>
    </row>
    <row r="13" spans="2:10" x14ac:dyDescent="0.35">
      <c r="B13" s="73" t="s">
        <v>81</v>
      </c>
      <c r="C13" s="74">
        <f>IFERROR(C12*'P7'!D20,"0")</f>
        <v>0</v>
      </c>
      <c r="D13" s="74">
        <f>IFERROR(D12*'P7'!E20,"0")</f>
        <v>0</v>
      </c>
      <c r="E13" s="74">
        <f>IFERROR(E12*'P7'!F20,"0")</f>
        <v>0</v>
      </c>
      <c r="F13" s="74">
        <f>IFERROR(F12*'P7'!G20,"0")</f>
        <v>0</v>
      </c>
      <c r="G13" s="74">
        <f>IFERROR(G12*'P7'!H20,"0")</f>
        <v>0</v>
      </c>
      <c r="H13" s="74">
        <f>IFERROR(H12*'P7'!I20,"0")</f>
        <v>0</v>
      </c>
      <c r="I13" s="74">
        <f>IFERROR(I12*'P7'!J20,"0")</f>
        <v>0</v>
      </c>
      <c r="J13" s="74">
        <f>IFERROR(J12*'P7'!K20,"0")</f>
        <v>0</v>
      </c>
    </row>
    <row r="14" spans="2:10" x14ac:dyDescent="0.35">
      <c r="B14" s="76">
        <f>'P7'!C7</f>
        <v>0</v>
      </c>
      <c r="C14" s="77" t="str">
        <f>C11</f>
        <v xml:space="preserve">B3 Therapy Assistant </v>
      </c>
      <c r="D14" s="77" t="str">
        <f t="shared" ref="D14:J14" si="4">D11</f>
        <v xml:space="preserve">B4 Assistant Practitioner </v>
      </c>
      <c r="E14" s="77" t="str">
        <f t="shared" si="4"/>
        <v>B5 Therapist</v>
      </c>
      <c r="F14" s="77" t="str">
        <f t="shared" si="4"/>
        <v xml:space="preserve">B6 Specialist </v>
      </c>
      <c r="G14" s="77" t="str">
        <f t="shared" si="4"/>
        <v>B7 Professional Advisor</v>
      </c>
      <c r="H14" s="77">
        <f t="shared" si="4"/>
        <v>0</v>
      </c>
      <c r="I14" s="77">
        <f t="shared" si="4"/>
        <v>0</v>
      </c>
      <c r="J14" s="77">
        <f t="shared" si="4"/>
        <v>0</v>
      </c>
    </row>
    <row r="15" spans="2:10" x14ac:dyDescent="0.35">
      <c r="B15" s="73" t="s">
        <v>80</v>
      </c>
      <c r="C15" s="74" t="str">
        <f>IFERROR(HOME!C3/'P7'!D25*'P7'!D24*'P7'!D26,"0")</f>
        <v>0</v>
      </c>
      <c r="D15" s="74" t="str">
        <f>IFERROR(HOME!C3/'P7'!E25*'P7'!E24*'P7'!E26,"0")</f>
        <v>0</v>
      </c>
      <c r="E15" s="74" t="str">
        <f>IFERROR(HOME!C3/'P7'!F25*'P7'!F24*'P7'!F26,"0")</f>
        <v>0</v>
      </c>
      <c r="F15" s="74" t="str">
        <f>IFERROR(HOME!C3/'P7'!G25*'P7'!G24*'P7'!G26,"0")</f>
        <v>0</v>
      </c>
      <c r="G15" s="74" t="str">
        <f>IFERROR(HOME!C3/'P7'!H25*'P7'!H24*'P7'!H26,"0")</f>
        <v>0</v>
      </c>
      <c r="H15" s="74" t="str">
        <f>IFERROR(HOME!C3/'P7'!I25*'P7'!I24*'P7'!I26,"0")</f>
        <v>0</v>
      </c>
      <c r="I15" s="74" t="str">
        <f>IFERROR(HOME!C3/'P7'!J25*'P7'!J24*'P7'!J26,"0")</f>
        <v>0</v>
      </c>
      <c r="J15" s="74" t="str">
        <f>IFERROR(HOME!C3/'P7'!K25*'P7'!K24*'P7'!K26,"0")</f>
        <v>0</v>
      </c>
    </row>
    <row r="16" spans="2:10" x14ac:dyDescent="0.35">
      <c r="B16" s="73" t="s">
        <v>81</v>
      </c>
      <c r="C16" s="74">
        <f>IFERROR(C15*'P7'!D27,"0")</f>
        <v>0</v>
      </c>
      <c r="D16" s="74">
        <f>IFERROR(D15*'P7'!E27,"0")</f>
        <v>0</v>
      </c>
      <c r="E16" s="74">
        <f>IFERROR(E15*'P7'!F27,"0")</f>
        <v>0</v>
      </c>
      <c r="F16" s="74">
        <f>IFERROR(F15*'P7'!G27,"0")</f>
        <v>0</v>
      </c>
      <c r="G16" s="74">
        <f>IFERROR(G15*'P7'!H27,"0")</f>
        <v>0</v>
      </c>
      <c r="H16" s="74">
        <f>IFERROR(H15*'P7'!I27,"0")</f>
        <v>0</v>
      </c>
      <c r="I16" s="74">
        <f>IFERROR(I15*'P7'!J27,"0")</f>
        <v>0</v>
      </c>
      <c r="J16" s="74">
        <f>IFERROR(J15*'P7'!K27,"0")</f>
        <v>0</v>
      </c>
    </row>
    <row r="17" spans="2:10" x14ac:dyDescent="0.35">
      <c r="B17" s="76">
        <f>'P7'!C8</f>
        <v>0</v>
      </c>
      <c r="C17" s="77" t="str">
        <f>C14</f>
        <v xml:space="preserve">B3 Therapy Assistant </v>
      </c>
      <c r="D17" s="77" t="str">
        <f t="shared" ref="D17:J17" si="5">D14</f>
        <v xml:space="preserve">B4 Assistant Practitioner </v>
      </c>
      <c r="E17" s="77" t="str">
        <f t="shared" si="5"/>
        <v>B5 Therapist</v>
      </c>
      <c r="F17" s="77" t="str">
        <f t="shared" si="5"/>
        <v xml:space="preserve">B6 Specialist </v>
      </c>
      <c r="G17" s="77" t="str">
        <f t="shared" si="5"/>
        <v>B7 Professional Advisor</v>
      </c>
      <c r="H17" s="77">
        <f t="shared" si="5"/>
        <v>0</v>
      </c>
      <c r="I17" s="77">
        <f t="shared" si="5"/>
        <v>0</v>
      </c>
      <c r="J17" s="77">
        <f t="shared" si="5"/>
        <v>0</v>
      </c>
    </row>
    <row r="18" spans="2:10" x14ac:dyDescent="0.35">
      <c r="B18" s="73" t="s">
        <v>80</v>
      </c>
      <c r="C18" s="74" t="str">
        <f>IFERROR(HOME!C3/'P7'!D32*'P7'!D31*'P7'!D33,"0")</f>
        <v>0</v>
      </c>
      <c r="D18" s="74" t="str">
        <f>IFERROR(HOME!C3/'P7'!E32*'P7'!E31*'P7'!E33,"0")</f>
        <v>0</v>
      </c>
      <c r="E18" s="74" t="str">
        <f>IFERROR(HOME!C3/'P7'!F32*'P7'!F31*'P7'!F33,"0")</f>
        <v>0</v>
      </c>
      <c r="F18" s="74" t="str">
        <f>IFERROR(HOME!C3/'P7'!G32*'P7'!G31*'P7'!G33,"0")</f>
        <v>0</v>
      </c>
      <c r="G18" s="74" t="str">
        <f>IFERROR(HOME!C3/'P7'!H32*'P7'!H31*'P7'!H33,"0")</f>
        <v>0</v>
      </c>
      <c r="H18" s="74" t="str">
        <f>IFERROR(HOME!C3/'P7'!I32*'P7'!I31*'P7'!I33,"0")</f>
        <v>0</v>
      </c>
      <c r="I18" s="74" t="str">
        <f>IFERROR(HOME!C3/'P7'!J32*'P7'!J31*'P7'!J33,"0")</f>
        <v>0</v>
      </c>
      <c r="J18" s="74" t="str">
        <f>IFERROR(HOME!C3/'P7'!K32*'P7'!K31*'P7'!K33,"0")</f>
        <v>0</v>
      </c>
    </row>
    <row r="19" spans="2:10" x14ac:dyDescent="0.35">
      <c r="B19" s="73" t="s">
        <v>81</v>
      </c>
      <c r="C19" s="74">
        <f>IFERROR(C18*'P6'!D34,"0")</f>
        <v>0</v>
      </c>
      <c r="D19" s="74">
        <f>IFERROR(D18*'P6'!E34,"0")</f>
        <v>0</v>
      </c>
      <c r="E19" s="74">
        <f>IFERROR(E18*'P6'!F34,"0")</f>
        <v>0</v>
      </c>
      <c r="F19" s="74">
        <f>IFERROR(F18*'P6'!G34,"0")</f>
        <v>0</v>
      </c>
      <c r="G19" s="74">
        <f>IFERROR(G18*'P6'!H34,"0")</f>
        <v>0</v>
      </c>
      <c r="H19" s="74">
        <f>IFERROR(H18*'P6'!I34,"0")</f>
        <v>0</v>
      </c>
      <c r="I19" s="74">
        <f>IFERROR(I18*'P6'!J34,"0")</f>
        <v>0</v>
      </c>
      <c r="J19" s="74">
        <f>IFERROR(J18*'P6'!K34,"0")</f>
        <v>0</v>
      </c>
    </row>
    <row r="20" spans="2:10" x14ac:dyDescent="0.35">
      <c r="B20" s="76">
        <f>'P7'!C9</f>
        <v>0</v>
      </c>
      <c r="C20" s="77" t="str">
        <f>C17</f>
        <v xml:space="preserve">B3 Therapy Assistant </v>
      </c>
      <c r="D20" s="77" t="str">
        <f t="shared" ref="D20:J20" si="6">D17</f>
        <v xml:space="preserve">B4 Assistant Practitioner </v>
      </c>
      <c r="E20" s="77" t="str">
        <f t="shared" si="6"/>
        <v>B5 Therapist</v>
      </c>
      <c r="F20" s="77" t="str">
        <f t="shared" si="6"/>
        <v xml:space="preserve">B6 Specialist </v>
      </c>
      <c r="G20" s="77" t="str">
        <f t="shared" si="6"/>
        <v>B7 Professional Advisor</v>
      </c>
      <c r="H20" s="77">
        <f t="shared" si="6"/>
        <v>0</v>
      </c>
      <c r="I20" s="77">
        <f t="shared" si="6"/>
        <v>0</v>
      </c>
      <c r="J20" s="77">
        <f t="shared" si="6"/>
        <v>0</v>
      </c>
    </row>
    <row r="21" spans="2:10" x14ac:dyDescent="0.35">
      <c r="B21" s="73" t="s">
        <v>80</v>
      </c>
      <c r="C21" s="74" t="str">
        <f>IFERROR(HOME!C3/'P7'!D39*'P7'!D38*'P7'!D40,"0")</f>
        <v>0</v>
      </c>
      <c r="D21" s="74" t="str">
        <f>IFERROR(HOME!C3/'P7'!E39*'P7'!E38*'P7'!E40,"0")</f>
        <v>0</v>
      </c>
      <c r="E21" s="74" t="str">
        <f>IFERROR(HOME!C3/'P7'!F39*'P7'!F38*'P7'!F40,"0")</f>
        <v>0</v>
      </c>
      <c r="F21" s="74" t="str">
        <f>IFERROR(HOME!C3/'P7'!G39*'P7'!G38*'P7'!G40,"0")</f>
        <v>0</v>
      </c>
      <c r="G21" s="74" t="str">
        <f>IFERROR(HOME!C3/'P7'!H39*'P7'!H38*'P7'!H40,"0")</f>
        <v>0</v>
      </c>
      <c r="H21" s="74" t="str">
        <f>IFERROR(HOME!C3/'P7'!I39*'P7'!I38*'P7'!I40,"0")</f>
        <v>0</v>
      </c>
      <c r="I21" s="74" t="str">
        <f>IFERROR(HOME!C3/'P7'!J39*'P7'!J38*'P7'!J40,"0")</f>
        <v>0</v>
      </c>
      <c r="J21" s="74" t="str">
        <f>IFERROR(HOME!C3/'P7'!K39*'P7'!K38*'P7'!K40,"0")</f>
        <v>0</v>
      </c>
    </row>
    <row r="22" spans="2:10" x14ac:dyDescent="0.35">
      <c r="B22" s="73" t="s">
        <v>81</v>
      </c>
      <c r="C22" s="74">
        <f>IFERROR(C21*'P7'!D41,"0")</f>
        <v>0</v>
      </c>
      <c r="D22" s="74">
        <f>IFERROR(D21*'P7'!E41,"0")</f>
        <v>0</v>
      </c>
      <c r="E22" s="74">
        <f>IFERROR(E21*'P7'!F41,"0")</f>
        <v>0</v>
      </c>
      <c r="F22" s="74">
        <f>IFERROR(F21*'P7'!G41,"0")</f>
        <v>0</v>
      </c>
      <c r="G22" s="74">
        <f>IFERROR(G21*'P7'!H41,"0")</f>
        <v>0</v>
      </c>
      <c r="H22" s="74">
        <f>IFERROR(H21*'P7'!I41,"0")</f>
        <v>0</v>
      </c>
      <c r="I22" s="74">
        <f>IFERROR(I21*'P7'!J41,"0")</f>
        <v>0</v>
      </c>
      <c r="J22" s="74">
        <f>IFERROR(J21*'P7'!K41,"0")</f>
        <v>0</v>
      </c>
    </row>
    <row r="23" spans="2:10" x14ac:dyDescent="0.35">
      <c r="B23" s="76">
        <f>'P7'!C10</f>
        <v>0</v>
      </c>
      <c r="C23" s="77" t="str">
        <f>C20</f>
        <v xml:space="preserve">B3 Therapy Assistant </v>
      </c>
      <c r="D23" s="77" t="str">
        <f t="shared" ref="D23:J23" si="7">D20</f>
        <v xml:space="preserve">B4 Assistant Practitioner </v>
      </c>
      <c r="E23" s="77" t="str">
        <f t="shared" si="7"/>
        <v>B5 Therapist</v>
      </c>
      <c r="F23" s="77" t="str">
        <f t="shared" si="7"/>
        <v xml:space="preserve">B6 Specialist </v>
      </c>
      <c r="G23" s="77" t="str">
        <f t="shared" si="7"/>
        <v>B7 Professional Advisor</v>
      </c>
      <c r="H23" s="77">
        <f t="shared" si="7"/>
        <v>0</v>
      </c>
      <c r="I23" s="77">
        <f t="shared" si="7"/>
        <v>0</v>
      </c>
      <c r="J23" s="77">
        <f t="shared" si="7"/>
        <v>0</v>
      </c>
    </row>
    <row r="24" spans="2:10" x14ac:dyDescent="0.35">
      <c r="B24" s="73" t="s">
        <v>80</v>
      </c>
      <c r="C24" s="74" t="str">
        <f>IFERROR(HOME!C3/'P7'!D46*'P7'!D45*'P7'!D47,"0")</f>
        <v>0</v>
      </c>
      <c r="D24" s="74" t="str">
        <f>IFERROR(HOME!C3/'P7'!E46*'P7'!E45*'P7'!E47,"0")</f>
        <v>0</v>
      </c>
      <c r="E24" s="74" t="str">
        <f>IFERROR(HOME!C3/'P7'!F46*'P7'!F45*'P7'!F47,"0")</f>
        <v>0</v>
      </c>
      <c r="F24" s="74" t="str">
        <f>IFERROR(HOME!C3/'P7'!G46*'P7'!G45*'P7'!G47,"0")</f>
        <v>0</v>
      </c>
      <c r="G24" s="74" t="str">
        <f>IFERROR(HOME!C3/'P7'!H46*'P7'!H45*'P7'!H47,"0")</f>
        <v>0</v>
      </c>
      <c r="H24" s="74" t="str">
        <f>IFERROR(HOME!C3/'P7'!I46*'P7'!I45*'P7'!I47,"0")</f>
        <v>0</v>
      </c>
      <c r="I24" s="74" t="str">
        <f>IFERROR(HOME!C3/'P7'!J46*'P7'!J45*'P7'!J47,"0")</f>
        <v>0</v>
      </c>
      <c r="J24" s="74" t="str">
        <f>IFERROR(HOME!C3/'P7'!K46*'P7'!K45*'P7'!K47,"0")</f>
        <v>0</v>
      </c>
    </row>
    <row r="25" spans="2:10" x14ac:dyDescent="0.35">
      <c r="B25" s="73" t="s">
        <v>81</v>
      </c>
      <c r="C25" s="74">
        <f>IFERROR(C24*'P7'!D48,"0")</f>
        <v>0</v>
      </c>
      <c r="D25" s="74">
        <f>IFERROR(D24*'P7'!E48,"0")</f>
        <v>0</v>
      </c>
      <c r="E25" s="74">
        <f>IFERROR(E24*'P7'!F48,"0")</f>
        <v>0</v>
      </c>
      <c r="F25" s="74">
        <f>IFERROR(F24*'P7'!G48,"0")</f>
        <v>0</v>
      </c>
      <c r="G25" s="74">
        <f>IFERROR(G24*'P7'!H48,"0")</f>
        <v>0</v>
      </c>
      <c r="H25" s="74">
        <f>IFERROR(H24*'P7'!I48,"0")</f>
        <v>0</v>
      </c>
      <c r="I25" s="74">
        <f>IFERROR(I24*'P7'!J48,"0")</f>
        <v>0</v>
      </c>
      <c r="J25" s="74">
        <f>IFERROR(J24*'P7'!K48,"0")</f>
        <v>0</v>
      </c>
    </row>
    <row r="26" spans="2:10" x14ac:dyDescent="0.35">
      <c r="B26" s="76">
        <f>'P7'!C11</f>
        <v>0</v>
      </c>
      <c r="C26" s="77" t="str">
        <f>C23</f>
        <v xml:space="preserve">B3 Therapy Assistant </v>
      </c>
      <c r="D26" s="77" t="str">
        <f t="shared" ref="D26:J26" si="8">D23</f>
        <v xml:space="preserve">B4 Assistant Practitioner </v>
      </c>
      <c r="E26" s="77" t="str">
        <f t="shared" si="8"/>
        <v>B5 Therapist</v>
      </c>
      <c r="F26" s="77" t="str">
        <f t="shared" si="8"/>
        <v xml:space="preserve">B6 Specialist </v>
      </c>
      <c r="G26" s="77" t="str">
        <f t="shared" si="8"/>
        <v>B7 Professional Advisor</v>
      </c>
      <c r="H26" s="77">
        <f t="shared" si="8"/>
        <v>0</v>
      </c>
      <c r="I26" s="77">
        <f t="shared" si="8"/>
        <v>0</v>
      </c>
      <c r="J26" s="77">
        <f t="shared" si="8"/>
        <v>0</v>
      </c>
    </row>
    <row r="27" spans="2:10" x14ac:dyDescent="0.35">
      <c r="B27" s="73" t="s">
        <v>80</v>
      </c>
      <c r="C27" s="74" t="str">
        <f>IFERROR(HOME!C3/'P7'!D53*'P7'!D52*'P7'!D54,"0")</f>
        <v>0</v>
      </c>
      <c r="D27" s="74" t="str">
        <f>IFERROR(HOME!C3/'P7'!E53*'P7'!E52*'P7'!E54,"0")</f>
        <v>0</v>
      </c>
      <c r="E27" s="74" t="str">
        <f>IFERROR(HOME!C3/'P7'!F53*'P7'!F52*'P7'!F54,"0")</f>
        <v>0</v>
      </c>
      <c r="F27" s="74" t="str">
        <f>IFERROR(HOME!C3/'P7'!G53*'P7'!G52*'P7'!G54,"0")</f>
        <v>0</v>
      </c>
      <c r="G27" s="74" t="str">
        <f>IFERROR(HOME!C3/'P7'!H53*'P7'!H52*'P7'!H54,"0")</f>
        <v>0</v>
      </c>
      <c r="H27" s="74" t="str">
        <f>IFERROR(HOME!C3/'P7'!I53*'P7'!I52*'P7'!I54,"0")</f>
        <v>0</v>
      </c>
      <c r="I27" s="74" t="str">
        <f>IFERROR(HOME!C3/'P7'!J53*'P7'!J52*'P7'!J54,"0")</f>
        <v>0</v>
      </c>
      <c r="J27" s="74" t="str">
        <f>IFERROR(HOME!C3/'P7'!K53*'P7'!K52*'P7'!K54,"0")</f>
        <v>0</v>
      </c>
    </row>
    <row r="28" spans="2:10" x14ac:dyDescent="0.35">
      <c r="B28" s="73" t="s">
        <v>81</v>
      </c>
      <c r="C28" s="74">
        <f>IFERROR(C27*'P7'!D55,"0")</f>
        <v>0</v>
      </c>
      <c r="D28" s="74">
        <f>IFERROR(D27*'P7'!E55,"0")</f>
        <v>0</v>
      </c>
      <c r="E28" s="74">
        <f>IFERROR(E27*'P7'!F55,"0")</f>
        <v>0</v>
      </c>
      <c r="F28" s="74">
        <f>IFERROR(F27*'P7'!G55,"0")</f>
        <v>0</v>
      </c>
      <c r="G28" s="74">
        <f>IFERROR(G27*'P7'!H55,"0")</f>
        <v>0</v>
      </c>
      <c r="H28" s="74">
        <f>IFERROR(H27*'P7'!I55,"0")</f>
        <v>0</v>
      </c>
      <c r="I28" s="74">
        <f>IFERROR(I27*'P7'!J55,"0")</f>
        <v>0</v>
      </c>
      <c r="J28" s="74">
        <f>IFERROR(J27*'P7'!K55,"0")</f>
        <v>0</v>
      </c>
    </row>
    <row r="29" spans="2:10" x14ac:dyDescent="0.35">
      <c r="B29" s="76">
        <f>'P7'!C12</f>
        <v>0</v>
      </c>
      <c r="C29" s="77" t="str">
        <f>C26</f>
        <v xml:space="preserve">B3 Therapy Assistant </v>
      </c>
      <c r="D29" s="77" t="str">
        <f t="shared" ref="D29:J29" si="9">D26</f>
        <v xml:space="preserve">B4 Assistant Practitioner </v>
      </c>
      <c r="E29" s="77" t="str">
        <f t="shared" si="9"/>
        <v>B5 Therapist</v>
      </c>
      <c r="F29" s="77" t="str">
        <f t="shared" si="9"/>
        <v xml:space="preserve">B6 Specialist </v>
      </c>
      <c r="G29" s="77" t="str">
        <f t="shared" si="9"/>
        <v>B7 Professional Advisor</v>
      </c>
      <c r="H29" s="77">
        <f t="shared" si="9"/>
        <v>0</v>
      </c>
      <c r="I29" s="77">
        <f t="shared" si="9"/>
        <v>0</v>
      </c>
      <c r="J29" s="77">
        <f t="shared" si="9"/>
        <v>0</v>
      </c>
    </row>
    <row r="30" spans="2:10" s="48" customFormat="1" x14ac:dyDescent="0.35">
      <c r="B30" s="73" t="s">
        <v>80</v>
      </c>
      <c r="C30" s="74" t="str">
        <f>IFERROR(HOME!C3/'P7'!D60*'P7'!D59*'P7'!D61,"0")</f>
        <v>0</v>
      </c>
      <c r="D30" s="74" t="str">
        <f>IFERROR(HOME!C3/'P7'!E60*'P7'!E59*'P7'!E61,"0")</f>
        <v>0</v>
      </c>
      <c r="E30" s="74" t="str">
        <f>IFERROR(HOME!C3/'P7'!F60*'P7'!F59*'P7'!F61,"0")</f>
        <v>0</v>
      </c>
      <c r="F30" s="74" t="str">
        <f>IFERROR(HOME!C3/'P7'!G60*'P7'!G59*'P7'!G61,"0")</f>
        <v>0</v>
      </c>
      <c r="G30" s="74" t="str">
        <f>IFERROR(HOME!C3/'P7'!H60*'P7'!H59*'P7'!H61,"0")</f>
        <v>0</v>
      </c>
      <c r="H30" s="74" t="str">
        <f>IFERROR(HOME!C3/'P7'!I60*'P7'!I59*'P7'!I61,"0")</f>
        <v>0</v>
      </c>
      <c r="I30" s="74" t="str">
        <f>IFERROR(HOME!C3/'P7'!J60*'P7'!J59*'P7'!J61,"0")</f>
        <v>0</v>
      </c>
      <c r="J30" s="74" t="str">
        <f>IFERROR(HOME!C3/'P7'!K60*'P7'!K59*'P7'!K61,"0")</f>
        <v>0</v>
      </c>
    </row>
    <row r="31" spans="2:10" s="48" customFormat="1" x14ac:dyDescent="0.35">
      <c r="B31" s="73" t="s">
        <v>81</v>
      </c>
      <c r="C31" s="74">
        <f>IFERROR(C30*'P7'!D62,"0")</f>
        <v>0</v>
      </c>
      <c r="D31" s="74">
        <f>IFERROR(D30*'P7'!E62,"0")</f>
        <v>0</v>
      </c>
      <c r="E31" s="74">
        <f>IFERROR(E30*'P7'!F62,"0")</f>
        <v>0</v>
      </c>
      <c r="F31" s="74">
        <f>IFERROR(F30*'P7'!G62,"0")</f>
        <v>0</v>
      </c>
      <c r="G31" s="74">
        <f>IFERROR(G30*'P7'!H62,"0")</f>
        <v>0</v>
      </c>
      <c r="H31" s="74">
        <f>IFERROR(H30*'P7'!I62,"0")</f>
        <v>0</v>
      </c>
      <c r="I31" s="74">
        <f>IFERROR(I30*'P7'!J62,"0")</f>
        <v>0</v>
      </c>
      <c r="J31" s="74">
        <f>IFERROR(J30*'P7'!K62,"0")</f>
        <v>0</v>
      </c>
    </row>
    <row r="32" spans="2:10" s="48" customFormat="1" x14ac:dyDescent="0.35">
      <c r="B32" s="76">
        <f>'P7'!C13</f>
        <v>0</v>
      </c>
      <c r="C32" s="77" t="str">
        <f>C29</f>
        <v xml:space="preserve">B3 Therapy Assistant </v>
      </c>
      <c r="D32" s="77" t="str">
        <f t="shared" ref="D32:J32" si="10">D29</f>
        <v xml:space="preserve">B4 Assistant Practitioner </v>
      </c>
      <c r="E32" s="77" t="str">
        <f t="shared" si="10"/>
        <v>B5 Therapist</v>
      </c>
      <c r="F32" s="77" t="str">
        <f t="shared" si="10"/>
        <v xml:space="preserve">B6 Specialist </v>
      </c>
      <c r="G32" s="77" t="str">
        <f t="shared" si="10"/>
        <v>B7 Professional Advisor</v>
      </c>
      <c r="H32" s="77">
        <f t="shared" si="10"/>
        <v>0</v>
      </c>
      <c r="I32" s="77">
        <f t="shared" si="10"/>
        <v>0</v>
      </c>
      <c r="J32" s="77">
        <f t="shared" si="10"/>
        <v>0</v>
      </c>
    </row>
    <row r="33" spans="2:10" x14ac:dyDescent="0.35">
      <c r="B33" s="73" t="s">
        <v>80</v>
      </c>
      <c r="C33" s="74" t="str">
        <f>IFERROR(HOME!C3/'P7'!D67*'P7'!D66*'P7'!D68,"0")</f>
        <v>0</v>
      </c>
      <c r="D33" s="74" t="str">
        <f>IFERROR(HOME!C3/'P7'!E67*'P7'!E66*'P7'!E68,"0")</f>
        <v>0</v>
      </c>
      <c r="E33" s="74" t="str">
        <f>IFERROR(HOME!C3/'P7'!F67*'P7'!F66*'P7'!F68,"0")</f>
        <v>0</v>
      </c>
      <c r="F33" s="74" t="str">
        <f>IFERROR(HOME!C3/'P7'!G67*'P7'!G66*'P7'!G68,"0")</f>
        <v>0</v>
      </c>
      <c r="G33" s="74" t="str">
        <f>IFERROR(HOME!C3/'P7'!H67*'P7'!H66*'P7'!H68,"0")</f>
        <v>0</v>
      </c>
      <c r="H33" s="74" t="str">
        <f>IFERROR(HOME!C3/'P7'!I67*'P7'!I66*'P7'!I68,"0")</f>
        <v>0</v>
      </c>
      <c r="I33" s="74" t="str">
        <f>IFERROR(HOME!C3/'P7'!J67*'P7'!J66*'P7'!J68,"0")</f>
        <v>0</v>
      </c>
      <c r="J33" s="74" t="str">
        <f>IFERROR(HOME!C3/'P7'!K67*'P7'!K66*'P7'!K68,"0")</f>
        <v>0</v>
      </c>
    </row>
    <row r="34" spans="2:10" ht="15" thickBot="1" x14ac:dyDescent="0.4">
      <c r="B34" s="80" t="s">
        <v>81</v>
      </c>
      <c r="C34" s="81">
        <f>IFERROR(C33*'P7'!D69,"0")</f>
        <v>0</v>
      </c>
      <c r="D34" s="81">
        <f>IFERROR(D33*'P7'!E69,"0")</f>
        <v>0</v>
      </c>
      <c r="E34" s="81">
        <f>IFERROR(E33*'P7'!F69,"0")</f>
        <v>0</v>
      </c>
      <c r="F34" s="81">
        <f>IFERROR(F33*'P7'!G69,"0")</f>
        <v>0</v>
      </c>
      <c r="G34" s="81">
        <f>IFERROR(G33*'P7'!H69,"0")</f>
        <v>0</v>
      </c>
      <c r="H34" s="81">
        <f>IFERROR(H33*'P7'!I69,"0")</f>
        <v>0</v>
      </c>
      <c r="I34" s="81">
        <f>IFERROR(I33*'P7'!J69,"0")</f>
        <v>0</v>
      </c>
      <c r="J34" s="81">
        <f>IFERROR(J33*'P7'!K69,"0")</f>
        <v>0</v>
      </c>
    </row>
  </sheetData>
  <sheetProtection algorithmName="SHA-512" hashValue="vDM/uMMDmDaHJvr7/n/Ic2nu3jtQ5TL3Fu3qXRbPLcrVbiOKtr82lwlWhMWLY03K2lHoPsP6q/6EUeG/+9l3wg==" saltValue="/A968L7dO4ERIMmkyh5GFg==" spinCount="100000" sheet="1" objects="1" scenarios="1"/>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7327A-3E01-443A-A4F7-3F66B79EE621}">
  <sheetPr>
    <tabColor theme="9" tint="-0.249977111117893"/>
  </sheetPr>
  <dimension ref="B1:J34"/>
  <sheetViews>
    <sheetView showGridLines="0" zoomScale="63" zoomScaleNormal="63" workbookViewId="0">
      <selection activeCell="F27" sqref="F27"/>
    </sheetView>
  </sheetViews>
  <sheetFormatPr defaultColWidth="8.7265625" defaultRowHeight="14.5" x14ac:dyDescent="0.35"/>
  <cols>
    <col min="1" max="1" width="8.7265625" style="16"/>
    <col min="2" max="2" width="72.81640625" style="16" bestFit="1" customWidth="1"/>
    <col min="3" max="8" width="8.7265625" style="66"/>
    <col min="9" max="9" width="9.26953125" style="66" customWidth="1"/>
    <col min="10" max="10" width="8.7265625" style="48"/>
    <col min="11" max="16384" width="8.7265625" style="16"/>
  </cols>
  <sheetData>
    <row r="1" spans="2:10" ht="21" x14ac:dyDescent="0.5">
      <c r="B1" s="65" t="s">
        <v>88</v>
      </c>
    </row>
    <row r="2" spans="2:10" ht="15" thickBot="1" x14ac:dyDescent="0.4"/>
    <row r="3" spans="2:10" ht="15" thickBot="1" x14ac:dyDescent="0.4">
      <c r="B3" s="67">
        <f>Pathways!C13</f>
        <v>0</v>
      </c>
      <c r="C3" s="68" t="str">
        <f>Workforce!C7</f>
        <v xml:space="preserve">B3 Therapy Assistant </v>
      </c>
      <c r="D3" s="68" t="str">
        <f>Workforce!C8</f>
        <v xml:space="preserve">B4 Assistant Practitioner </v>
      </c>
      <c r="E3" s="68" t="str">
        <f>Workforce!C9</f>
        <v>B5 Therapist</v>
      </c>
      <c r="F3" s="68" t="str">
        <f>Workforce!C10</f>
        <v xml:space="preserve">B6 Specialist </v>
      </c>
      <c r="G3" s="68" t="str">
        <f>Workforce!C11</f>
        <v>B7 Professional Advisor</v>
      </c>
      <c r="H3" s="68">
        <f>Workforce!C12</f>
        <v>0</v>
      </c>
      <c r="I3" s="68">
        <f>Workforce!C13</f>
        <v>0</v>
      </c>
      <c r="J3" s="68">
        <f>Workforce!C14</f>
        <v>0</v>
      </c>
    </row>
    <row r="4" spans="2:10" ht="15" thickBot="1" x14ac:dyDescent="0.4">
      <c r="B4" s="69" t="s">
        <v>76</v>
      </c>
      <c r="C4" s="68">
        <f>(C13+C16+C19+C22+C25+C28+C31+C34)/100</f>
        <v>0</v>
      </c>
      <c r="D4" s="68">
        <f t="shared" ref="D4:J4" si="0">(D13+D16+D19+D22+D25+D28+D31+D34)/100</f>
        <v>0</v>
      </c>
      <c r="E4" s="68">
        <f t="shared" si="0"/>
        <v>0</v>
      </c>
      <c r="F4" s="68">
        <f t="shared" si="0"/>
        <v>0</v>
      </c>
      <c r="G4" s="68">
        <f t="shared" si="0"/>
        <v>0</v>
      </c>
      <c r="H4" s="68">
        <f t="shared" si="0"/>
        <v>0</v>
      </c>
      <c r="I4" s="68">
        <f t="shared" si="0"/>
        <v>0</v>
      </c>
      <c r="J4" s="68">
        <f t="shared" si="0"/>
        <v>0</v>
      </c>
    </row>
    <row r="5" spans="2:10" ht="15" thickBot="1" x14ac:dyDescent="0.4">
      <c r="B5" s="69" t="s">
        <v>77</v>
      </c>
      <c r="C5" s="68">
        <f>Pathways!J13*Pathways!G13</f>
        <v>0</v>
      </c>
      <c r="D5" s="68">
        <f>C5</f>
        <v>0</v>
      </c>
      <c r="E5" s="68">
        <f t="shared" ref="E5:J5" si="1">D5</f>
        <v>0</v>
      </c>
      <c r="F5" s="68">
        <f t="shared" si="1"/>
        <v>0</v>
      </c>
      <c r="G5" s="68">
        <f t="shared" si="1"/>
        <v>0</v>
      </c>
      <c r="H5" s="68">
        <f t="shared" si="1"/>
        <v>0</v>
      </c>
      <c r="I5" s="68">
        <f t="shared" si="1"/>
        <v>0</v>
      </c>
      <c r="J5" s="68">
        <f t="shared" si="1"/>
        <v>0</v>
      </c>
    </row>
    <row r="6" spans="2:10" ht="15" thickBot="1" x14ac:dyDescent="0.4">
      <c r="B6" s="69" t="s">
        <v>78</v>
      </c>
      <c r="C6" s="68" t="str">
        <f>IFERROR(C4/C5, "0")</f>
        <v>0</v>
      </c>
      <c r="D6" s="68" t="str">
        <f t="shared" ref="D6:J6" si="2">IFERROR(D4/D5, "0")</f>
        <v>0</v>
      </c>
      <c r="E6" s="68" t="str">
        <f t="shared" si="2"/>
        <v>0</v>
      </c>
      <c r="F6" s="68" t="str">
        <f t="shared" si="2"/>
        <v>0</v>
      </c>
      <c r="G6" s="68" t="str">
        <f t="shared" si="2"/>
        <v>0</v>
      </c>
      <c r="H6" s="68" t="str">
        <f t="shared" si="2"/>
        <v>0</v>
      </c>
      <c r="I6" s="68" t="str">
        <f t="shared" si="2"/>
        <v>0</v>
      </c>
      <c r="J6" s="68" t="str">
        <f t="shared" si="2"/>
        <v>0</v>
      </c>
    </row>
    <row r="7" spans="2:10" ht="15" thickBot="1" x14ac:dyDescent="0.4">
      <c r="B7" s="69" t="s">
        <v>79</v>
      </c>
      <c r="C7" s="68" t="str">
        <f>IFERROR(C4/(5*Pathways!G13), "0")</f>
        <v>0</v>
      </c>
      <c r="D7" s="68" t="str">
        <f>IFERROR(D4/(5*Pathways!G13), "0")</f>
        <v>0</v>
      </c>
      <c r="E7" s="68" t="str">
        <f>IFERROR(E4/(5*Pathways!G13), "0")</f>
        <v>0</v>
      </c>
      <c r="F7" s="68" t="str">
        <f>IFERROR(F4/(5*Pathways!G13), "0")</f>
        <v>0</v>
      </c>
      <c r="G7" s="68" t="str">
        <f>IFERROR(G4/(5*Pathways!G13), "0")</f>
        <v>0</v>
      </c>
      <c r="H7" s="68" t="str">
        <f>IFERROR(H4/(5*Pathways!G13), "0")</f>
        <v>0</v>
      </c>
      <c r="I7" s="68" t="str">
        <f>IFERROR(I4/(5*Pathways!G13), "0")</f>
        <v>0</v>
      </c>
      <c r="J7" s="68" t="str">
        <f>IFERROR(J4/(5*Pathways!G13), "0")</f>
        <v>0</v>
      </c>
    </row>
    <row r="8" spans="2:10" ht="15" thickBot="1" x14ac:dyDescent="0.4"/>
    <row r="9" spans="2:10" x14ac:dyDescent="0.35">
      <c r="B9" s="70">
        <f>B3</f>
        <v>0</v>
      </c>
      <c r="C9" s="71"/>
      <c r="D9" s="71"/>
      <c r="E9" s="71"/>
      <c r="F9" s="71"/>
      <c r="G9" s="71"/>
      <c r="H9" s="71"/>
      <c r="I9" s="71"/>
      <c r="J9" s="72"/>
    </row>
    <row r="10" spans="2:10" x14ac:dyDescent="0.35">
      <c r="B10" s="73"/>
      <c r="C10" s="74"/>
      <c r="D10" s="74"/>
      <c r="E10" s="74"/>
      <c r="F10" s="74"/>
      <c r="G10" s="74"/>
      <c r="H10" s="74"/>
      <c r="I10" s="74"/>
      <c r="J10" s="75"/>
    </row>
    <row r="11" spans="2:10" x14ac:dyDescent="0.35">
      <c r="B11" s="76">
        <f>'P8'!C6</f>
        <v>0</v>
      </c>
      <c r="C11" s="77" t="str">
        <f>C3</f>
        <v xml:space="preserve">B3 Therapy Assistant </v>
      </c>
      <c r="D11" s="77" t="str">
        <f t="shared" ref="D11:J11" si="3">D3</f>
        <v xml:space="preserve">B4 Assistant Practitioner </v>
      </c>
      <c r="E11" s="77" t="str">
        <f t="shared" si="3"/>
        <v>B5 Therapist</v>
      </c>
      <c r="F11" s="77" t="str">
        <f t="shared" si="3"/>
        <v xml:space="preserve">B6 Specialist </v>
      </c>
      <c r="G11" s="77" t="str">
        <f t="shared" si="3"/>
        <v>B7 Professional Advisor</v>
      </c>
      <c r="H11" s="77">
        <f t="shared" si="3"/>
        <v>0</v>
      </c>
      <c r="I11" s="77">
        <f t="shared" si="3"/>
        <v>0</v>
      </c>
      <c r="J11" s="78">
        <f t="shared" si="3"/>
        <v>0</v>
      </c>
    </row>
    <row r="12" spans="2:10" x14ac:dyDescent="0.35">
      <c r="B12" s="73" t="s">
        <v>80</v>
      </c>
      <c r="C12" s="74" t="str">
        <f>IFERROR(HOME!C3/'P8'!D18*'P8'!D17*'P8'!D19,"0")</f>
        <v>0</v>
      </c>
      <c r="D12" s="74" t="str">
        <f>IFERROR(HOME!C3/'P8'!E18*'P8'!E17*'P8'!E19,"0")</f>
        <v>0</v>
      </c>
      <c r="E12" s="74" t="str">
        <f>IFERROR(HOME!C3/'P8'!F18*'P8'!F17*'P8'!F19,"0")</f>
        <v>0</v>
      </c>
      <c r="F12" s="74" t="str">
        <f>IFERROR(HOME!C3/'P8'!G18*'P8'!G17*'P8'!G19,"0")</f>
        <v>0</v>
      </c>
      <c r="G12" s="74" t="str">
        <f>IFERROR(HOME!C3/'P8'!H18*'P8'!H17*'P8'!H19,"0")</f>
        <v>0</v>
      </c>
      <c r="H12" s="74" t="str">
        <f>IFERROR(HOME!C3/'P8'!I18*'P8'!I17*'P8'!I19,"0")</f>
        <v>0</v>
      </c>
      <c r="I12" s="74" t="str">
        <f>IFERROR(HOME!C3/'P8'!J18*'P8'!J17*'P8'!J19,"0")</f>
        <v>0</v>
      </c>
      <c r="J12" s="79" t="str">
        <f>IFERROR(HOME!C3/'P8'!K18*'P8'!K17*'P8'!K19,"0")</f>
        <v>0</v>
      </c>
    </row>
    <row r="13" spans="2:10" x14ac:dyDescent="0.35">
      <c r="B13" s="73" t="s">
        <v>81</v>
      </c>
      <c r="C13" s="74">
        <f>IFERROR(C12*'P8'!D20,"0")</f>
        <v>0</v>
      </c>
      <c r="D13" s="74">
        <f>IFERROR(D12*'P8'!E20,"0")</f>
        <v>0</v>
      </c>
      <c r="E13" s="74">
        <f>IFERROR(E12*'P8'!F20,"0")</f>
        <v>0</v>
      </c>
      <c r="F13" s="74">
        <f>IFERROR(F12*'P8'!G20,"0")</f>
        <v>0</v>
      </c>
      <c r="G13" s="74">
        <f>IFERROR(G12*'P8'!H20,"0")</f>
        <v>0</v>
      </c>
      <c r="H13" s="74">
        <f>IFERROR(H12*'P8'!I20,"0")</f>
        <v>0</v>
      </c>
      <c r="I13" s="74">
        <f>IFERROR(I12*'P8'!J20,"0")</f>
        <v>0</v>
      </c>
      <c r="J13" s="79">
        <f>IFERROR(J12*'P8'!K20,"0")</f>
        <v>0</v>
      </c>
    </row>
    <row r="14" spans="2:10" x14ac:dyDescent="0.35">
      <c r="B14" s="76">
        <f>'P8'!C7</f>
        <v>0</v>
      </c>
      <c r="C14" s="77" t="str">
        <f>C11</f>
        <v xml:space="preserve">B3 Therapy Assistant </v>
      </c>
      <c r="D14" s="77" t="str">
        <f t="shared" ref="D14:J14" si="4">D11</f>
        <v xml:space="preserve">B4 Assistant Practitioner </v>
      </c>
      <c r="E14" s="77" t="str">
        <f t="shared" si="4"/>
        <v>B5 Therapist</v>
      </c>
      <c r="F14" s="77" t="str">
        <f t="shared" si="4"/>
        <v xml:space="preserve">B6 Specialist </v>
      </c>
      <c r="G14" s="77" t="str">
        <f t="shared" si="4"/>
        <v>B7 Professional Advisor</v>
      </c>
      <c r="H14" s="77">
        <f t="shared" si="4"/>
        <v>0</v>
      </c>
      <c r="I14" s="77">
        <f t="shared" si="4"/>
        <v>0</v>
      </c>
      <c r="J14" s="78">
        <f t="shared" si="4"/>
        <v>0</v>
      </c>
    </row>
    <row r="15" spans="2:10" x14ac:dyDescent="0.35">
      <c r="B15" s="73" t="s">
        <v>80</v>
      </c>
      <c r="C15" s="74" t="str">
        <f>IFERROR(HOME!C3/'P8'!D25*'P8'!D24*'P8'!D26,"0")</f>
        <v>0</v>
      </c>
      <c r="D15" s="74" t="str">
        <f>IFERROR(HOME!C3/'P8'!E25*'P8'!E24*'P8'!E26,"0")</f>
        <v>0</v>
      </c>
      <c r="E15" s="74" t="str">
        <f>IFERROR(HOME!C3/'P8'!F25*'P8'!F24*'P8'!F26,"0")</f>
        <v>0</v>
      </c>
      <c r="F15" s="74" t="str">
        <f>IFERROR(HOME!C3/'P8'!G25*'P8'!G24*'P8'!G26,"0")</f>
        <v>0</v>
      </c>
      <c r="G15" s="74" t="str">
        <f>IFERROR(HOME!C3/'P8'!H25*'P8'!H24*'P8'!H26,"0")</f>
        <v>0</v>
      </c>
      <c r="H15" s="74" t="str">
        <f>IFERROR(HOME!C3/'P8'!I25*'P8'!I24*'P8'!I26,"0")</f>
        <v>0</v>
      </c>
      <c r="I15" s="74" t="str">
        <f>IFERROR(HOME!C3/'P8'!J25*'P8'!J24*'P8'!J26,"0")</f>
        <v>0</v>
      </c>
      <c r="J15" s="79" t="str">
        <f>IFERROR(HOME!C3/'P8'!K25*'P8'!K24*'P8'!K26,"0")</f>
        <v>0</v>
      </c>
    </row>
    <row r="16" spans="2:10" x14ac:dyDescent="0.35">
      <c r="B16" s="73" t="s">
        <v>81</v>
      </c>
      <c r="C16" s="74">
        <f>IFERROR(C15*'P8'!D27,"0")</f>
        <v>0</v>
      </c>
      <c r="D16" s="74">
        <f>IFERROR(D15*'P8'!E27,"0")</f>
        <v>0</v>
      </c>
      <c r="E16" s="74">
        <f>IFERROR(E15*'P8'!F27,"0")</f>
        <v>0</v>
      </c>
      <c r="F16" s="74">
        <f>IFERROR(F15*'P8'!G27,"0")</f>
        <v>0</v>
      </c>
      <c r="G16" s="74">
        <f>IFERROR(G15*'P8'!H27,"0")</f>
        <v>0</v>
      </c>
      <c r="H16" s="74">
        <f>IFERROR(H15*'P8'!I27,"0")</f>
        <v>0</v>
      </c>
      <c r="I16" s="74">
        <f>IFERROR(I15*'P8'!J27,"0")</f>
        <v>0</v>
      </c>
      <c r="J16" s="79">
        <f>IFERROR(J15*'P8'!K27,"0")</f>
        <v>0</v>
      </c>
    </row>
    <row r="17" spans="2:10" x14ac:dyDescent="0.35">
      <c r="B17" s="76">
        <f>'P8'!C8</f>
        <v>0</v>
      </c>
      <c r="C17" s="77" t="str">
        <f>C14</f>
        <v xml:space="preserve">B3 Therapy Assistant </v>
      </c>
      <c r="D17" s="77" t="str">
        <f t="shared" ref="D17:J17" si="5">D14</f>
        <v xml:space="preserve">B4 Assistant Practitioner </v>
      </c>
      <c r="E17" s="77" t="str">
        <f t="shared" si="5"/>
        <v>B5 Therapist</v>
      </c>
      <c r="F17" s="77" t="str">
        <f t="shared" si="5"/>
        <v xml:space="preserve">B6 Specialist </v>
      </c>
      <c r="G17" s="77" t="str">
        <f t="shared" si="5"/>
        <v>B7 Professional Advisor</v>
      </c>
      <c r="H17" s="77">
        <f t="shared" si="5"/>
        <v>0</v>
      </c>
      <c r="I17" s="77">
        <f t="shared" si="5"/>
        <v>0</v>
      </c>
      <c r="J17" s="78">
        <f t="shared" si="5"/>
        <v>0</v>
      </c>
    </row>
    <row r="18" spans="2:10" x14ac:dyDescent="0.35">
      <c r="B18" s="73" t="s">
        <v>80</v>
      </c>
      <c r="C18" s="74" t="str">
        <f>IFERROR(HOME!C3/'P8'!D32*'P8'!D31*'P8'!D33,"0")</f>
        <v>0</v>
      </c>
      <c r="D18" s="74" t="str">
        <f>IFERROR(HOME!C3/'P8'!E32*'P8'!E31*'P8'!E33,"0")</f>
        <v>0</v>
      </c>
      <c r="E18" s="74" t="str">
        <f>IFERROR(HOME!C3/'P8'!F32*'P8'!F31*'P8'!F33,"0")</f>
        <v>0</v>
      </c>
      <c r="F18" s="74" t="str">
        <f>IFERROR(HOME!C3/'P8'!G32*'P8'!G31*'P8'!G33,"0")</f>
        <v>0</v>
      </c>
      <c r="G18" s="74" t="str">
        <f>IFERROR(HOME!C3/'P8'!H32*'P8'!H31*'P8'!H33,"0")</f>
        <v>0</v>
      </c>
      <c r="H18" s="74" t="str">
        <f>IFERROR(HOME!C3/'P8'!I32*'P8'!I31*'P8'!I33,"0")</f>
        <v>0</v>
      </c>
      <c r="I18" s="74" t="str">
        <f>IFERROR(HOME!C3/'P8'!J32*'P8'!J31*'P8'!J33,"0")</f>
        <v>0</v>
      </c>
      <c r="J18" s="79" t="str">
        <f>IFERROR(HOME!C3/'P8'!K32*'P8'!K31*'P8'!K33,"0")</f>
        <v>0</v>
      </c>
    </row>
    <row r="19" spans="2:10" x14ac:dyDescent="0.35">
      <c r="B19" s="73" t="s">
        <v>81</v>
      </c>
      <c r="C19" s="74">
        <f>IFERROR(C18*'P8'!D34,"0")</f>
        <v>0</v>
      </c>
      <c r="D19" s="74">
        <f>IFERROR(D18*'P8'!E34,"0")</f>
        <v>0</v>
      </c>
      <c r="E19" s="74">
        <f>IFERROR(E18*'P8'!F34,"0")</f>
        <v>0</v>
      </c>
      <c r="F19" s="74">
        <f>IFERROR(F18*'P8'!G34,"0")</f>
        <v>0</v>
      </c>
      <c r="G19" s="74">
        <f>IFERROR(G18*'P8'!H34,"0")</f>
        <v>0</v>
      </c>
      <c r="H19" s="74">
        <f>IFERROR(H18*'P8'!I34,"0")</f>
        <v>0</v>
      </c>
      <c r="I19" s="74">
        <f>IFERROR(I18*'P8'!J34,"0")</f>
        <v>0</v>
      </c>
      <c r="J19" s="79">
        <f>IFERROR(J18*'P8'!K34,"0")</f>
        <v>0</v>
      </c>
    </row>
    <row r="20" spans="2:10" x14ac:dyDescent="0.35">
      <c r="B20" s="76">
        <f>'P8'!C9</f>
        <v>0</v>
      </c>
      <c r="C20" s="77" t="str">
        <f>C17</f>
        <v xml:space="preserve">B3 Therapy Assistant </v>
      </c>
      <c r="D20" s="77" t="str">
        <f t="shared" ref="D20:J20" si="6">D17</f>
        <v xml:space="preserve">B4 Assistant Practitioner </v>
      </c>
      <c r="E20" s="77" t="str">
        <f t="shared" si="6"/>
        <v>B5 Therapist</v>
      </c>
      <c r="F20" s="77" t="str">
        <f t="shared" si="6"/>
        <v xml:space="preserve">B6 Specialist </v>
      </c>
      <c r="G20" s="77" t="str">
        <f t="shared" si="6"/>
        <v>B7 Professional Advisor</v>
      </c>
      <c r="H20" s="77">
        <f t="shared" si="6"/>
        <v>0</v>
      </c>
      <c r="I20" s="77">
        <f t="shared" si="6"/>
        <v>0</v>
      </c>
      <c r="J20" s="78">
        <f t="shared" si="6"/>
        <v>0</v>
      </c>
    </row>
    <row r="21" spans="2:10" x14ac:dyDescent="0.35">
      <c r="B21" s="73" t="s">
        <v>80</v>
      </c>
      <c r="C21" s="74" t="str">
        <f>IFERROR(HOME!C3/'P8'!D39*'P8'!D38*'P8'!D40,"0")</f>
        <v>0</v>
      </c>
      <c r="D21" s="74" t="str">
        <f>IFERROR(HOME!C3/'P8'!E39*'P8'!E38*'P8'!E40,"0")</f>
        <v>0</v>
      </c>
      <c r="E21" s="74" t="str">
        <f>IFERROR(HOME!C3/'P8'!F39*'P8'!F38*'P8'!F40,"0")</f>
        <v>0</v>
      </c>
      <c r="F21" s="74" t="str">
        <f>IFERROR(HOME!C3/'P8'!G39*'P8'!G38*'P8'!G40,"0")</f>
        <v>0</v>
      </c>
      <c r="G21" s="74" t="str">
        <f>IFERROR(HOME!C3/'P8'!H39*'P8'!H38*'P8'!H40,"0")</f>
        <v>0</v>
      </c>
      <c r="H21" s="74" t="str">
        <f>IFERROR(HOME!C3/'P8'!I39*'P8'!I38*'P8'!I40,"0")</f>
        <v>0</v>
      </c>
      <c r="I21" s="74" t="str">
        <f>IFERROR(HOME!C3/'P8'!J39*'P8'!J38*'P8'!J40,"0")</f>
        <v>0</v>
      </c>
      <c r="J21" s="79" t="str">
        <f>IFERROR(HOME!C3/'P8'!K39*'P8'!K38*'P8'!K40,"0")</f>
        <v>0</v>
      </c>
    </row>
    <row r="22" spans="2:10" x14ac:dyDescent="0.35">
      <c r="B22" s="73" t="s">
        <v>81</v>
      </c>
      <c r="C22" s="74">
        <f>IFERROR(C21*'P8'!D41,"0")</f>
        <v>0</v>
      </c>
      <c r="D22" s="74">
        <f>IFERROR(D21*'P8'!E41,"0")</f>
        <v>0</v>
      </c>
      <c r="E22" s="74">
        <f>IFERROR(E21*'P8'!F41,"0")</f>
        <v>0</v>
      </c>
      <c r="F22" s="74">
        <f>IFERROR(F21*'P8'!G41,"0")</f>
        <v>0</v>
      </c>
      <c r="G22" s="74">
        <f>IFERROR(G21*'P8'!H41,"0")</f>
        <v>0</v>
      </c>
      <c r="H22" s="74">
        <f>IFERROR(H21*'P8'!I41,"0")</f>
        <v>0</v>
      </c>
      <c r="I22" s="74">
        <f>IFERROR(I21*'P8'!J41,"0")</f>
        <v>0</v>
      </c>
      <c r="J22" s="79">
        <f>IFERROR(J21*'P8'!K41,"0")</f>
        <v>0</v>
      </c>
    </row>
    <row r="23" spans="2:10" x14ac:dyDescent="0.35">
      <c r="B23" s="76">
        <f>'P8'!C10</f>
        <v>0</v>
      </c>
      <c r="C23" s="77" t="str">
        <f>C20</f>
        <v xml:space="preserve">B3 Therapy Assistant </v>
      </c>
      <c r="D23" s="77" t="str">
        <f t="shared" ref="D23:J23" si="7">D20</f>
        <v xml:space="preserve">B4 Assistant Practitioner </v>
      </c>
      <c r="E23" s="77" t="str">
        <f t="shared" si="7"/>
        <v>B5 Therapist</v>
      </c>
      <c r="F23" s="77" t="str">
        <f t="shared" si="7"/>
        <v xml:space="preserve">B6 Specialist </v>
      </c>
      <c r="G23" s="77" t="str">
        <f t="shared" si="7"/>
        <v>B7 Professional Advisor</v>
      </c>
      <c r="H23" s="77">
        <f t="shared" si="7"/>
        <v>0</v>
      </c>
      <c r="I23" s="77">
        <f t="shared" si="7"/>
        <v>0</v>
      </c>
      <c r="J23" s="78">
        <f t="shared" si="7"/>
        <v>0</v>
      </c>
    </row>
    <row r="24" spans="2:10" x14ac:dyDescent="0.35">
      <c r="B24" s="73" t="s">
        <v>80</v>
      </c>
      <c r="C24" s="74" t="str">
        <f>IFERROR(HOME!C3/'P8'!D46*'P8'!D45*'P8'!D47,"0")</f>
        <v>0</v>
      </c>
      <c r="D24" s="74" t="str">
        <f>IFERROR(HOME!C3/'P8'!E46*'P8'!E45*'P8'!E47,"0")</f>
        <v>0</v>
      </c>
      <c r="E24" s="74" t="str">
        <f>IFERROR(HOME!C3/'P8'!F46*'P8'!F45*'P8'!F47,"0")</f>
        <v>0</v>
      </c>
      <c r="F24" s="74" t="str">
        <f>IFERROR(HOME!C3/'P8'!G46*'P8'!G45*'P8'!G47,"0")</f>
        <v>0</v>
      </c>
      <c r="G24" s="74" t="str">
        <f>IFERROR(HOME!C3/'P8'!H46*'P8'!H45*'P8'!H47,"0")</f>
        <v>0</v>
      </c>
      <c r="H24" s="74" t="str">
        <f>IFERROR(HOME!C3/'P8'!I46*'P8'!I45*'P8'!I47,"0")</f>
        <v>0</v>
      </c>
      <c r="I24" s="74" t="str">
        <f>IFERROR(HOME!C3/'P8'!J46*'P8'!J45*'P8'!J47,"0")</f>
        <v>0</v>
      </c>
      <c r="J24" s="79" t="str">
        <f>IFERROR(HOME!C3/'P8'!K46*'P8'!K45*'P8'!K47,"0")</f>
        <v>0</v>
      </c>
    </row>
    <row r="25" spans="2:10" x14ac:dyDescent="0.35">
      <c r="B25" s="73" t="s">
        <v>81</v>
      </c>
      <c r="C25" s="74">
        <f>IFERROR(C24*'P8'!D48,"0")</f>
        <v>0</v>
      </c>
      <c r="D25" s="74">
        <f>IFERROR(D24*'P8'!E48,"0")</f>
        <v>0</v>
      </c>
      <c r="E25" s="74">
        <f>IFERROR(E24*'P8'!F48,"0")</f>
        <v>0</v>
      </c>
      <c r="F25" s="74">
        <f>IFERROR(F24*'P8'!G48,"0")</f>
        <v>0</v>
      </c>
      <c r="G25" s="74">
        <f>IFERROR(G24*'P8'!H48,"0")</f>
        <v>0</v>
      </c>
      <c r="H25" s="74">
        <f>IFERROR(H24*'P8'!I48,"0")</f>
        <v>0</v>
      </c>
      <c r="I25" s="74">
        <f>IFERROR(I24*'P8'!J48,"0")</f>
        <v>0</v>
      </c>
      <c r="J25" s="79">
        <f>IFERROR(J24*'P8'!K48,"0")</f>
        <v>0</v>
      </c>
    </row>
    <row r="26" spans="2:10" x14ac:dyDescent="0.35">
      <c r="B26" s="76">
        <f>'P8'!C11</f>
        <v>0</v>
      </c>
      <c r="C26" s="77" t="str">
        <f>C23</f>
        <v xml:space="preserve">B3 Therapy Assistant </v>
      </c>
      <c r="D26" s="77" t="str">
        <f t="shared" ref="D26:J26" si="8">D23</f>
        <v xml:space="preserve">B4 Assistant Practitioner </v>
      </c>
      <c r="E26" s="77" t="str">
        <f t="shared" si="8"/>
        <v>B5 Therapist</v>
      </c>
      <c r="F26" s="77" t="str">
        <f t="shared" si="8"/>
        <v xml:space="preserve">B6 Specialist </v>
      </c>
      <c r="G26" s="77" t="str">
        <f t="shared" si="8"/>
        <v>B7 Professional Advisor</v>
      </c>
      <c r="H26" s="77">
        <f t="shared" si="8"/>
        <v>0</v>
      </c>
      <c r="I26" s="77">
        <f t="shared" si="8"/>
        <v>0</v>
      </c>
      <c r="J26" s="78">
        <f t="shared" si="8"/>
        <v>0</v>
      </c>
    </row>
    <row r="27" spans="2:10" x14ac:dyDescent="0.35">
      <c r="B27" s="73" t="s">
        <v>80</v>
      </c>
      <c r="C27" s="74" t="str">
        <f>IFERROR(HOME!C3/'P8'!D53*'P8'!D52*'P8'!D54,"0")</f>
        <v>0</v>
      </c>
      <c r="D27" s="74" t="str">
        <f>IFERROR(HOME!C3/'P8'!E53*'P8'!E52*'P8'!E54,"0")</f>
        <v>0</v>
      </c>
      <c r="E27" s="74" t="str">
        <f>IFERROR(HOME!C3/'P8'!F53*'P8'!F52*'P8'!F54,"0")</f>
        <v>0</v>
      </c>
      <c r="F27" s="74" t="str">
        <f>IFERROR(HOME!C3/'P8'!G53*'P8'!G52*'P8'!G54,"0")</f>
        <v>0</v>
      </c>
      <c r="G27" s="74" t="str">
        <f>IFERROR(HOME!C3/'P8'!H53*'P8'!H52*'P8'!H54,"0")</f>
        <v>0</v>
      </c>
      <c r="H27" s="74" t="str">
        <f>IFERROR(HOME!C3/'P8'!I53*'P8'!I52*'P8'!I54,"0")</f>
        <v>0</v>
      </c>
      <c r="I27" s="74" t="str">
        <f>IFERROR(HOME!C3/'P8'!J53*'P8'!J52*'P8'!J54,"0")</f>
        <v>0</v>
      </c>
      <c r="J27" s="79" t="str">
        <f>IFERROR(HOME!C3/'P8'!K53*'P8'!K52*'P8'!K54,"0")</f>
        <v>0</v>
      </c>
    </row>
    <row r="28" spans="2:10" x14ac:dyDescent="0.35">
      <c r="B28" s="73" t="s">
        <v>81</v>
      </c>
      <c r="C28" s="74">
        <f>IFERROR(C27*'P8'!D55,"0")</f>
        <v>0</v>
      </c>
      <c r="D28" s="74">
        <f>IFERROR(D27*'P8'!E55,"0")</f>
        <v>0</v>
      </c>
      <c r="E28" s="74">
        <f>IFERROR(E27*'P8'!F55,"0")</f>
        <v>0</v>
      </c>
      <c r="F28" s="74">
        <f>IFERROR(F27*'P8'!G55,"0")</f>
        <v>0</v>
      </c>
      <c r="G28" s="74">
        <f>IFERROR(G27*'P8'!H55,"0")</f>
        <v>0</v>
      </c>
      <c r="H28" s="74">
        <f>IFERROR(H27*'P8'!I55,"0")</f>
        <v>0</v>
      </c>
      <c r="I28" s="74">
        <f>IFERROR(I27*'P8'!J55,"0")</f>
        <v>0</v>
      </c>
      <c r="J28" s="79">
        <f>IFERROR(J27*'P8'!K55,"0")</f>
        <v>0</v>
      </c>
    </row>
    <row r="29" spans="2:10" x14ac:dyDescent="0.35">
      <c r="B29" s="76">
        <f>'P8'!C12</f>
        <v>0</v>
      </c>
      <c r="C29" s="77" t="str">
        <f>C26</f>
        <v xml:space="preserve">B3 Therapy Assistant </v>
      </c>
      <c r="D29" s="77" t="str">
        <f t="shared" ref="D29:J29" si="9">D26</f>
        <v xml:space="preserve">B4 Assistant Practitioner </v>
      </c>
      <c r="E29" s="77" t="str">
        <f t="shared" si="9"/>
        <v>B5 Therapist</v>
      </c>
      <c r="F29" s="77" t="str">
        <f t="shared" si="9"/>
        <v xml:space="preserve">B6 Specialist </v>
      </c>
      <c r="G29" s="77" t="str">
        <f t="shared" si="9"/>
        <v>B7 Professional Advisor</v>
      </c>
      <c r="H29" s="77">
        <f t="shared" si="9"/>
        <v>0</v>
      </c>
      <c r="I29" s="77">
        <f t="shared" si="9"/>
        <v>0</v>
      </c>
      <c r="J29" s="78">
        <f t="shared" si="9"/>
        <v>0</v>
      </c>
    </row>
    <row r="30" spans="2:10" s="48" customFormat="1" x14ac:dyDescent="0.35">
      <c r="B30" s="73" t="s">
        <v>80</v>
      </c>
      <c r="C30" s="74" t="str">
        <f>IFERROR(HOME!C3/'P8'!D60*'P8'!D59*'P8'!D61,"0")</f>
        <v>0</v>
      </c>
      <c r="D30" s="74" t="str">
        <f>IFERROR(HOME!C3/'P8'!E60*'P8'!E59*'P8'!E61,"0")</f>
        <v>0</v>
      </c>
      <c r="E30" s="74" t="str">
        <f>IFERROR(HOME!C3/'P8'!F60*'P8'!F59*'P8'!F61,"0")</f>
        <v>0</v>
      </c>
      <c r="F30" s="74" t="str">
        <f>IFERROR(HOME!C3/'P8'!G60*'P8'!G59*'P8'!G61,"0")</f>
        <v>0</v>
      </c>
      <c r="G30" s="74" t="str">
        <f>IFERROR(HOME!C3/'P8'!H60*'P8'!H59*'P8'!H61,"0")</f>
        <v>0</v>
      </c>
      <c r="H30" s="74" t="str">
        <f>IFERROR(HOME!C3/'P8'!I60*'P8'!I59*'P8'!I61,"0")</f>
        <v>0</v>
      </c>
      <c r="I30" s="74" t="str">
        <f>IFERROR(HOME!C3/'P8'!J60*'P8'!J59*'P8'!J61,"0")</f>
        <v>0</v>
      </c>
      <c r="J30" s="79" t="str">
        <f>IFERROR(HOME!C3/'P8'!K60*'P8'!K59*'P8'!K61,"0")</f>
        <v>0</v>
      </c>
    </row>
    <row r="31" spans="2:10" s="48" customFormat="1" x14ac:dyDescent="0.35">
      <c r="B31" s="73" t="s">
        <v>81</v>
      </c>
      <c r="C31" s="74">
        <f>IFERROR(C30*'P8'!D62,"0")</f>
        <v>0</v>
      </c>
      <c r="D31" s="74">
        <f>IFERROR(D30*'P8'!E62,"0")</f>
        <v>0</v>
      </c>
      <c r="E31" s="74">
        <f>IFERROR(E30*'P8'!F62,"0")</f>
        <v>0</v>
      </c>
      <c r="F31" s="74">
        <f>IFERROR(F30*'P8'!G62,"0")</f>
        <v>0</v>
      </c>
      <c r="G31" s="74">
        <f>IFERROR(G30*'P8'!H62,"0")</f>
        <v>0</v>
      </c>
      <c r="H31" s="74">
        <f>IFERROR(H30*'P8'!I62,"0")</f>
        <v>0</v>
      </c>
      <c r="I31" s="74">
        <f>IFERROR(I30*'P8'!J62,"0")</f>
        <v>0</v>
      </c>
      <c r="J31" s="79">
        <f>IFERROR(J30*'P8'!K62,"0")</f>
        <v>0</v>
      </c>
    </row>
    <row r="32" spans="2:10" s="48" customFormat="1" x14ac:dyDescent="0.35">
      <c r="B32" s="76">
        <f>'P8'!C13</f>
        <v>0</v>
      </c>
      <c r="C32" s="77" t="str">
        <f>C29</f>
        <v xml:space="preserve">B3 Therapy Assistant </v>
      </c>
      <c r="D32" s="77" t="str">
        <f t="shared" ref="D32:J32" si="10">D29</f>
        <v xml:space="preserve">B4 Assistant Practitioner </v>
      </c>
      <c r="E32" s="77" t="str">
        <f t="shared" si="10"/>
        <v>B5 Therapist</v>
      </c>
      <c r="F32" s="77" t="str">
        <f t="shared" si="10"/>
        <v xml:space="preserve">B6 Specialist </v>
      </c>
      <c r="G32" s="77" t="str">
        <f t="shared" si="10"/>
        <v>B7 Professional Advisor</v>
      </c>
      <c r="H32" s="77">
        <f t="shared" si="10"/>
        <v>0</v>
      </c>
      <c r="I32" s="77">
        <f t="shared" si="10"/>
        <v>0</v>
      </c>
      <c r="J32" s="78">
        <f t="shared" si="10"/>
        <v>0</v>
      </c>
    </row>
    <row r="33" spans="2:10" x14ac:dyDescent="0.35">
      <c r="B33" s="73" t="s">
        <v>80</v>
      </c>
      <c r="C33" s="74" t="str">
        <f>IFERROR(HOME!C3/'P8'!D67*'P8'!D66*'P8'!D68,"0")</f>
        <v>0</v>
      </c>
      <c r="D33" s="74" t="str">
        <f>IFERROR(HOME!C3/'P8'!E67*'P8'!E66*'P8'!E68,"0")</f>
        <v>0</v>
      </c>
      <c r="E33" s="74" t="str">
        <f>IFERROR(HOME!C3/'P8'!F67*'P8'!F66*'P8'!F68,"0")</f>
        <v>0</v>
      </c>
      <c r="F33" s="74" t="str">
        <f>IFERROR(HOME!C3/'P8'!G67*'P8'!G66*'P8'!G68,"0")</f>
        <v>0</v>
      </c>
      <c r="G33" s="74" t="str">
        <f>IFERROR(HOME!C3/'P8'!H67*'P8'!H66*'P8'!H68,"0")</f>
        <v>0</v>
      </c>
      <c r="H33" s="74" t="str">
        <f>IFERROR(HOME!C3/'P8'!I67*'P8'!I66*'P8'!I68,"0")</f>
        <v>0</v>
      </c>
      <c r="I33" s="74" t="str">
        <f>IFERROR(HOME!C3/'P8'!J67*'P8'!J66*'P8'!J68,"0")</f>
        <v>0</v>
      </c>
      <c r="J33" s="79" t="str">
        <f>IFERROR(HOME!C3/'P8'!K67*'P8'!K66*'P8'!K68,"0")</f>
        <v>0</v>
      </c>
    </row>
    <row r="34" spans="2:10" ht="15" thickBot="1" x14ac:dyDescent="0.4">
      <c r="B34" s="80" t="s">
        <v>81</v>
      </c>
      <c r="C34" s="81">
        <f>IFERROR(C33*'P8'!D69,"0")</f>
        <v>0</v>
      </c>
      <c r="D34" s="81">
        <f>IFERROR(D33*'P8'!E69,"0")</f>
        <v>0</v>
      </c>
      <c r="E34" s="81">
        <f>IFERROR(E33*'P8'!F69,"0")</f>
        <v>0</v>
      </c>
      <c r="F34" s="81">
        <f>IFERROR(F33*'P8'!G69,"0")</f>
        <v>0</v>
      </c>
      <c r="G34" s="81">
        <f>IFERROR(G33*'P8'!H69,"0")</f>
        <v>0</v>
      </c>
      <c r="H34" s="81">
        <f>IFERROR(H33*'P8'!I69,"0")</f>
        <v>0</v>
      </c>
      <c r="I34" s="81">
        <f>IFERROR(I33*'P8'!J69,"0")</f>
        <v>0</v>
      </c>
      <c r="J34" s="82">
        <f>IFERROR(J33*'P8'!K69,"0")</f>
        <v>0</v>
      </c>
    </row>
  </sheetData>
  <sheetProtection algorithmName="SHA-512" hashValue="O2R/zDzFe9A2wRgMb6hXkl6vTpzQleadwcgjW/KiE750dOgtQcElSrTfgDFb75e2GHLUM4xIBjcuHNJ/whS09Q==" saltValue="6tKPs5CJtYGxXQZy9svQvg==" spinCount="100000" sheet="1" objects="1" scenarios="1"/>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84A5B-543A-45F3-97F4-CAD678454B65}">
  <sheetPr>
    <tabColor theme="9" tint="-0.249977111117893"/>
  </sheetPr>
  <dimension ref="B1:J34"/>
  <sheetViews>
    <sheetView showGridLines="0" zoomScale="63" zoomScaleNormal="63" workbookViewId="0">
      <selection activeCell="G23" sqref="G23"/>
    </sheetView>
  </sheetViews>
  <sheetFormatPr defaultColWidth="8.7265625" defaultRowHeight="14.5" x14ac:dyDescent="0.35"/>
  <cols>
    <col min="1" max="1" width="8.7265625" style="16"/>
    <col min="2" max="2" width="72.81640625" style="16" bestFit="1" customWidth="1"/>
    <col min="3" max="8" width="8.7265625" style="66"/>
    <col min="9" max="9" width="9.26953125" style="66" customWidth="1"/>
    <col min="10" max="10" width="8.7265625" style="48"/>
    <col min="11" max="16384" width="8.7265625" style="16"/>
  </cols>
  <sheetData>
    <row r="1" spans="2:10" ht="21" x14ac:dyDescent="0.5">
      <c r="B1" s="65" t="s">
        <v>89</v>
      </c>
    </row>
    <row r="2" spans="2:10" ht="15" thickBot="1" x14ac:dyDescent="0.4"/>
    <row r="3" spans="2:10" ht="15" thickBot="1" x14ac:dyDescent="0.4">
      <c r="B3" s="67">
        <f>Pathways!C14</f>
        <v>0</v>
      </c>
      <c r="C3" s="68" t="str">
        <f>Workforce!C7</f>
        <v xml:space="preserve">B3 Therapy Assistant </v>
      </c>
      <c r="D3" s="68" t="str">
        <f>Workforce!C8</f>
        <v xml:space="preserve">B4 Assistant Practitioner </v>
      </c>
      <c r="E3" s="68" t="str">
        <f>Workforce!C9</f>
        <v>B5 Therapist</v>
      </c>
      <c r="F3" s="68" t="str">
        <f>Workforce!C10</f>
        <v xml:space="preserve">B6 Specialist </v>
      </c>
      <c r="G3" s="68" t="str">
        <f>Workforce!C11</f>
        <v>B7 Professional Advisor</v>
      </c>
      <c r="H3" s="68">
        <f>Workforce!C12</f>
        <v>0</v>
      </c>
      <c r="I3" s="68">
        <f>Workforce!C13</f>
        <v>0</v>
      </c>
      <c r="J3" s="68">
        <f>Workforce!C14</f>
        <v>0</v>
      </c>
    </row>
    <row r="4" spans="2:10" ht="15" thickBot="1" x14ac:dyDescent="0.4">
      <c r="B4" s="69" t="s">
        <v>76</v>
      </c>
      <c r="C4" s="68">
        <f>(C13+C16+C19+C22+C25+C28+C31+C34)/100</f>
        <v>0</v>
      </c>
      <c r="D4" s="68">
        <f t="shared" ref="D4:J4" si="0">(D13+D16+D19+D22+D25+D28+D31+D34)/100</f>
        <v>0</v>
      </c>
      <c r="E4" s="68">
        <f t="shared" si="0"/>
        <v>0</v>
      </c>
      <c r="F4" s="68">
        <f t="shared" si="0"/>
        <v>0</v>
      </c>
      <c r="G4" s="68">
        <f t="shared" si="0"/>
        <v>0</v>
      </c>
      <c r="H4" s="68">
        <f t="shared" si="0"/>
        <v>0</v>
      </c>
      <c r="I4" s="68">
        <f t="shared" si="0"/>
        <v>0</v>
      </c>
      <c r="J4" s="68">
        <f t="shared" si="0"/>
        <v>0</v>
      </c>
    </row>
    <row r="5" spans="2:10" ht="15" thickBot="1" x14ac:dyDescent="0.4">
      <c r="B5" s="69" t="s">
        <v>77</v>
      </c>
      <c r="C5" s="68">
        <f>Pathways!J14*Pathways!G14</f>
        <v>0</v>
      </c>
      <c r="D5" s="68">
        <f>C5</f>
        <v>0</v>
      </c>
      <c r="E5" s="68">
        <f t="shared" ref="E5:J5" si="1">D5</f>
        <v>0</v>
      </c>
      <c r="F5" s="68">
        <f t="shared" si="1"/>
        <v>0</v>
      </c>
      <c r="G5" s="68">
        <f t="shared" si="1"/>
        <v>0</v>
      </c>
      <c r="H5" s="68">
        <f t="shared" si="1"/>
        <v>0</v>
      </c>
      <c r="I5" s="68">
        <f t="shared" si="1"/>
        <v>0</v>
      </c>
      <c r="J5" s="68">
        <f t="shared" si="1"/>
        <v>0</v>
      </c>
    </row>
    <row r="6" spans="2:10" ht="15" thickBot="1" x14ac:dyDescent="0.4">
      <c r="B6" s="69" t="s">
        <v>78</v>
      </c>
      <c r="C6" s="68" t="str">
        <f>IFERROR(C4/C5, "0")</f>
        <v>0</v>
      </c>
      <c r="D6" s="68" t="str">
        <f t="shared" ref="D6:J6" si="2">IFERROR(D4/D5, "0")</f>
        <v>0</v>
      </c>
      <c r="E6" s="68" t="str">
        <f t="shared" si="2"/>
        <v>0</v>
      </c>
      <c r="F6" s="68" t="str">
        <f t="shared" si="2"/>
        <v>0</v>
      </c>
      <c r="G6" s="68" t="str">
        <f t="shared" si="2"/>
        <v>0</v>
      </c>
      <c r="H6" s="68" t="str">
        <f t="shared" si="2"/>
        <v>0</v>
      </c>
      <c r="I6" s="68" t="str">
        <f t="shared" si="2"/>
        <v>0</v>
      </c>
      <c r="J6" s="68" t="str">
        <f t="shared" si="2"/>
        <v>0</v>
      </c>
    </row>
    <row r="7" spans="2:10" ht="15" thickBot="1" x14ac:dyDescent="0.4">
      <c r="B7" s="69" t="s">
        <v>79</v>
      </c>
      <c r="C7" s="68" t="str">
        <f>IFERROR(C4/(5*Pathways!G14), "0")</f>
        <v>0</v>
      </c>
      <c r="D7" s="68" t="str">
        <f>IFERROR(D4/(5*Pathways!G14), "0")</f>
        <v>0</v>
      </c>
      <c r="E7" s="68" t="str">
        <f>IFERROR(E4/(5*Pathways!G14), "0")</f>
        <v>0</v>
      </c>
      <c r="F7" s="68" t="str">
        <f>IFERROR(F4/(5*Pathways!G14), "0")</f>
        <v>0</v>
      </c>
      <c r="G7" s="68" t="str">
        <f>IFERROR(G4/(5*Pathways!G14), "0")</f>
        <v>0</v>
      </c>
      <c r="H7" s="68" t="str">
        <f>IFERROR(H4/(5*Pathways!G14), "0")</f>
        <v>0</v>
      </c>
      <c r="I7" s="68" t="str">
        <f>IFERROR(I4/(5*Pathways!G14), "0")</f>
        <v>0</v>
      </c>
      <c r="J7" s="68" t="str">
        <f>IFERROR(J4/(5*Pathways!G14), "0")</f>
        <v>0</v>
      </c>
    </row>
    <row r="8" spans="2:10" ht="15" thickBot="1" x14ac:dyDescent="0.4"/>
    <row r="9" spans="2:10" x14ac:dyDescent="0.35">
      <c r="B9" s="70">
        <f>B3</f>
        <v>0</v>
      </c>
      <c r="C9" s="71"/>
      <c r="D9" s="71"/>
      <c r="E9" s="71"/>
      <c r="F9" s="71"/>
      <c r="G9" s="71"/>
      <c r="H9" s="71"/>
      <c r="I9" s="71"/>
      <c r="J9" s="72"/>
    </row>
    <row r="10" spans="2:10" x14ac:dyDescent="0.35">
      <c r="B10" s="73"/>
      <c r="C10" s="74"/>
      <c r="D10" s="74"/>
      <c r="E10" s="74"/>
      <c r="F10" s="74"/>
      <c r="G10" s="74"/>
      <c r="H10" s="74"/>
      <c r="I10" s="74"/>
      <c r="J10" s="75"/>
    </row>
    <row r="11" spans="2:10" x14ac:dyDescent="0.35">
      <c r="B11" s="76">
        <f>'P9'!C6</f>
        <v>0</v>
      </c>
      <c r="C11" s="77" t="str">
        <f>C3</f>
        <v xml:space="preserve">B3 Therapy Assistant </v>
      </c>
      <c r="D11" s="77" t="str">
        <f t="shared" ref="D11:J11" si="3">D3</f>
        <v xml:space="preserve">B4 Assistant Practitioner </v>
      </c>
      <c r="E11" s="77" t="str">
        <f t="shared" si="3"/>
        <v>B5 Therapist</v>
      </c>
      <c r="F11" s="77" t="str">
        <f t="shared" si="3"/>
        <v xml:space="preserve">B6 Specialist </v>
      </c>
      <c r="G11" s="77" t="str">
        <f t="shared" si="3"/>
        <v>B7 Professional Advisor</v>
      </c>
      <c r="H11" s="77">
        <f t="shared" si="3"/>
        <v>0</v>
      </c>
      <c r="I11" s="77">
        <f t="shared" si="3"/>
        <v>0</v>
      </c>
      <c r="J11" s="78">
        <f t="shared" si="3"/>
        <v>0</v>
      </c>
    </row>
    <row r="12" spans="2:10" x14ac:dyDescent="0.35">
      <c r="B12" s="73" t="s">
        <v>80</v>
      </c>
      <c r="C12" s="74" t="str">
        <f>IFERROR(HOME!C3/'P9'!D18*'P9'!D17*'P9'!D19,"0")</f>
        <v>0</v>
      </c>
      <c r="D12" s="74" t="str">
        <f>IFERROR(HOME!C3/'P9'!E18*'P9'!E17*'P9'!E19,"0")</f>
        <v>0</v>
      </c>
      <c r="E12" s="74" t="str">
        <f>IFERROR(HOME!C3/'P9'!F18*'P9'!F17*'P9'!F19,"0")</f>
        <v>0</v>
      </c>
      <c r="F12" s="74" t="str">
        <f>IFERROR(HOME!C3/'P9'!G18*'P9'!G17*'P9'!G19,"0")</f>
        <v>0</v>
      </c>
      <c r="G12" s="74" t="str">
        <f>IFERROR(HOME!C3/'P9'!H18*'P9'!H17*'P9'!H19,"0")</f>
        <v>0</v>
      </c>
      <c r="H12" s="74" t="str">
        <f>IFERROR(HOME!C3/'P9'!I18*'P9'!I17*'P9'!I19,"0")</f>
        <v>0</v>
      </c>
      <c r="I12" s="74" t="str">
        <f>IFERROR(HOME!C3/'P9'!J18*'P9'!J17*'P9'!J19,"0")</f>
        <v>0</v>
      </c>
      <c r="J12" s="79" t="str">
        <f>IFERROR(HOME!C3/'P9'!K18*'P9'!K17*'P9'!K19,"0")</f>
        <v>0</v>
      </c>
    </row>
    <row r="13" spans="2:10" x14ac:dyDescent="0.35">
      <c r="B13" s="73" t="s">
        <v>81</v>
      </c>
      <c r="C13" s="74">
        <f>IFERROR(C12*'P9'!D20,"0")</f>
        <v>0</v>
      </c>
      <c r="D13" s="74">
        <f>IFERROR(D12*'P9'!E20,"0")</f>
        <v>0</v>
      </c>
      <c r="E13" s="74">
        <f>IFERROR(E12*'P9'!F20,"0")</f>
        <v>0</v>
      </c>
      <c r="F13" s="74">
        <f>IFERROR(F12*'P9'!G20,"0")</f>
        <v>0</v>
      </c>
      <c r="G13" s="74">
        <f>IFERROR(G12*'P9'!H20,"0")</f>
        <v>0</v>
      </c>
      <c r="H13" s="74">
        <f>IFERROR(H12*'P9'!I20,"0")</f>
        <v>0</v>
      </c>
      <c r="I13" s="74">
        <f>IFERROR(I12*'P9'!J20,"0")</f>
        <v>0</v>
      </c>
      <c r="J13" s="79">
        <f>IFERROR(J12*'P9'!K20,"0")</f>
        <v>0</v>
      </c>
    </row>
    <row r="14" spans="2:10" x14ac:dyDescent="0.35">
      <c r="B14" s="76">
        <f>'P9'!C7</f>
        <v>0</v>
      </c>
      <c r="C14" s="77" t="str">
        <f>C11</f>
        <v xml:space="preserve">B3 Therapy Assistant </v>
      </c>
      <c r="D14" s="77" t="str">
        <f t="shared" ref="D14:J14" si="4">D11</f>
        <v xml:space="preserve">B4 Assistant Practitioner </v>
      </c>
      <c r="E14" s="77" t="str">
        <f t="shared" si="4"/>
        <v>B5 Therapist</v>
      </c>
      <c r="F14" s="77" t="str">
        <f t="shared" si="4"/>
        <v xml:space="preserve">B6 Specialist </v>
      </c>
      <c r="G14" s="77" t="str">
        <f t="shared" si="4"/>
        <v>B7 Professional Advisor</v>
      </c>
      <c r="H14" s="77">
        <f t="shared" si="4"/>
        <v>0</v>
      </c>
      <c r="I14" s="77">
        <f t="shared" si="4"/>
        <v>0</v>
      </c>
      <c r="J14" s="78">
        <f t="shared" si="4"/>
        <v>0</v>
      </c>
    </row>
    <row r="15" spans="2:10" x14ac:dyDescent="0.35">
      <c r="B15" s="73" t="s">
        <v>80</v>
      </c>
      <c r="C15" s="74" t="str">
        <f>IFERROR(HOME!C3/'P9'!D25*'P9'!D24*'P9'!D26,"0")</f>
        <v>0</v>
      </c>
      <c r="D15" s="74" t="str">
        <f>IFERROR(HOME!C3/'P9'!E25*'P9'!E24*'P9'!E26,"0")</f>
        <v>0</v>
      </c>
      <c r="E15" s="74" t="str">
        <f>IFERROR(HOME!C3/'P9'!F25*'P9'!F24*'P9'!F26,"0")</f>
        <v>0</v>
      </c>
      <c r="F15" s="74" t="str">
        <f>IFERROR(HOME!C3/'P9'!G25*'P9'!G24*'P9'!G26,"0")</f>
        <v>0</v>
      </c>
      <c r="G15" s="74" t="str">
        <f>IFERROR(HOME!C3/'P9'!H25*'P9'!H24*'P9'!H26,"0")</f>
        <v>0</v>
      </c>
      <c r="H15" s="74" t="str">
        <f>IFERROR(HOME!C3/'P9'!I25*'P9'!I24*'P9'!I26,"0")</f>
        <v>0</v>
      </c>
      <c r="I15" s="74" t="str">
        <f>IFERROR(HOME!C3/'P9'!J25*'P9'!J24*'P9'!J26,"0")</f>
        <v>0</v>
      </c>
      <c r="J15" s="79" t="str">
        <f>IFERROR(HOME!C3/'P9'!K25*'P9'!K24*'P9'!K26,"0")</f>
        <v>0</v>
      </c>
    </row>
    <row r="16" spans="2:10" x14ac:dyDescent="0.35">
      <c r="B16" s="73" t="s">
        <v>81</v>
      </c>
      <c r="C16" s="74">
        <f>IFERROR(C15*'P9'!D27,"0")</f>
        <v>0</v>
      </c>
      <c r="D16" s="74">
        <f>IFERROR(D15*'P9'!E27,"0")</f>
        <v>0</v>
      </c>
      <c r="E16" s="74">
        <f>IFERROR(E15*'P9'!F27,"0")</f>
        <v>0</v>
      </c>
      <c r="F16" s="74">
        <f>IFERROR(F15*'P9'!G27,"0")</f>
        <v>0</v>
      </c>
      <c r="G16" s="74">
        <f>IFERROR(G15*'P9'!H27,"0")</f>
        <v>0</v>
      </c>
      <c r="H16" s="74">
        <f>IFERROR(H15*'P9'!I27,"0")</f>
        <v>0</v>
      </c>
      <c r="I16" s="74">
        <f>IFERROR(I15*'P9'!J27,"0")</f>
        <v>0</v>
      </c>
      <c r="J16" s="79">
        <f>IFERROR(J15*'P9'!K27,"0")</f>
        <v>0</v>
      </c>
    </row>
    <row r="17" spans="2:10" x14ac:dyDescent="0.35">
      <c r="B17" s="76">
        <f>'P9'!C8</f>
        <v>0</v>
      </c>
      <c r="C17" s="77" t="str">
        <f>C14</f>
        <v xml:space="preserve">B3 Therapy Assistant </v>
      </c>
      <c r="D17" s="77" t="str">
        <f t="shared" ref="D17:J17" si="5">D14</f>
        <v xml:space="preserve">B4 Assistant Practitioner </v>
      </c>
      <c r="E17" s="77" t="str">
        <f t="shared" si="5"/>
        <v>B5 Therapist</v>
      </c>
      <c r="F17" s="77" t="str">
        <f t="shared" si="5"/>
        <v xml:space="preserve">B6 Specialist </v>
      </c>
      <c r="G17" s="77" t="str">
        <f t="shared" si="5"/>
        <v>B7 Professional Advisor</v>
      </c>
      <c r="H17" s="77">
        <f t="shared" si="5"/>
        <v>0</v>
      </c>
      <c r="I17" s="77">
        <f t="shared" si="5"/>
        <v>0</v>
      </c>
      <c r="J17" s="78">
        <f t="shared" si="5"/>
        <v>0</v>
      </c>
    </row>
    <row r="18" spans="2:10" x14ac:dyDescent="0.35">
      <c r="B18" s="73" t="s">
        <v>80</v>
      </c>
      <c r="C18" s="74" t="str">
        <f>IFERROR(HOME!C3/'P9'!D32*'P9'!D31*'P9'!D33,"0")</f>
        <v>0</v>
      </c>
      <c r="D18" s="74" t="str">
        <f>IFERROR(HOME!C3/'P9'!E32*'P9'!E31*'P9'!E33,"0")</f>
        <v>0</v>
      </c>
      <c r="E18" s="74" t="str">
        <f>IFERROR(HOME!C3/'P9'!F32*'P9'!F31*'P9'!F33,"0")</f>
        <v>0</v>
      </c>
      <c r="F18" s="74" t="str">
        <f>IFERROR(HOME!C3/'P9'!G32*'P9'!G31*'P9'!G33,"0")</f>
        <v>0</v>
      </c>
      <c r="G18" s="74" t="str">
        <f>IFERROR(HOME!C3/'P9'!H32*'P9'!H31*'P9'!H33,"0")</f>
        <v>0</v>
      </c>
      <c r="H18" s="74" t="str">
        <f>IFERROR(HOME!C3/'P9'!I32*'P9'!I31*'P9'!I33,"0")</f>
        <v>0</v>
      </c>
      <c r="I18" s="74" t="str">
        <f>IFERROR(HOME!C3/'P9'!J32*'P9'!J31*'P9'!J33,"0")</f>
        <v>0</v>
      </c>
      <c r="J18" s="79" t="str">
        <f>IFERROR(HOME!C3/'P9'!K32*'P9'!K31*'P9'!K33,"0")</f>
        <v>0</v>
      </c>
    </row>
    <row r="19" spans="2:10" x14ac:dyDescent="0.35">
      <c r="B19" s="73" t="s">
        <v>81</v>
      </c>
      <c r="C19" s="74">
        <f>IFERROR(C18*'P9'!D34,"0")</f>
        <v>0</v>
      </c>
      <c r="D19" s="74">
        <f>IFERROR(D18*'P9'!E34,"0")</f>
        <v>0</v>
      </c>
      <c r="E19" s="74">
        <f>IFERROR(E18*'P9'!F34,"0")</f>
        <v>0</v>
      </c>
      <c r="F19" s="74">
        <f>IFERROR(F18*'P9'!G34,"0")</f>
        <v>0</v>
      </c>
      <c r="G19" s="74">
        <f>IFERROR(G18*'P9'!H34,"0")</f>
        <v>0</v>
      </c>
      <c r="H19" s="74">
        <f>IFERROR(H18*'P9'!I34,"0")</f>
        <v>0</v>
      </c>
      <c r="I19" s="74">
        <f>IFERROR(I18*'P9'!J34,"0")</f>
        <v>0</v>
      </c>
      <c r="J19" s="79">
        <f>IFERROR(J18*'P9'!K34,"0")</f>
        <v>0</v>
      </c>
    </row>
    <row r="20" spans="2:10" x14ac:dyDescent="0.35">
      <c r="B20" s="76">
        <f>'P9'!C9</f>
        <v>0</v>
      </c>
      <c r="C20" s="77" t="str">
        <f>C17</f>
        <v xml:space="preserve">B3 Therapy Assistant </v>
      </c>
      <c r="D20" s="77" t="str">
        <f t="shared" ref="D20:J20" si="6">D17</f>
        <v xml:space="preserve">B4 Assistant Practitioner </v>
      </c>
      <c r="E20" s="77" t="str">
        <f t="shared" si="6"/>
        <v>B5 Therapist</v>
      </c>
      <c r="F20" s="77" t="str">
        <f t="shared" si="6"/>
        <v xml:space="preserve">B6 Specialist </v>
      </c>
      <c r="G20" s="77" t="str">
        <f t="shared" si="6"/>
        <v>B7 Professional Advisor</v>
      </c>
      <c r="H20" s="77">
        <f t="shared" si="6"/>
        <v>0</v>
      </c>
      <c r="I20" s="77">
        <f t="shared" si="6"/>
        <v>0</v>
      </c>
      <c r="J20" s="78">
        <f t="shared" si="6"/>
        <v>0</v>
      </c>
    </row>
    <row r="21" spans="2:10" x14ac:dyDescent="0.35">
      <c r="B21" s="73" t="s">
        <v>80</v>
      </c>
      <c r="C21" s="74" t="str">
        <f>IFERROR(HOME!C3/'P9'!D39*'P9'!D38*'P9'!D40,"0")</f>
        <v>0</v>
      </c>
      <c r="D21" s="74" t="str">
        <f>IFERROR(HOME!C3/'P9'!E39*'P9'!E38*'P9'!E40,"0")</f>
        <v>0</v>
      </c>
      <c r="E21" s="74" t="str">
        <f>IFERROR(HOME!C3/'P9'!F39*'P9'!F38*'P9'!F40,"0")</f>
        <v>0</v>
      </c>
      <c r="F21" s="74" t="str">
        <f>IFERROR(HOME!C3/'P9'!G39*'P9'!G38*'P9'!G40,"0")</f>
        <v>0</v>
      </c>
      <c r="G21" s="74" t="str">
        <f>IFERROR(HOME!C3/'P9'!H39*'P9'!H38*'P9'!H40,"0")</f>
        <v>0</v>
      </c>
      <c r="H21" s="74" t="str">
        <f>IFERROR(HOME!C3/'P9'!I39*'P9'!I38*'P9'!I40,"0")</f>
        <v>0</v>
      </c>
      <c r="I21" s="74" t="str">
        <f>IFERROR(HOME!C3/'P9'!J39*'P9'!J38*'P9'!J40,"0")</f>
        <v>0</v>
      </c>
      <c r="J21" s="79" t="str">
        <f>IFERROR(HOME!C3/'P9'!K39*'P9'!K38*'P9'!K40,"0")</f>
        <v>0</v>
      </c>
    </row>
    <row r="22" spans="2:10" x14ac:dyDescent="0.35">
      <c r="B22" s="73" t="s">
        <v>81</v>
      </c>
      <c r="C22" s="74">
        <f>IFERROR(C21*'P9'!D41,"0")</f>
        <v>0</v>
      </c>
      <c r="D22" s="74">
        <f>IFERROR(D21*'P9'!E41,"0")</f>
        <v>0</v>
      </c>
      <c r="E22" s="74">
        <f>IFERROR(E21*'P9'!F41,"0")</f>
        <v>0</v>
      </c>
      <c r="F22" s="74">
        <f>IFERROR(F21*'P9'!G41,"0")</f>
        <v>0</v>
      </c>
      <c r="G22" s="74">
        <f>IFERROR(G21*'P9'!H41,"0")</f>
        <v>0</v>
      </c>
      <c r="H22" s="74">
        <f>IFERROR(H21*'P9'!I41,"0")</f>
        <v>0</v>
      </c>
      <c r="I22" s="74">
        <f>IFERROR(I21*'P9'!J41,"0")</f>
        <v>0</v>
      </c>
      <c r="J22" s="79">
        <f>IFERROR(J21*'P9'!K41,"0")</f>
        <v>0</v>
      </c>
    </row>
    <row r="23" spans="2:10" x14ac:dyDescent="0.35">
      <c r="B23" s="76">
        <f>'P9'!C10</f>
        <v>0</v>
      </c>
      <c r="C23" s="77" t="str">
        <f>C20</f>
        <v xml:space="preserve">B3 Therapy Assistant </v>
      </c>
      <c r="D23" s="77" t="str">
        <f t="shared" ref="D23:J23" si="7">D20</f>
        <v xml:space="preserve">B4 Assistant Practitioner </v>
      </c>
      <c r="E23" s="77" t="str">
        <f t="shared" si="7"/>
        <v>B5 Therapist</v>
      </c>
      <c r="F23" s="77" t="str">
        <f t="shared" si="7"/>
        <v xml:space="preserve">B6 Specialist </v>
      </c>
      <c r="G23" s="77" t="str">
        <f t="shared" si="7"/>
        <v>B7 Professional Advisor</v>
      </c>
      <c r="H23" s="77">
        <f t="shared" si="7"/>
        <v>0</v>
      </c>
      <c r="I23" s="77">
        <f t="shared" si="7"/>
        <v>0</v>
      </c>
      <c r="J23" s="78">
        <f t="shared" si="7"/>
        <v>0</v>
      </c>
    </row>
    <row r="24" spans="2:10" x14ac:dyDescent="0.35">
      <c r="B24" s="73" t="s">
        <v>80</v>
      </c>
      <c r="C24" s="74" t="str">
        <f>IFERROR(HOME!C3/'P9'!D46*'P9'!D45*'P9'!D47,"0")</f>
        <v>0</v>
      </c>
      <c r="D24" s="74" t="str">
        <f>IFERROR(HOME!C3/'P9'!E46*'P9'!E45*'P9'!E47,"0")</f>
        <v>0</v>
      </c>
      <c r="E24" s="74" t="str">
        <f>IFERROR(HOME!C3/'P9'!F46*'P9'!F45*'P9'!F47,"0")</f>
        <v>0</v>
      </c>
      <c r="F24" s="74" t="str">
        <f>IFERROR(HOME!C3/'P9'!G46*'P9'!G45*'P9'!G47,"0")</f>
        <v>0</v>
      </c>
      <c r="G24" s="74" t="str">
        <f>IFERROR(HOME!C3/'P9'!H46*'P9'!H45*'P9'!H47,"0")</f>
        <v>0</v>
      </c>
      <c r="H24" s="74" t="str">
        <f>IFERROR(HOME!C3/'P9'!I46*'P9'!I45*'P9'!I47,"0")</f>
        <v>0</v>
      </c>
      <c r="I24" s="74" t="str">
        <f>IFERROR(HOME!C3/'P9'!J46*'P9'!J45*'P9'!J47,"0")</f>
        <v>0</v>
      </c>
      <c r="J24" s="79" t="str">
        <f>IFERROR(HOME!C3/'P9'!K46*'P9'!K45*'P9'!K47,"0")</f>
        <v>0</v>
      </c>
    </row>
    <row r="25" spans="2:10" x14ac:dyDescent="0.35">
      <c r="B25" s="73" t="s">
        <v>81</v>
      </c>
      <c r="C25" s="74">
        <f>IFERROR(C24*'P9'!D48,"0")</f>
        <v>0</v>
      </c>
      <c r="D25" s="74">
        <f>IFERROR(D24*'P9'!E48,"0")</f>
        <v>0</v>
      </c>
      <c r="E25" s="74">
        <f>IFERROR(E24*'P9'!F48,"0")</f>
        <v>0</v>
      </c>
      <c r="F25" s="74">
        <f>IFERROR(F24*'P9'!G48,"0")</f>
        <v>0</v>
      </c>
      <c r="G25" s="74">
        <f>IFERROR(G24*'P9'!H48,"0")</f>
        <v>0</v>
      </c>
      <c r="H25" s="74">
        <f>IFERROR(H24*'P9'!I48,"0")</f>
        <v>0</v>
      </c>
      <c r="I25" s="74">
        <f>IFERROR(I24*'P9'!J48,"0")</f>
        <v>0</v>
      </c>
      <c r="J25" s="79">
        <f>IFERROR(J24*'P9'!K48,"0")</f>
        <v>0</v>
      </c>
    </row>
    <row r="26" spans="2:10" x14ac:dyDescent="0.35">
      <c r="B26" s="76">
        <f>'P9'!C11</f>
        <v>0</v>
      </c>
      <c r="C26" s="77" t="str">
        <f>C23</f>
        <v xml:space="preserve">B3 Therapy Assistant </v>
      </c>
      <c r="D26" s="77" t="str">
        <f t="shared" ref="D26:J26" si="8">D23</f>
        <v xml:space="preserve">B4 Assistant Practitioner </v>
      </c>
      <c r="E26" s="77" t="str">
        <f t="shared" si="8"/>
        <v>B5 Therapist</v>
      </c>
      <c r="F26" s="77" t="str">
        <f t="shared" si="8"/>
        <v xml:space="preserve">B6 Specialist </v>
      </c>
      <c r="G26" s="77" t="str">
        <f t="shared" si="8"/>
        <v>B7 Professional Advisor</v>
      </c>
      <c r="H26" s="77">
        <f t="shared" si="8"/>
        <v>0</v>
      </c>
      <c r="I26" s="77">
        <f t="shared" si="8"/>
        <v>0</v>
      </c>
      <c r="J26" s="78">
        <f t="shared" si="8"/>
        <v>0</v>
      </c>
    </row>
    <row r="27" spans="2:10" x14ac:dyDescent="0.35">
      <c r="B27" s="73" t="s">
        <v>80</v>
      </c>
      <c r="C27" s="74" t="str">
        <f>IFERROR(HOME!C3/'P9'!D53*'P9'!D52*'P9'!D54,"0")</f>
        <v>0</v>
      </c>
      <c r="D27" s="74" t="str">
        <f>IFERROR(HOME!C3/'P9'!E53*'P9'!E52*'P9'!E54,"0")</f>
        <v>0</v>
      </c>
      <c r="E27" s="74" t="str">
        <f>IFERROR(HOME!C3/'P9'!F53*'P9'!F52*'P9'!F54,"0")</f>
        <v>0</v>
      </c>
      <c r="F27" s="74" t="str">
        <f>IFERROR(HOME!C3/'P9'!G53*'P9'!G52*'P9'!G54,"0")</f>
        <v>0</v>
      </c>
      <c r="G27" s="74" t="str">
        <f>IFERROR(HOME!C3/'P9'!H53*'P9'!H52*'P9'!H54,"0")</f>
        <v>0</v>
      </c>
      <c r="H27" s="74" t="str">
        <f>IFERROR(HOME!C3/'P9'!I53*'P9'!I52*'P9'!I54,"0")</f>
        <v>0</v>
      </c>
      <c r="I27" s="74" t="str">
        <f>IFERROR(HOME!C3/'P9'!J53*'P9'!J52*'P9'!J54,"0")</f>
        <v>0</v>
      </c>
      <c r="J27" s="79" t="str">
        <f>IFERROR(HOME!C3/'P9'!K53*'P9'!K52*'P9'!K54,"0")</f>
        <v>0</v>
      </c>
    </row>
    <row r="28" spans="2:10" x14ac:dyDescent="0.35">
      <c r="B28" s="73" t="s">
        <v>81</v>
      </c>
      <c r="C28" s="74">
        <f>IFERROR(C27*'P9'!D55,"0")</f>
        <v>0</v>
      </c>
      <c r="D28" s="74">
        <f>IFERROR(D27*'P9'!E55,"0")</f>
        <v>0</v>
      </c>
      <c r="E28" s="74">
        <f>IFERROR(E27*'P9'!F55,"0")</f>
        <v>0</v>
      </c>
      <c r="F28" s="74">
        <f>IFERROR(F27*'P9'!G55,"0")</f>
        <v>0</v>
      </c>
      <c r="G28" s="74">
        <f>IFERROR(G27*'P9'!H55,"0")</f>
        <v>0</v>
      </c>
      <c r="H28" s="74">
        <f>IFERROR(H27*'P9'!I55,"0")</f>
        <v>0</v>
      </c>
      <c r="I28" s="74">
        <f>IFERROR(I27*'P9'!J55,"0")</f>
        <v>0</v>
      </c>
      <c r="J28" s="79">
        <f>IFERROR(J27*'P9'!K55,"0")</f>
        <v>0</v>
      </c>
    </row>
    <row r="29" spans="2:10" x14ac:dyDescent="0.35">
      <c r="B29" s="76">
        <f>'P9'!C12</f>
        <v>0</v>
      </c>
      <c r="C29" s="77" t="str">
        <f>C26</f>
        <v xml:space="preserve">B3 Therapy Assistant </v>
      </c>
      <c r="D29" s="77" t="str">
        <f t="shared" ref="D29:J29" si="9">D26</f>
        <v xml:space="preserve">B4 Assistant Practitioner </v>
      </c>
      <c r="E29" s="77" t="str">
        <f t="shared" si="9"/>
        <v>B5 Therapist</v>
      </c>
      <c r="F29" s="77" t="str">
        <f t="shared" si="9"/>
        <v xml:space="preserve">B6 Specialist </v>
      </c>
      <c r="G29" s="77" t="str">
        <f t="shared" si="9"/>
        <v>B7 Professional Advisor</v>
      </c>
      <c r="H29" s="77">
        <f t="shared" si="9"/>
        <v>0</v>
      </c>
      <c r="I29" s="77">
        <f t="shared" si="9"/>
        <v>0</v>
      </c>
      <c r="J29" s="78">
        <f t="shared" si="9"/>
        <v>0</v>
      </c>
    </row>
    <row r="30" spans="2:10" s="48" customFormat="1" x14ac:dyDescent="0.35">
      <c r="B30" s="73" t="s">
        <v>80</v>
      </c>
      <c r="C30" s="74" t="str">
        <f>IFERROR(HOME!C3/'P9'!D60*'P9'!D59*'P9'!D61,"0")</f>
        <v>0</v>
      </c>
      <c r="D30" s="74" t="str">
        <f>IFERROR(HOME!C3/'P9'!E60*'P9'!E59*'P9'!E61,"0")</f>
        <v>0</v>
      </c>
      <c r="E30" s="74" t="str">
        <f>IFERROR(HOME!C3/'P9'!F60*'P9'!F59*'P9'!F61,"0")</f>
        <v>0</v>
      </c>
      <c r="F30" s="74" t="str">
        <f>IFERROR(HOME!C3/'P9'!G60*'P9'!G59*'P9'!G61,"0")</f>
        <v>0</v>
      </c>
      <c r="G30" s="74" t="str">
        <f>IFERROR(HOME!C3/'P9'!H60*'P9'!H59*'P9'!H61,"0")</f>
        <v>0</v>
      </c>
      <c r="H30" s="74" t="str">
        <f>IFERROR(HOME!C3/'P9'!I60*'P9'!I59*'P9'!I61,"0")</f>
        <v>0</v>
      </c>
      <c r="I30" s="74" t="str">
        <f>IFERROR(HOME!C3/'P9'!J60*'P9'!J59*'P9'!J61,"0")</f>
        <v>0</v>
      </c>
      <c r="J30" s="79" t="str">
        <f>IFERROR(HOME!C3/'P9'!K60*'P9'!K59*'P9'!K61,"0")</f>
        <v>0</v>
      </c>
    </row>
    <row r="31" spans="2:10" s="48" customFormat="1" x14ac:dyDescent="0.35">
      <c r="B31" s="73" t="s">
        <v>81</v>
      </c>
      <c r="C31" s="74">
        <f>IFERROR(C30*'P9'!D62,"0")</f>
        <v>0</v>
      </c>
      <c r="D31" s="74">
        <f>IFERROR(D30*'P9'!E62,"0")</f>
        <v>0</v>
      </c>
      <c r="E31" s="74">
        <f>IFERROR(E30*'P9'!F62,"0")</f>
        <v>0</v>
      </c>
      <c r="F31" s="74">
        <f>IFERROR(F30*'P9'!G62,"0")</f>
        <v>0</v>
      </c>
      <c r="G31" s="74">
        <f>IFERROR(G30*'P9'!H62,"0")</f>
        <v>0</v>
      </c>
      <c r="H31" s="74">
        <f>IFERROR(H30*'P9'!I62,"0")</f>
        <v>0</v>
      </c>
      <c r="I31" s="74">
        <f>IFERROR(I30*'P9'!J62,"0")</f>
        <v>0</v>
      </c>
      <c r="J31" s="79">
        <f>IFERROR(J30*'P9'!K62,"0")</f>
        <v>0</v>
      </c>
    </row>
    <row r="32" spans="2:10" s="48" customFormat="1" x14ac:dyDescent="0.35">
      <c r="B32" s="76">
        <f>'P9'!C13</f>
        <v>0</v>
      </c>
      <c r="C32" s="77" t="str">
        <f>C29</f>
        <v xml:space="preserve">B3 Therapy Assistant </v>
      </c>
      <c r="D32" s="77" t="str">
        <f t="shared" ref="D32:J32" si="10">D29</f>
        <v xml:space="preserve">B4 Assistant Practitioner </v>
      </c>
      <c r="E32" s="77" t="str">
        <f t="shared" si="10"/>
        <v>B5 Therapist</v>
      </c>
      <c r="F32" s="77" t="str">
        <f t="shared" si="10"/>
        <v xml:space="preserve">B6 Specialist </v>
      </c>
      <c r="G32" s="77" t="str">
        <f t="shared" si="10"/>
        <v>B7 Professional Advisor</v>
      </c>
      <c r="H32" s="77">
        <f t="shared" si="10"/>
        <v>0</v>
      </c>
      <c r="I32" s="77">
        <f t="shared" si="10"/>
        <v>0</v>
      </c>
      <c r="J32" s="78">
        <f t="shared" si="10"/>
        <v>0</v>
      </c>
    </row>
    <row r="33" spans="2:10" x14ac:dyDescent="0.35">
      <c r="B33" s="73" t="s">
        <v>80</v>
      </c>
      <c r="C33" s="74" t="str">
        <f>IFERROR(HOME!C3/'P9'!D67*'P9'!D66*'P9'!D68,"0")</f>
        <v>0</v>
      </c>
      <c r="D33" s="74" t="str">
        <f>IFERROR(HOME!C3/'P9'!E67*'P9'!E66*'P9'!E68,"0")</f>
        <v>0</v>
      </c>
      <c r="E33" s="74" t="str">
        <f>IFERROR(HOME!C3/'P9'!F67*'P9'!F66*'P9'!F68,"0")</f>
        <v>0</v>
      </c>
      <c r="F33" s="74" t="str">
        <f>IFERROR(HOME!C3/'P9'!G67*'P9'!G66*'P9'!G68,"0")</f>
        <v>0</v>
      </c>
      <c r="G33" s="74" t="str">
        <f>IFERROR(HOME!C3/'P9'!H67*'P9'!H66*'P9'!H68,"0")</f>
        <v>0</v>
      </c>
      <c r="H33" s="74" t="str">
        <f>IFERROR(HOME!C3/'P9'!I67*'P9'!I66*'P9'!I68,"0")</f>
        <v>0</v>
      </c>
      <c r="I33" s="74" t="str">
        <f>IFERROR(HOME!C3/'P9'!J67*'P9'!J66*'P9'!J68,"0")</f>
        <v>0</v>
      </c>
      <c r="J33" s="79" t="str">
        <f>IFERROR(HOME!C3/'P9'!K67*'P9'!K66*'P9'!K68,"0")</f>
        <v>0</v>
      </c>
    </row>
    <row r="34" spans="2:10" ht="15" thickBot="1" x14ac:dyDescent="0.4">
      <c r="B34" s="80" t="s">
        <v>81</v>
      </c>
      <c r="C34" s="81">
        <f>IFERROR(C33*'P9'!D69,"0")</f>
        <v>0</v>
      </c>
      <c r="D34" s="81">
        <f>IFERROR(D33*'P9'!E69,"0")</f>
        <v>0</v>
      </c>
      <c r="E34" s="81">
        <f>IFERROR(E33*'P9'!F69,"0")</f>
        <v>0</v>
      </c>
      <c r="F34" s="81">
        <f>IFERROR(F33*'P9'!G69,"0")</f>
        <v>0</v>
      </c>
      <c r="G34" s="81">
        <f>IFERROR(G33*'P9'!H69,"0")</f>
        <v>0</v>
      </c>
      <c r="H34" s="81">
        <f>IFERROR(H33*'P9'!I69,"0")</f>
        <v>0</v>
      </c>
      <c r="I34" s="81">
        <f>IFERROR(I33*'P9'!J69,"0")</f>
        <v>0</v>
      </c>
      <c r="J34" s="82">
        <f>IFERROR(J33*'P9'!K69,"0")</f>
        <v>0</v>
      </c>
    </row>
  </sheetData>
  <sheetProtection algorithmName="SHA-512" hashValue="0Lt74g9RSh06gJZh1URs5+/kjvpRUPpTnuGucQOBZhx0kWP4Uu7LI2upnpJRJ1uf4bQdKeCuYbq+6Fp0QQDfZw==" saltValue="TkQUV1z1ldv5lNbMpw73Yg==" spinCount="100000" sheet="1" objects="1" scenarios="1"/>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D20B2-7CD7-4386-8826-C93EBF2DEB0D}">
  <sheetPr>
    <tabColor theme="9" tint="-0.249977111117893"/>
  </sheetPr>
  <dimension ref="B1:J34"/>
  <sheetViews>
    <sheetView showGridLines="0" topLeftCell="A8" zoomScale="63" zoomScaleNormal="63" workbookViewId="0">
      <selection activeCell="D17" sqref="D17"/>
    </sheetView>
  </sheetViews>
  <sheetFormatPr defaultColWidth="8.7265625" defaultRowHeight="14.5" x14ac:dyDescent="0.35"/>
  <cols>
    <col min="1" max="1" width="8.7265625" style="16"/>
    <col min="2" max="2" width="72.81640625" style="16" bestFit="1" customWidth="1"/>
    <col min="3" max="8" width="8.7265625" style="66"/>
    <col min="9" max="9" width="9.26953125" style="66" customWidth="1"/>
    <col min="10" max="10" width="8.7265625" style="48"/>
    <col min="11" max="16384" width="8.7265625" style="16"/>
  </cols>
  <sheetData>
    <row r="1" spans="2:10" ht="21" x14ac:dyDescent="0.5">
      <c r="B1" s="65" t="s">
        <v>90</v>
      </c>
    </row>
    <row r="2" spans="2:10" ht="15" thickBot="1" x14ac:dyDescent="0.4"/>
    <row r="3" spans="2:10" ht="15" thickBot="1" x14ac:dyDescent="0.4">
      <c r="B3" s="67">
        <f>Pathways!C15</f>
        <v>0</v>
      </c>
      <c r="C3" s="68" t="str">
        <f>Workforce!C7</f>
        <v xml:space="preserve">B3 Therapy Assistant </v>
      </c>
      <c r="D3" s="68" t="str">
        <f>Workforce!C8</f>
        <v xml:space="preserve">B4 Assistant Practitioner </v>
      </c>
      <c r="E3" s="68" t="str">
        <f>Workforce!C9</f>
        <v>B5 Therapist</v>
      </c>
      <c r="F3" s="68" t="str">
        <f>Workforce!C10</f>
        <v xml:space="preserve">B6 Specialist </v>
      </c>
      <c r="G3" s="68" t="str">
        <f>Workforce!C11</f>
        <v>B7 Professional Advisor</v>
      </c>
      <c r="H3" s="68">
        <f>Workforce!C12</f>
        <v>0</v>
      </c>
      <c r="I3" s="68">
        <f>Workforce!C13</f>
        <v>0</v>
      </c>
      <c r="J3" s="68">
        <f>Workforce!C14</f>
        <v>0</v>
      </c>
    </row>
    <row r="4" spans="2:10" ht="15" thickBot="1" x14ac:dyDescent="0.4">
      <c r="B4" s="69" t="s">
        <v>76</v>
      </c>
      <c r="C4" s="68">
        <f>(C13+C16+C19+C22+C25+C28+C31+C34)/100</f>
        <v>0</v>
      </c>
      <c r="D4" s="68">
        <f t="shared" ref="D4:J4" si="0">(D13+D16+D19+D22+D25+D28+D31+D34)/100</f>
        <v>0</v>
      </c>
      <c r="E4" s="68">
        <f t="shared" si="0"/>
        <v>0</v>
      </c>
      <c r="F4" s="68">
        <f t="shared" si="0"/>
        <v>0</v>
      </c>
      <c r="G4" s="68">
        <f t="shared" si="0"/>
        <v>0</v>
      </c>
      <c r="H4" s="68">
        <f t="shared" si="0"/>
        <v>0</v>
      </c>
      <c r="I4" s="68">
        <f t="shared" si="0"/>
        <v>0</v>
      </c>
      <c r="J4" s="68">
        <f t="shared" si="0"/>
        <v>0</v>
      </c>
    </row>
    <row r="5" spans="2:10" ht="15" thickBot="1" x14ac:dyDescent="0.4">
      <c r="B5" s="69" t="s">
        <v>77</v>
      </c>
      <c r="C5" s="68">
        <f>Pathways!J15*Pathways!G15</f>
        <v>0</v>
      </c>
      <c r="D5" s="68">
        <f>C5</f>
        <v>0</v>
      </c>
      <c r="E5" s="68">
        <f t="shared" ref="E5:J5" si="1">D5</f>
        <v>0</v>
      </c>
      <c r="F5" s="68">
        <f t="shared" si="1"/>
        <v>0</v>
      </c>
      <c r="G5" s="68">
        <f t="shared" si="1"/>
        <v>0</v>
      </c>
      <c r="H5" s="68">
        <f t="shared" si="1"/>
        <v>0</v>
      </c>
      <c r="I5" s="68">
        <f t="shared" si="1"/>
        <v>0</v>
      </c>
      <c r="J5" s="68">
        <f t="shared" si="1"/>
        <v>0</v>
      </c>
    </row>
    <row r="6" spans="2:10" ht="15" thickBot="1" x14ac:dyDescent="0.4">
      <c r="B6" s="69" t="s">
        <v>78</v>
      </c>
      <c r="C6" s="68" t="str">
        <f>IFERROR(C4/C5, "0")</f>
        <v>0</v>
      </c>
      <c r="D6" s="68" t="str">
        <f t="shared" ref="D6:J6" si="2">IFERROR(D4/D5, "0")</f>
        <v>0</v>
      </c>
      <c r="E6" s="68" t="str">
        <f t="shared" si="2"/>
        <v>0</v>
      </c>
      <c r="F6" s="68" t="str">
        <f t="shared" si="2"/>
        <v>0</v>
      </c>
      <c r="G6" s="68" t="str">
        <f t="shared" si="2"/>
        <v>0</v>
      </c>
      <c r="H6" s="68" t="str">
        <f t="shared" si="2"/>
        <v>0</v>
      </c>
      <c r="I6" s="68" t="str">
        <f t="shared" si="2"/>
        <v>0</v>
      </c>
      <c r="J6" s="68" t="str">
        <f t="shared" si="2"/>
        <v>0</v>
      </c>
    </row>
    <row r="7" spans="2:10" ht="15" thickBot="1" x14ac:dyDescent="0.4">
      <c r="B7" s="69" t="s">
        <v>79</v>
      </c>
      <c r="C7" s="68" t="str">
        <f>IFERROR(C4/(5*Pathways!G15), "0")</f>
        <v>0</v>
      </c>
      <c r="D7" s="68" t="str">
        <f>IFERROR(D4/(5*Pathways!G15), "0")</f>
        <v>0</v>
      </c>
      <c r="E7" s="68" t="str">
        <f>IFERROR(E4/(5*Pathways!G15), "0")</f>
        <v>0</v>
      </c>
      <c r="F7" s="68" t="str">
        <f>IFERROR(F4/(5*Pathways!G15), "0")</f>
        <v>0</v>
      </c>
      <c r="G7" s="68" t="str">
        <f>IFERROR(G4/(5*Pathways!G15), "0")</f>
        <v>0</v>
      </c>
      <c r="H7" s="68" t="str">
        <f>IFERROR(H4/(5*Pathways!G15), "0")</f>
        <v>0</v>
      </c>
      <c r="I7" s="68" t="str">
        <f>IFERROR(I4/(5*Pathways!G15), "0")</f>
        <v>0</v>
      </c>
      <c r="J7" s="68" t="str">
        <f>IFERROR(J4/(5*Pathways!G15), "0")</f>
        <v>0</v>
      </c>
    </row>
    <row r="8" spans="2:10" ht="15" thickBot="1" x14ac:dyDescent="0.4"/>
    <row r="9" spans="2:10" x14ac:dyDescent="0.35">
      <c r="B9" s="70">
        <f>B3</f>
        <v>0</v>
      </c>
      <c r="C9" s="71"/>
      <c r="D9" s="71"/>
      <c r="E9" s="71"/>
      <c r="F9" s="71"/>
      <c r="G9" s="71"/>
      <c r="H9" s="71"/>
      <c r="I9" s="71"/>
      <c r="J9" s="72"/>
    </row>
    <row r="10" spans="2:10" x14ac:dyDescent="0.35">
      <c r="B10" s="73"/>
      <c r="C10" s="74"/>
      <c r="D10" s="74"/>
      <c r="E10" s="74"/>
      <c r="F10" s="74"/>
      <c r="G10" s="74"/>
      <c r="H10" s="74"/>
      <c r="I10" s="74"/>
      <c r="J10" s="75"/>
    </row>
    <row r="11" spans="2:10" x14ac:dyDescent="0.35">
      <c r="B11" s="76">
        <f>'P10'!C6</f>
        <v>0</v>
      </c>
      <c r="C11" s="77" t="str">
        <f>C3</f>
        <v xml:space="preserve">B3 Therapy Assistant </v>
      </c>
      <c r="D11" s="77" t="str">
        <f t="shared" ref="D11:J11" si="3">D3</f>
        <v xml:space="preserve">B4 Assistant Practitioner </v>
      </c>
      <c r="E11" s="77" t="str">
        <f t="shared" si="3"/>
        <v>B5 Therapist</v>
      </c>
      <c r="F11" s="77" t="str">
        <f t="shared" si="3"/>
        <v xml:space="preserve">B6 Specialist </v>
      </c>
      <c r="G11" s="77" t="str">
        <f t="shared" si="3"/>
        <v>B7 Professional Advisor</v>
      </c>
      <c r="H11" s="77">
        <f t="shared" si="3"/>
        <v>0</v>
      </c>
      <c r="I11" s="77">
        <f t="shared" si="3"/>
        <v>0</v>
      </c>
      <c r="J11" s="78">
        <f t="shared" si="3"/>
        <v>0</v>
      </c>
    </row>
    <row r="12" spans="2:10" x14ac:dyDescent="0.35">
      <c r="B12" s="73" t="s">
        <v>80</v>
      </c>
      <c r="C12" s="74" t="str">
        <f>IFERROR(HOME!C3/'P10'!D18*'P10'!D17*'P10'!D19,"0")</f>
        <v>0</v>
      </c>
      <c r="D12" s="74" t="str">
        <f>IFERROR(HOME!C3/'P10'!E18*'P10'!E17*'P10'!E19,"0")</f>
        <v>0</v>
      </c>
      <c r="E12" s="74" t="str">
        <f>IFERROR(HOME!C3/'P10'!F18*'P10'!F17*'P10'!F19,"0")</f>
        <v>0</v>
      </c>
      <c r="F12" s="74" t="str">
        <f>IFERROR(HOME!C3/'P10'!G18*'P10'!G17*'P10'!G19,"0")</f>
        <v>0</v>
      </c>
      <c r="G12" s="74" t="str">
        <f>IFERROR(HOME!C3/'P10'!H18*'P10'!H17*'P10'!H19,"0")</f>
        <v>0</v>
      </c>
      <c r="H12" s="74" t="str">
        <f>IFERROR(HOME!C3/'P10'!I18*'P10'!I17*'P10'!I19,"0")</f>
        <v>0</v>
      </c>
      <c r="I12" s="74" t="str">
        <f>IFERROR(HOME!C3/'P10'!J18*'P10'!J17*'P10'!J19,"0")</f>
        <v>0</v>
      </c>
      <c r="J12" s="79" t="str">
        <f>IFERROR(HOME!C3/'P10'!K18*'P10'!K17*'P10'!K19,"0")</f>
        <v>0</v>
      </c>
    </row>
    <row r="13" spans="2:10" x14ac:dyDescent="0.35">
      <c r="B13" s="73" t="s">
        <v>81</v>
      </c>
      <c r="C13" s="74">
        <f>IFERROR(C12*'P10'!D20,"0")</f>
        <v>0</v>
      </c>
      <c r="D13" s="74">
        <f>IFERROR(D12*'P10'!E20,"0")</f>
        <v>0</v>
      </c>
      <c r="E13" s="74">
        <f>IFERROR(E12*'P10'!F20,"0")</f>
        <v>0</v>
      </c>
      <c r="F13" s="74">
        <f>IFERROR(F12*'P10'!G20,"0")</f>
        <v>0</v>
      </c>
      <c r="G13" s="74">
        <f>IFERROR(G12*'P10'!H20,"0")</f>
        <v>0</v>
      </c>
      <c r="H13" s="74">
        <f>IFERROR(H12*'P10'!I20,"0")</f>
        <v>0</v>
      </c>
      <c r="I13" s="74">
        <f>IFERROR(I12*'P10'!J20,"0")</f>
        <v>0</v>
      </c>
      <c r="J13" s="79">
        <f>IFERROR(J12*'P10'!K20,"0")</f>
        <v>0</v>
      </c>
    </row>
    <row r="14" spans="2:10" x14ac:dyDescent="0.35">
      <c r="B14" s="76">
        <f>'P10'!C7</f>
        <v>0</v>
      </c>
      <c r="C14" s="77" t="str">
        <f>C11</f>
        <v xml:space="preserve">B3 Therapy Assistant </v>
      </c>
      <c r="D14" s="77" t="str">
        <f t="shared" ref="D14:J14" si="4">D11</f>
        <v xml:space="preserve">B4 Assistant Practitioner </v>
      </c>
      <c r="E14" s="77" t="str">
        <f t="shared" si="4"/>
        <v>B5 Therapist</v>
      </c>
      <c r="F14" s="77" t="str">
        <f t="shared" si="4"/>
        <v xml:space="preserve">B6 Specialist </v>
      </c>
      <c r="G14" s="77" t="str">
        <f t="shared" si="4"/>
        <v>B7 Professional Advisor</v>
      </c>
      <c r="H14" s="77">
        <f t="shared" si="4"/>
        <v>0</v>
      </c>
      <c r="I14" s="77">
        <f t="shared" si="4"/>
        <v>0</v>
      </c>
      <c r="J14" s="78">
        <f t="shared" si="4"/>
        <v>0</v>
      </c>
    </row>
    <row r="15" spans="2:10" x14ac:dyDescent="0.35">
      <c r="B15" s="73" t="s">
        <v>80</v>
      </c>
      <c r="C15" s="74" t="str">
        <f>IFERROR(HOME!C3/'P10'!D25*'P10'!D24*'P10'!D26,"0")</f>
        <v>0</v>
      </c>
      <c r="D15" s="74" t="str">
        <f>IFERROR(HOME!C3/'P10'!E25*'P10'!E24*'P10'!E26,"0")</f>
        <v>0</v>
      </c>
      <c r="E15" s="74" t="str">
        <f>IFERROR(HOME!C3/'P10'!F25*'P10'!F24*'P10'!F26,"0")</f>
        <v>0</v>
      </c>
      <c r="F15" s="74" t="str">
        <f>IFERROR(HOME!C3/'P10'!G25*'P10'!G24*'P10'!G26,"0")</f>
        <v>0</v>
      </c>
      <c r="G15" s="74" t="str">
        <f>IFERROR(HOME!C3/'P10'!H25*'P10'!H24*'P10'!H26,"0")</f>
        <v>0</v>
      </c>
      <c r="H15" s="74" t="str">
        <f>IFERROR(HOME!C3/'P10'!I25*'P10'!I24*'P10'!I26,"0")</f>
        <v>0</v>
      </c>
      <c r="I15" s="74" t="str">
        <f>IFERROR(HOME!C3/'P10'!J25*'P10'!J24*'P10'!J26,"0")</f>
        <v>0</v>
      </c>
      <c r="J15" s="79" t="str">
        <f>IFERROR(HOME!C3/'P10'!K25*'P10'!K24*'P10'!K26,"0")</f>
        <v>0</v>
      </c>
    </row>
    <row r="16" spans="2:10" x14ac:dyDescent="0.35">
      <c r="B16" s="73" t="s">
        <v>81</v>
      </c>
      <c r="C16" s="74">
        <f>IFERROR(C15*'P10'!D27,"0")</f>
        <v>0</v>
      </c>
      <c r="D16" s="74">
        <f>IFERROR(D15*'P10'!E27,"0")</f>
        <v>0</v>
      </c>
      <c r="E16" s="74">
        <f>IFERROR(E15*'P10'!F27,"0")</f>
        <v>0</v>
      </c>
      <c r="F16" s="74">
        <f>IFERROR(F15*'P10'!G27,"0")</f>
        <v>0</v>
      </c>
      <c r="G16" s="74">
        <f>IFERROR(G15*'P10'!H27,"0")</f>
        <v>0</v>
      </c>
      <c r="H16" s="74">
        <f>IFERROR(H15*'P10'!I27,"0")</f>
        <v>0</v>
      </c>
      <c r="I16" s="74">
        <f>IFERROR(I15*'P10'!J27,"0")</f>
        <v>0</v>
      </c>
      <c r="J16" s="79">
        <f>IFERROR(J15*'P10'!K27,"0")</f>
        <v>0</v>
      </c>
    </row>
    <row r="17" spans="2:10" x14ac:dyDescent="0.35">
      <c r="B17" s="76">
        <f>'P10'!C8</f>
        <v>0</v>
      </c>
      <c r="C17" s="77" t="str">
        <f>C14</f>
        <v xml:space="preserve">B3 Therapy Assistant </v>
      </c>
      <c r="D17" s="77" t="str">
        <f t="shared" ref="D17:J17" si="5">D14</f>
        <v xml:space="preserve">B4 Assistant Practitioner </v>
      </c>
      <c r="E17" s="77" t="str">
        <f t="shared" si="5"/>
        <v>B5 Therapist</v>
      </c>
      <c r="F17" s="77" t="str">
        <f t="shared" si="5"/>
        <v xml:space="preserve">B6 Specialist </v>
      </c>
      <c r="G17" s="77" t="str">
        <f t="shared" si="5"/>
        <v>B7 Professional Advisor</v>
      </c>
      <c r="H17" s="77">
        <f t="shared" si="5"/>
        <v>0</v>
      </c>
      <c r="I17" s="77">
        <f t="shared" si="5"/>
        <v>0</v>
      </c>
      <c r="J17" s="78">
        <f t="shared" si="5"/>
        <v>0</v>
      </c>
    </row>
    <row r="18" spans="2:10" x14ac:dyDescent="0.35">
      <c r="B18" s="73" t="s">
        <v>80</v>
      </c>
      <c r="C18" s="74" t="str">
        <f>IFERROR(HOME!C3/'P10'!D32*'P10'!D31*'P10'!D33,"0")</f>
        <v>0</v>
      </c>
      <c r="D18" s="74" t="str">
        <f>IFERROR(HOME!C3/'P10'!E32*'P10'!E31*'P10'!E33,"0")</f>
        <v>0</v>
      </c>
      <c r="E18" s="74" t="str">
        <f>IFERROR(HOME!C3/'P10'!F32*'P10'!F31*'P10'!F33,"0")</f>
        <v>0</v>
      </c>
      <c r="F18" s="74" t="str">
        <f>IFERROR(HOME!C3/'P10'!G32*'P10'!G31*'P10'!G33,"0")</f>
        <v>0</v>
      </c>
      <c r="G18" s="74" t="str">
        <f>IFERROR(HOME!C3/'P10'!H32*'P10'!H31*'P10'!H33,"0")</f>
        <v>0</v>
      </c>
      <c r="H18" s="74" t="str">
        <f>IFERROR(HOME!C3/'P10'!I32*'P10'!I31*'P10'!I33,"0")</f>
        <v>0</v>
      </c>
      <c r="I18" s="74" t="str">
        <f>IFERROR(HOME!C3/'P10'!J32*'P10'!J31*'P10'!J33,"0")</f>
        <v>0</v>
      </c>
      <c r="J18" s="79" t="str">
        <f>IFERROR(HOME!C3/'P10'!K32*'P10'!K31*'P10'!K33,"0")</f>
        <v>0</v>
      </c>
    </row>
    <row r="19" spans="2:10" x14ac:dyDescent="0.35">
      <c r="B19" s="73" t="s">
        <v>81</v>
      </c>
      <c r="C19" s="74">
        <f>IFERROR(C18*'P10'!D34,"0")</f>
        <v>0</v>
      </c>
      <c r="D19" s="74">
        <f>IFERROR(D18*'P10'!E34,"0")</f>
        <v>0</v>
      </c>
      <c r="E19" s="74">
        <f>IFERROR(E18*'P10'!F34,"0")</f>
        <v>0</v>
      </c>
      <c r="F19" s="74">
        <f>IFERROR(F18*'P10'!G34,"0")</f>
        <v>0</v>
      </c>
      <c r="G19" s="74">
        <f>IFERROR(G18*'P10'!H34,"0")</f>
        <v>0</v>
      </c>
      <c r="H19" s="74">
        <f>IFERROR(H18*'P10'!I34,"0")</f>
        <v>0</v>
      </c>
      <c r="I19" s="74">
        <f>IFERROR(I18*'P10'!J34,"0")</f>
        <v>0</v>
      </c>
      <c r="J19" s="79">
        <f>IFERROR(J18*'P10'!K34,"0")</f>
        <v>0</v>
      </c>
    </row>
    <row r="20" spans="2:10" x14ac:dyDescent="0.35">
      <c r="B20" s="76">
        <f>'P10'!C9</f>
        <v>0</v>
      </c>
      <c r="C20" s="77" t="str">
        <f>C17</f>
        <v xml:space="preserve">B3 Therapy Assistant </v>
      </c>
      <c r="D20" s="77" t="str">
        <f t="shared" ref="D20:J20" si="6">D17</f>
        <v xml:space="preserve">B4 Assistant Practitioner </v>
      </c>
      <c r="E20" s="77" t="str">
        <f t="shared" si="6"/>
        <v>B5 Therapist</v>
      </c>
      <c r="F20" s="77" t="str">
        <f t="shared" si="6"/>
        <v xml:space="preserve">B6 Specialist </v>
      </c>
      <c r="G20" s="77" t="str">
        <f t="shared" si="6"/>
        <v>B7 Professional Advisor</v>
      </c>
      <c r="H20" s="77">
        <f t="shared" si="6"/>
        <v>0</v>
      </c>
      <c r="I20" s="77">
        <f t="shared" si="6"/>
        <v>0</v>
      </c>
      <c r="J20" s="78">
        <f t="shared" si="6"/>
        <v>0</v>
      </c>
    </row>
    <row r="21" spans="2:10" x14ac:dyDescent="0.35">
      <c r="B21" s="73" t="s">
        <v>80</v>
      </c>
      <c r="C21" s="74" t="str">
        <f>IFERROR(HOME!C3/'P10'!D39*'P10'!D38*'P10'!D40,"0")</f>
        <v>0</v>
      </c>
      <c r="D21" s="74" t="str">
        <f>IFERROR(HOME!C3/'P10'!E39*'P10'!E38*'P10'!E40,"0")</f>
        <v>0</v>
      </c>
      <c r="E21" s="74" t="str">
        <f>IFERROR(HOME!C3/'P10'!F39*'P10'!F38*'P10'!F40,"0")</f>
        <v>0</v>
      </c>
      <c r="F21" s="74" t="str">
        <f>IFERROR(HOME!C3/'P10'!G39*'P10'!G38*'P10'!G40,"0")</f>
        <v>0</v>
      </c>
      <c r="G21" s="74" t="str">
        <f>IFERROR(HOME!C3/'P10'!H39*'P10'!H38*'P10'!H40,"0")</f>
        <v>0</v>
      </c>
      <c r="H21" s="74" t="str">
        <f>IFERROR(HOME!C3/'P10'!I39*'P10'!I38*'P10'!I40,"0")</f>
        <v>0</v>
      </c>
      <c r="I21" s="74" t="str">
        <f>IFERROR(HOME!C3/'P10'!J39*'P10'!J38*'P10'!J40,"0")</f>
        <v>0</v>
      </c>
      <c r="J21" s="79" t="str">
        <f>IFERROR(HOME!C3/'P10'!K39*'P10'!K38*'P10'!K40,"0")</f>
        <v>0</v>
      </c>
    </row>
    <row r="22" spans="2:10" x14ac:dyDescent="0.35">
      <c r="B22" s="73" t="s">
        <v>81</v>
      </c>
      <c r="C22" s="74">
        <f>IFERROR(C21*'P10'!D41,"0")</f>
        <v>0</v>
      </c>
      <c r="D22" s="74">
        <f>IFERROR(D21*'P10'!E41,"0")</f>
        <v>0</v>
      </c>
      <c r="E22" s="74">
        <f>IFERROR(E21*'P10'!F41,"0")</f>
        <v>0</v>
      </c>
      <c r="F22" s="74">
        <f>IFERROR(F21*'P10'!G41,"0")</f>
        <v>0</v>
      </c>
      <c r="G22" s="74">
        <f>IFERROR(G21*'P10'!H41,"0")</f>
        <v>0</v>
      </c>
      <c r="H22" s="74">
        <f>IFERROR(H21*'P10'!I41,"0")</f>
        <v>0</v>
      </c>
      <c r="I22" s="74">
        <f>IFERROR(I21*'P10'!J41,"0")</f>
        <v>0</v>
      </c>
      <c r="J22" s="79">
        <f>IFERROR(J21*'P10'!K41,"0")</f>
        <v>0</v>
      </c>
    </row>
    <row r="23" spans="2:10" x14ac:dyDescent="0.35">
      <c r="B23" s="76">
        <f>'P10'!C10</f>
        <v>0</v>
      </c>
      <c r="C23" s="77" t="str">
        <f>C20</f>
        <v xml:space="preserve">B3 Therapy Assistant </v>
      </c>
      <c r="D23" s="77" t="str">
        <f t="shared" ref="D23:J23" si="7">D20</f>
        <v xml:space="preserve">B4 Assistant Practitioner </v>
      </c>
      <c r="E23" s="77" t="str">
        <f t="shared" si="7"/>
        <v>B5 Therapist</v>
      </c>
      <c r="F23" s="77" t="str">
        <f t="shared" si="7"/>
        <v xml:space="preserve">B6 Specialist </v>
      </c>
      <c r="G23" s="77" t="str">
        <f t="shared" si="7"/>
        <v>B7 Professional Advisor</v>
      </c>
      <c r="H23" s="77">
        <f t="shared" si="7"/>
        <v>0</v>
      </c>
      <c r="I23" s="77">
        <f t="shared" si="7"/>
        <v>0</v>
      </c>
      <c r="J23" s="78">
        <f t="shared" si="7"/>
        <v>0</v>
      </c>
    </row>
    <row r="24" spans="2:10" x14ac:dyDescent="0.35">
      <c r="B24" s="73" t="s">
        <v>80</v>
      </c>
      <c r="C24" s="74" t="str">
        <f>IFERROR(HOME!C3/'P10'!D46*'P10'!D45*'P10'!D47,"0")</f>
        <v>0</v>
      </c>
      <c r="D24" s="74" t="str">
        <f>IFERROR(HOME!C3/'P10'!E46*'P10'!E45*'P10'!E47,"0")</f>
        <v>0</v>
      </c>
      <c r="E24" s="74" t="str">
        <f>IFERROR(HOME!C3/'P10'!F46*'P10'!F45*'P10'!F47,"0")</f>
        <v>0</v>
      </c>
      <c r="F24" s="74" t="str">
        <f>IFERROR(HOME!C3/'P10'!G46*'P10'!G45*'P10'!G47,"0")</f>
        <v>0</v>
      </c>
      <c r="G24" s="74" t="str">
        <f>IFERROR(HOME!C3/'P10'!H46*'P10'!H45*'P10'!H47,"0")</f>
        <v>0</v>
      </c>
      <c r="H24" s="74" t="str">
        <f>IFERROR(HOME!C3/'P10'!I46*'P10'!I45*'P10'!I47,"0")</f>
        <v>0</v>
      </c>
      <c r="I24" s="74" t="str">
        <f>IFERROR(HOME!C3/'P10'!J46*'P10'!J45*'P10'!J47,"0")</f>
        <v>0</v>
      </c>
      <c r="J24" s="79" t="str">
        <f>IFERROR(HOME!C3/'P10'!K46*'P10'!K45*'P10'!K47,"0")</f>
        <v>0</v>
      </c>
    </row>
    <row r="25" spans="2:10" x14ac:dyDescent="0.35">
      <c r="B25" s="73" t="s">
        <v>81</v>
      </c>
      <c r="C25" s="74">
        <f>IFERROR(C24*'P10'!D48,"0")</f>
        <v>0</v>
      </c>
      <c r="D25" s="74">
        <f>IFERROR(D24*'P10'!E48,"0")</f>
        <v>0</v>
      </c>
      <c r="E25" s="74">
        <f>IFERROR(E24*'P10'!F48,"0")</f>
        <v>0</v>
      </c>
      <c r="F25" s="74">
        <f>IFERROR(F24*'P10'!G48,"0")</f>
        <v>0</v>
      </c>
      <c r="G25" s="74">
        <f>IFERROR(G24*'P10'!H48,"0")</f>
        <v>0</v>
      </c>
      <c r="H25" s="74">
        <f>IFERROR(H24*'P10'!I48,"0")</f>
        <v>0</v>
      </c>
      <c r="I25" s="74">
        <f>IFERROR(I24*'P10'!J48,"0")</f>
        <v>0</v>
      </c>
      <c r="J25" s="79">
        <f>IFERROR(J24*'P10'!K48,"0")</f>
        <v>0</v>
      </c>
    </row>
    <row r="26" spans="2:10" x14ac:dyDescent="0.35">
      <c r="B26" s="76">
        <f>'P10'!C11</f>
        <v>0</v>
      </c>
      <c r="C26" s="77" t="str">
        <f>C23</f>
        <v xml:space="preserve">B3 Therapy Assistant </v>
      </c>
      <c r="D26" s="77" t="str">
        <f t="shared" ref="D26:J26" si="8">D23</f>
        <v xml:space="preserve">B4 Assistant Practitioner </v>
      </c>
      <c r="E26" s="77" t="str">
        <f t="shared" si="8"/>
        <v>B5 Therapist</v>
      </c>
      <c r="F26" s="77" t="str">
        <f t="shared" si="8"/>
        <v xml:space="preserve">B6 Specialist </v>
      </c>
      <c r="G26" s="77" t="str">
        <f t="shared" si="8"/>
        <v>B7 Professional Advisor</v>
      </c>
      <c r="H26" s="77">
        <f t="shared" si="8"/>
        <v>0</v>
      </c>
      <c r="I26" s="77">
        <f t="shared" si="8"/>
        <v>0</v>
      </c>
      <c r="J26" s="78">
        <f t="shared" si="8"/>
        <v>0</v>
      </c>
    </row>
    <row r="27" spans="2:10" x14ac:dyDescent="0.35">
      <c r="B27" s="73" t="s">
        <v>80</v>
      </c>
      <c r="C27" s="74" t="str">
        <f>IFERROR(HOME!C3/'P10'!D53*'P10'!D52*'P10'!D54,"0")</f>
        <v>0</v>
      </c>
      <c r="D27" s="74" t="str">
        <f>IFERROR(HOME!C3/'P10'!E53*'P10'!E52*'P10'!E54,"0")</f>
        <v>0</v>
      </c>
      <c r="E27" s="74" t="str">
        <f>IFERROR(HOME!C3/'P10'!F53*'P10'!F52*'P10'!F54,"0")</f>
        <v>0</v>
      </c>
      <c r="F27" s="74" t="str">
        <f>IFERROR(HOME!C3/'P10'!G53*'P10'!G52*'P10'!G54,"0")</f>
        <v>0</v>
      </c>
      <c r="G27" s="74" t="str">
        <f>IFERROR(HOME!C3/'P10'!H53*'P10'!H52*'P10'!H54,"0")</f>
        <v>0</v>
      </c>
      <c r="H27" s="74" t="str">
        <f>IFERROR(HOME!C3/'P10'!I53*'P10'!I52*'P10'!I54,"0")</f>
        <v>0</v>
      </c>
      <c r="I27" s="74" t="str">
        <f>IFERROR(HOME!C3/'P10'!J53*'P10'!J52*'P10'!J54,"0")</f>
        <v>0</v>
      </c>
      <c r="J27" s="79" t="str">
        <f>IFERROR(HOME!C3/'P10'!K53*'P10'!K52*'P10'!K54,"0")</f>
        <v>0</v>
      </c>
    </row>
    <row r="28" spans="2:10" x14ac:dyDescent="0.35">
      <c r="B28" s="73" t="s">
        <v>81</v>
      </c>
      <c r="C28" s="74">
        <f>IFERROR(C27*'P10'!D55,"0")</f>
        <v>0</v>
      </c>
      <c r="D28" s="74">
        <f>IFERROR(D27*'P10'!E55,"0")</f>
        <v>0</v>
      </c>
      <c r="E28" s="74">
        <f>IFERROR(E27*'P10'!F55,"0")</f>
        <v>0</v>
      </c>
      <c r="F28" s="74">
        <f>IFERROR(F27*'P10'!G55,"0")</f>
        <v>0</v>
      </c>
      <c r="G28" s="74">
        <f>IFERROR(G27*'P10'!H55,"0")</f>
        <v>0</v>
      </c>
      <c r="H28" s="74">
        <f>IFERROR(H27*'P10'!I55,"0")</f>
        <v>0</v>
      </c>
      <c r="I28" s="74">
        <f>IFERROR(I27*'P10'!J55,"0")</f>
        <v>0</v>
      </c>
      <c r="J28" s="79">
        <f>IFERROR(J27*'P10'!K55,"0")</f>
        <v>0</v>
      </c>
    </row>
    <row r="29" spans="2:10" x14ac:dyDescent="0.35">
      <c r="B29" s="76">
        <f>'P10'!C12</f>
        <v>0</v>
      </c>
      <c r="C29" s="77" t="str">
        <f>C26</f>
        <v xml:space="preserve">B3 Therapy Assistant </v>
      </c>
      <c r="D29" s="77" t="str">
        <f t="shared" ref="D29:J29" si="9">D26</f>
        <v xml:space="preserve">B4 Assistant Practitioner </v>
      </c>
      <c r="E29" s="77" t="str">
        <f t="shared" si="9"/>
        <v>B5 Therapist</v>
      </c>
      <c r="F29" s="77" t="str">
        <f t="shared" si="9"/>
        <v xml:space="preserve">B6 Specialist </v>
      </c>
      <c r="G29" s="77" t="str">
        <f t="shared" si="9"/>
        <v>B7 Professional Advisor</v>
      </c>
      <c r="H29" s="77">
        <f t="shared" si="9"/>
        <v>0</v>
      </c>
      <c r="I29" s="77">
        <f t="shared" si="9"/>
        <v>0</v>
      </c>
      <c r="J29" s="78">
        <f t="shared" si="9"/>
        <v>0</v>
      </c>
    </row>
    <row r="30" spans="2:10" s="48" customFormat="1" x14ac:dyDescent="0.35">
      <c r="B30" s="73" t="s">
        <v>80</v>
      </c>
      <c r="C30" s="74" t="str">
        <f>IFERROR(HOME!C3/'P10'!D60*'P10'!D59*'P10'!D61,"0")</f>
        <v>0</v>
      </c>
      <c r="D30" s="74" t="str">
        <f>IFERROR(HOME!C3/'P10'!E60*'P10'!E59*'P10'!E61,"0")</f>
        <v>0</v>
      </c>
      <c r="E30" s="74" t="str">
        <f>IFERROR(HOME!C3/'P10'!F60*'P10'!F59*'P10'!F61,"0")</f>
        <v>0</v>
      </c>
      <c r="F30" s="74" t="str">
        <f>IFERROR(HOME!C3/'P10'!G60*'P10'!G59*'P10'!G61,"0")</f>
        <v>0</v>
      </c>
      <c r="G30" s="74" t="str">
        <f>IFERROR(HOME!C3/'P10'!H60*'P10'!H59*'P10'!H61,"0")</f>
        <v>0</v>
      </c>
      <c r="H30" s="74" t="str">
        <f>IFERROR(HOME!C3/'P10'!I60*'P10'!I59*'P10'!I61,"0")</f>
        <v>0</v>
      </c>
      <c r="I30" s="74" t="str">
        <f>IFERROR(HOME!C3/'P10'!J60*'P10'!J59*'P10'!J61,"0")</f>
        <v>0</v>
      </c>
      <c r="J30" s="79" t="str">
        <f>IFERROR(HOME!C3/'P10'!K60*'P10'!K59*'P10'!K61,"0")</f>
        <v>0</v>
      </c>
    </row>
    <row r="31" spans="2:10" s="48" customFormat="1" x14ac:dyDescent="0.35">
      <c r="B31" s="73" t="s">
        <v>81</v>
      </c>
      <c r="C31" s="74">
        <f>IFERROR(C30*'P10'!D62,"0")</f>
        <v>0</v>
      </c>
      <c r="D31" s="74">
        <f>IFERROR(D30*'P10'!E62,"0")</f>
        <v>0</v>
      </c>
      <c r="E31" s="74">
        <f>IFERROR(E30*'P10'!F62,"0")</f>
        <v>0</v>
      </c>
      <c r="F31" s="74">
        <f>IFERROR(F30*'P10'!G62,"0")</f>
        <v>0</v>
      </c>
      <c r="G31" s="74">
        <f>IFERROR(G30*'P10'!H62,"0")</f>
        <v>0</v>
      </c>
      <c r="H31" s="74">
        <f>IFERROR(H30*'P10'!I62,"0")</f>
        <v>0</v>
      </c>
      <c r="I31" s="74">
        <f>IFERROR(I30*'P10'!J62,"0")</f>
        <v>0</v>
      </c>
      <c r="J31" s="79">
        <f>IFERROR(J30*'P10'!K62,"0")</f>
        <v>0</v>
      </c>
    </row>
    <row r="32" spans="2:10" s="48" customFormat="1" x14ac:dyDescent="0.35">
      <c r="B32" s="76">
        <f>'P10'!C13</f>
        <v>0</v>
      </c>
      <c r="C32" s="77" t="str">
        <f>C29</f>
        <v xml:space="preserve">B3 Therapy Assistant </v>
      </c>
      <c r="D32" s="77" t="str">
        <f t="shared" ref="D32:J32" si="10">D29</f>
        <v xml:space="preserve">B4 Assistant Practitioner </v>
      </c>
      <c r="E32" s="77" t="str">
        <f t="shared" si="10"/>
        <v>B5 Therapist</v>
      </c>
      <c r="F32" s="77" t="str">
        <f t="shared" si="10"/>
        <v xml:space="preserve">B6 Specialist </v>
      </c>
      <c r="G32" s="77" t="str">
        <f t="shared" si="10"/>
        <v>B7 Professional Advisor</v>
      </c>
      <c r="H32" s="77">
        <f t="shared" si="10"/>
        <v>0</v>
      </c>
      <c r="I32" s="77">
        <f t="shared" si="10"/>
        <v>0</v>
      </c>
      <c r="J32" s="78">
        <f t="shared" si="10"/>
        <v>0</v>
      </c>
    </row>
    <row r="33" spans="2:10" x14ac:dyDescent="0.35">
      <c r="B33" s="73" t="s">
        <v>80</v>
      </c>
      <c r="C33" s="74" t="str">
        <f>IFERROR(HOME!C3/'P10'!D67*'P10'!D66*'P10'!D68,"0")</f>
        <v>0</v>
      </c>
      <c r="D33" s="74" t="str">
        <f>IFERROR(HOME!C3/'P10'!E67*'P10'!E66*'P10'!E68,"0")</f>
        <v>0</v>
      </c>
      <c r="E33" s="74" t="str">
        <f>IFERROR(HOME!C3/'P10'!F67*'P10'!F66*'P10'!F68,"0")</f>
        <v>0</v>
      </c>
      <c r="F33" s="74" t="str">
        <f>IFERROR(HOME!C3/'P10'!G67*'P10'!G66*'P10'!G68,"0")</f>
        <v>0</v>
      </c>
      <c r="G33" s="74" t="str">
        <f>IFERROR(HOME!C3/'P10'!H67*'P10'!H66*'P10'!H68,"0")</f>
        <v>0</v>
      </c>
      <c r="H33" s="74" t="str">
        <f>IFERROR(HOME!C3/'P10'!I67*'P10'!I66*'P10'!I68,"0")</f>
        <v>0</v>
      </c>
      <c r="I33" s="74" t="str">
        <f>IFERROR(HOME!C3/'P10'!J67*'P10'!J66*'P10'!J68,"0")</f>
        <v>0</v>
      </c>
      <c r="J33" s="79" t="str">
        <f>IFERROR(HOME!C3/'P10'!K67*'P10'!K66*'P10'!K68,"0")</f>
        <v>0</v>
      </c>
    </row>
    <row r="34" spans="2:10" ht="15" thickBot="1" x14ac:dyDescent="0.4">
      <c r="B34" s="80" t="s">
        <v>81</v>
      </c>
      <c r="C34" s="81">
        <f>IFERROR(C33*'P10'!D69,"0")</f>
        <v>0</v>
      </c>
      <c r="D34" s="81">
        <f>IFERROR(D33*'P10'!E69,"0")</f>
        <v>0</v>
      </c>
      <c r="E34" s="81">
        <f>IFERROR(E33*'P10'!F69,"0")</f>
        <v>0</v>
      </c>
      <c r="F34" s="81">
        <f>IFERROR(F33*'P10'!G69,"0")</f>
        <v>0</v>
      </c>
      <c r="G34" s="81">
        <f>IFERROR(G33*'P10'!H69,"0")</f>
        <v>0</v>
      </c>
      <c r="H34" s="81">
        <f>IFERROR(H33*'P10'!I69,"0")</f>
        <v>0</v>
      </c>
      <c r="I34" s="81">
        <f>IFERROR(I33*'P10'!J69,"0")</f>
        <v>0</v>
      </c>
      <c r="J34" s="82">
        <f>IFERROR(J33*'P10'!K69,"0")</f>
        <v>0</v>
      </c>
    </row>
  </sheetData>
  <sheetProtection algorithmName="SHA-512" hashValue="wNpggRAp+uWkcTRvBMmk1KjEJwMn3XkYSyT2aq507SVzCX4wHjd7wGGabm4HJRrgnsoMeNl7F0/hqTS8hCQ73Q==" saltValue="i8sfQgKdKGKy0dckIpnJzg==" spinCount="100000" sheet="1" objects="1" scenarios="1"/>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6E51F-D0DD-467E-8F6B-EC2D94BC107F}">
  <sheetPr>
    <tabColor theme="9" tint="-0.249977111117893"/>
  </sheetPr>
  <dimension ref="B1:K44"/>
  <sheetViews>
    <sheetView showGridLines="0" zoomScale="70" zoomScaleNormal="70" workbookViewId="0">
      <selection activeCell="G17" sqref="G17"/>
    </sheetView>
  </sheetViews>
  <sheetFormatPr defaultColWidth="8.7265625" defaultRowHeight="14.5" x14ac:dyDescent="0.35"/>
  <cols>
    <col min="1" max="1" width="8.7265625" style="16"/>
    <col min="2" max="2" width="29.81640625" style="66" bestFit="1" customWidth="1"/>
    <col min="3" max="10" width="8.7265625" style="66"/>
    <col min="11" max="11" width="9.7265625" style="83" bestFit="1" customWidth="1"/>
    <col min="12" max="16384" width="8.7265625" style="16"/>
  </cols>
  <sheetData>
    <row r="1" spans="2:11" ht="15" thickBot="1" x14ac:dyDescent="0.4"/>
    <row r="2" spans="2:11" x14ac:dyDescent="0.35">
      <c r="B2" s="84" t="str">
        <f>Pathways!C6</f>
        <v>Assessment and advice</v>
      </c>
      <c r="C2" s="85" t="str">
        <f>Workforce!C7</f>
        <v xml:space="preserve">B3 Therapy Assistant </v>
      </c>
      <c r="D2" s="85" t="str">
        <f>Workforce!C8</f>
        <v xml:space="preserve">B4 Assistant Practitioner </v>
      </c>
      <c r="E2" s="85" t="str">
        <f>Workforce!C9</f>
        <v>B5 Therapist</v>
      </c>
      <c r="F2" s="85" t="str">
        <f>Workforce!C10</f>
        <v xml:space="preserve">B6 Specialist </v>
      </c>
      <c r="G2" s="85" t="str">
        <f>Workforce!C11</f>
        <v>B7 Professional Advisor</v>
      </c>
      <c r="H2" s="85">
        <f>Workforce!C12</f>
        <v>0</v>
      </c>
      <c r="I2" s="85">
        <f>Workforce!C13</f>
        <v>0</v>
      </c>
      <c r="J2" s="86">
        <f>Workforce!C14</f>
        <v>0</v>
      </c>
      <c r="K2" s="87" t="s">
        <v>91</v>
      </c>
    </row>
    <row r="3" spans="2:11" x14ac:dyDescent="0.35">
      <c r="B3" s="88" t="s">
        <v>92</v>
      </c>
      <c r="C3" s="89" cm="1">
        <f t="array" ref="C3:J3">'Calc P1'!C6:J6</f>
        <v>0</v>
      </c>
      <c r="D3" s="89">
        <v>1.4999999999999999E-2</v>
      </c>
      <c r="E3" s="89">
        <v>2.7000000000000003E-2</v>
      </c>
      <c r="F3" s="89">
        <v>8.3678571428571435E-2</v>
      </c>
      <c r="G3" s="89">
        <v>1.7035714285714286E-2</v>
      </c>
      <c r="H3" s="89">
        <v>0</v>
      </c>
      <c r="I3" s="89">
        <v>0</v>
      </c>
      <c r="J3" s="90">
        <v>0</v>
      </c>
      <c r="K3" s="91">
        <f>SUM(_xlfn.ANCHORARRAY(C3))</f>
        <v>0.14271428571428574</v>
      </c>
    </row>
    <row r="4" spans="2:11" x14ac:dyDescent="0.35">
      <c r="B4" s="88" t="s">
        <v>93</v>
      </c>
      <c r="C4" s="89">
        <f>Pathways!E6</f>
        <v>89</v>
      </c>
      <c r="D4" s="89">
        <f>C4</f>
        <v>89</v>
      </c>
      <c r="E4" s="89">
        <f t="shared" ref="E4:H4" si="0">D4</f>
        <v>89</v>
      </c>
      <c r="F4" s="89">
        <f t="shared" si="0"/>
        <v>89</v>
      </c>
      <c r="G4" s="89">
        <f t="shared" si="0"/>
        <v>89</v>
      </c>
      <c r="H4" s="89">
        <f t="shared" si="0"/>
        <v>89</v>
      </c>
      <c r="I4" s="89">
        <f t="shared" ref="I4" si="1">H4</f>
        <v>89</v>
      </c>
      <c r="J4" s="90">
        <f t="shared" ref="J4" si="2">I4</f>
        <v>89</v>
      </c>
      <c r="K4" s="91">
        <f>J4</f>
        <v>89</v>
      </c>
    </row>
    <row r="5" spans="2:11" ht="15" thickBot="1" x14ac:dyDescent="0.4">
      <c r="B5" s="92" t="s">
        <v>94</v>
      </c>
      <c r="C5" s="93">
        <f>C3*C4</f>
        <v>0</v>
      </c>
      <c r="D5" s="93">
        <f t="shared" ref="D5:J5" si="3">D3*D4</f>
        <v>1.335</v>
      </c>
      <c r="E5" s="93">
        <f t="shared" si="3"/>
        <v>2.4030000000000005</v>
      </c>
      <c r="F5" s="93">
        <f t="shared" si="3"/>
        <v>7.4473928571428578</v>
      </c>
      <c r="G5" s="93">
        <f t="shared" si="3"/>
        <v>1.5161785714285714</v>
      </c>
      <c r="H5" s="93">
        <f t="shared" si="3"/>
        <v>0</v>
      </c>
      <c r="I5" s="93">
        <f t="shared" si="3"/>
        <v>0</v>
      </c>
      <c r="J5" s="94">
        <f t="shared" si="3"/>
        <v>0</v>
      </c>
      <c r="K5" s="95">
        <f>K3*K4</f>
        <v>12.70157142857143</v>
      </c>
    </row>
    <row r="6" spans="2:11" x14ac:dyDescent="0.35">
      <c r="B6" s="84" t="str">
        <f>Pathways!C7</f>
        <v>Routine review</v>
      </c>
      <c r="C6" s="85" t="str">
        <f>C2</f>
        <v xml:space="preserve">B3 Therapy Assistant </v>
      </c>
      <c r="D6" s="85" t="str">
        <f t="shared" ref="D6:J6" si="4">D2</f>
        <v xml:space="preserve">B4 Assistant Practitioner </v>
      </c>
      <c r="E6" s="85" t="str">
        <f t="shared" si="4"/>
        <v>B5 Therapist</v>
      </c>
      <c r="F6" s="85" t="str">
        <f t="shared" si="4"/>
        <v xml:space="preserve">B6 Specialist </v>
      </c>
      <c r="G6" s="85" t="str">
        <f t="shared" si="4"/>
        <v>B7 Professional Advisor</v>
      </c>
      <c r="H6" s="85">
        <f t="shared" si="4"/>
        <v>0</v>
      </c>
      <c r="I6" s="85">
        <f t="shared" si="4"/>
        <v>0</v>
      </c>
      <c r="J6" s="86">
        <f t="shared" si="4"/>
        <v>0</v>
      </c>
      <c r="K6" s="87" t="s">
        <v>95</v>
      </c>
    </row>
    <row r="7" spans="2:11" x14ac:dyDescent="0.35">
      <c r="B7" s="88" t="s">
        <v>92</v>
      </c>
      <c r="C7" s="89" cm="1">
        <f t="array" ref="C7:J7">'Calc P2'!C6:J6</f>
        <v>5.5384615384615381E-3</v>
      </c>
      <c r="D7" s="89">
        <v>1.4999999999999999E-2</v>
      </c>
      <c r="E7" s="89">
        <v>2.1000000000000001E-2</v>
      </c>
      <c r="F7" s="89">
        <v>6.0230769230769234E-2</v>
      </c>
      <c r="G7" s="89">
        <v>4.26923076923077E-3</v>
      </c>
      <c r="H7" s="89">
        <v>0</v>
      </c>
      <c r="I7" s="89">
        <v>0</v>
      </c>
      <c r="J7" s="90">
        <v>0</v>
      </c>
      <c r="K7" s="91">
        <f>SUM(_xlfn.ANCHORARRAY(C7))</f>
        <v>0.10603846153846155</v>
      </c>
    </row>
    <row r="8" spans="2:11" x14ac:dyDescent="0.35">
      <c r="B8" s="88" t="s">
        <v>93</v>
      </c>
      <c r="C8" s="89">
        <f>Pathways!E7</f>
        <v>376</v>
      </c>
      <c r="D8" s="89">
        <f>C8</f>
        <v>376</v>
      </c>
      <c r="E8" s="89">
        <f t="shared" ref="E8:J8" si="5">D8</f>
        <v>376</v>
      </c>
      <c r="F8" s="89">
        <f t="shared" si="5"/>
        <v>376</v>
      </c>
      <c r="G8" s="89">
        <f t="shared" si="5"/>
        <v>376</v>
      </c>
      <c r="H8" s="89">
        <f t="shared" si="5"/>
        <v>376</v>
      </c>
      <c r="I8" s="89">
        <f t="shared" si="5"/>
        <v>376</v>
      </c>
      <c r="J8" s="90">
        <f t="shared" si="5"/>
        <v>376</v>
      </c>
      <c r="K8" s="91">
        <f>J8</f>
        <v>376</v>
      </c>
    </row>
    <row r="9" spans="2:11" ht="15" thickBot="1" x14ac:dyDescent="0.4">
      <c r="B9" s="92" t="s">
        <v>96</v>
      </c>
      <c r="C9" s="93">
        <f>C7*C8</f>
        <v>2.0824615384615384</v>
      </c>
      <c r="D9" s="93">
        <f t="shared" ref="D9:J9" si="6">D7*D8</f>
        <v>5.64</v>
      </c>
      <c r="E9" s="93">
        <f t="shared" si="6"/>
        <v>7.8960000000000008</v>
      </c>
      <c r="F9" s="93">
        <f t="shared" si="6"/>
        <v>22.64676923076923</v>
      </c>
      <c r="G9" s="93">
        <f t="shared" si="6"/>
        <v>1.6052307692307695</v>
      </c>
      <c r="H9" s="93">
        <f t="shared" si="6"/>
        <v>0</v>
      </c>
      <c r="I9" s="93">
        <f t="shared" si="6"/>
        <v>0</v>
      </c>
      <c r="J9" s="94">
        <f t="shared" si="6"/>
        <v>0</v>
      </c>
      <c r="K9" s="95">
        <f>K7*K8</f>
        <v>39.870461538461541</v>
      </c>
    </row>
    <row r="10" spans="2:11" x14ac:dyDescent="0.35">
      <c r="B10" s="84" t="str">
        <f>Pathways!C8</f>
        <v>Targeted</v>
      </c>
      <c r="C10" s="85" t="str">
        <f>C6</f>
        <v xml:space="preserve">B3 Therapy Assistant </v>
      </c>
      <c r="D10" s="85" t="str">
        <f t="shared" ref="D10:J10" si="7">D6</f>
        <v xml:space="preserve">B4 Assistant Practitioner </v>
      </c>
      <c r="E10" s="85" t="str">
        <f t="shared" si="7"/>
        <v>B5 Therapist</v>
      </c>
      <c r="F10" s="85" t="str">
        <f t="shared" si="7"/>
        <v xml:space="preserve">B6 Specialist </v>
      </c>
      <c r="G10" s="85" t="str">
        <f t="shared" si="7"/>
        <v>B7 Professional Advisor</v>
      </c>
      <c r="H10" s="85">
        <f t="shared" si="7"/>
        <v>0</v>
      </c>
      <c r="I10" s="85">
        <f t="shared" si="7"/>
        <v>0</v>
      </c>
      <c r="J10" s="86">
        <f t="shared" si="7"/>
        <v>0</v>
      </c>
      <c r="K10" s="87" t="s">
        <v>95</v>
      </c>
    </row>
    <row r="11" spans="2:11" x14ac:dyDescent="0.35">
      <c r="B11" s="88" t="s">
        <v>92</v>
      </c>
      <c r="C11" s="89" cm="1">
        <f t="array" ref="C11:J11">'Calc P3'!C6:J6</f>
        <v>0.18000000000000002</v>
      </c>
      <c r="D11" s="89">
        <v>0.02</v>
      </c>
      <c r="E11" s="89">
        <v>0.04</v>
      </c>
      <c r="F11" s="89">
        <v>0.13799999999999998</v>
      </c>
      <c r="G11" s="89">
        <v>0.02</v>
      </c>
      <c r="H11" s="89">
        <v>0</v>
      </c>
      <c r="I11" s="89">
        <v>0</v>
      </c>
      <c r="J11" s="90">
        <v>0</v>
      </c>
      <c r="K11" s="91">
        <f>SUM(_xlfn.ANCHORARRAY(C11))</f>
        <v>0.39800000000000002</v>
      </c>
    </row>
    <row r="12" spans="2:11" x14ac:dyDescent="0.35">
      <c r="B12" s="88" t="s">
        <v>93</v>
      </c>
      <c r="C12" s="89">
        <f>Pathways!E8</f>
        <v>175</v>
      </c>
      <c r="D12" s="89">
        <f>C12</f>
        <v>175</v>
      </c>
      <c r="E12" s="89">
        <f t="shared" ref="E12:J12" si="8">D12</f>
        <v>175</v>
      </c>
      <c r="F12" s="89">
        <f t="shared" si="8"/>
        <v>175</v>
      </c>
      <c r="G12" s="89">
        <f t="shared" si="8"/>
        <v>175</v>
      </c>
      <c r="H12" s="89">
        <f t="shared" si="8"/>
        <v>175</v>
      </c>
      <c r="I12" s="89">
        <f t="shared" si="8"/>
        <v>175</v>
      </c>
      <c r="J12" s="90">
        <f t="shared" si="8"/>
        <v>175</v>
      </c>
      <c r="K12" s="91">
        <f>J12</f>
        <v>175</v>
      </c>
    </row>
    <row r="13" spans="2:11" ht="15" thickBot="1" x14ac:dyDescent="0.4">
      <c r="B13" s="92" t="s">
        <v>96</v>
      </c>
      <c r="C13" s="93">
        <f>C11*C12</f>
        <v>31.500000000000004</v>
      </c>
      <c r="D13" s="93">
        <f t="shared" ref="D13:J13" si="9">D11*D12</f>
        <v>3.5</v>
      </c>
      <c r="E13" s="93">
        <f t="shared" si="9"/>
        <v>7</v>
      </c>
      <c r="F13" s="93">
        <f t="shared" si="9"/>
        <v>24.15</v>
      </c>
      <c r="G13" s="93">
        <f t="shared" si="9"/>
        <v>3.5</v>
      </c>
      <c r="H13" s="93">
        <f t="shared" si="9"/>
        <v>0</v>
      </c>
      <c r="I13" s="93">
        <f t="shared" si="9"/>
        <v>0</v>
      </c>
      <c r="J13" s="94">
        <f t="shared" si="9"/>
        <v>0</v>
      </c>
      <c r="K13" s="95">
        <f>K11*K12</f>
        <v>69.650000000000006</v>
      </c>
    </row>
    <row r="14" spans="2:11" x14ac:dyDescent="0.35">
      <c r="B14" s="84" t="str">
        <f>Pathways!C9</f>
        <v>Intensive therapy</v>
      </c>
      <c r="C14" s="85" t="str">
        <f>C10</f>
        <v xml:space="preserve">B3 Therapy Assistant </v>
      </c>
      <c r="D14" s="85" t="str">
        <f t="shared" ref="D14:J14" si="10">D10</f>
        <v xml:space="preserve">B4 Assistant Practitioner </v>
      </c>
      <c r="E14" s="85" t="str">
        <f t="shared" si="10"/>
        <v>B5 Therapist</v>
      </c>
      <c r="F14" s="85" t="str">
        <f t="shared" si="10"/>
        <v xml:space="preserve">B6 Specialist </v>
      </c>
      <c r="G14" s="85" t="str">
        <f t="shared" si="10"/>
        <v>B7 Professional Advisor</v>
      </c>
      <c r="H14" s="85">
        <f t="shared" si="10"/>
        <v>0</v>
      </c>
      <c r="I14" s="85">
        <f t="shared" si="10"/>
        <v>0</v>
      </c>
      <c r="J14" s="86">
        <f t="shared" si="10"/>
        <v>0</v>
      </c>
      <c r="K14" s="87" t="s">
        <v>95</v>
      </c>
    </row>
    <row r="15" spans="2:11" x14ac:dyDescent="0.35">
      <c r="B15" s="88" t="s">
        <v>92</v>
      </c>
      <c r="C15" s="89" cm="1">
        <f t="array" ref="C15:J15">'Calc P4'!C6:J6</f>
        <v>4.8</v>
      </c>
      <c r="D15" s="89">
        <v>0</v>
      </c>
      <c r="E15" s="89">
        <v>2.4</v>
      </c>
      <c r="F15" s="89">
        <v>2.4</v>
      </c>
      <c r="G15" s="89">
        <v>0</v>
      </c>
      <c r="H15" s="89">
        <v>0</v>
      </c>
      <c r="I15" s="89">
        <v>0</v>
      </c>
      <c r="J15" s="90">
        <v>0</v>
      </c>
      <c r="K15" s="91">
        <f>SUM(_xlfn.ANCHORARRAY(C15))</f>
        <v>9.6</v>
      </c>
    </row>
    <row r="16" spans="2:11" x14ac:dyDescent="0.35">
      <c r="B16" s="88" t="s">
        <v>93</v>
      </c>
      <c r="C16" s="89">
        <f>Pathways!E9</f>
        <v>7</v>
      </c>
      <c r="D16" s="89">
        <f>C16</f>
        <v>7</v>
      </c>
      <c r="E16" s="89">
        <f t="shared" ref="E16:J16" si="11">D16</f>
        <v>7</v>
      </c>
      <c r="F16" s="89">
        <f t="shared" si="11"/>
        <v>7</v>
      </c>
      <c r="G16" s="89">
        <f t="shared" si="11"/>
        <v>7</v>
      </c>
      <c r="H16" s="89">
        <f t="shared" si="11"/>
        <v>7</v>
      </c>
      <c r="I16" s="89">
        <f t="shared" si="11"/>
        <v>7</v>
      </c>
      <c r="J16" s="90">
        <f t="shared" si="11"/>
        <v>7</v>
      </c>
      <c r="K16" s="91">
        <f>J16</f>
        <v>7</v>
      </c>
    </row>
    <row r="17" spans="2:11" ht="15" thickBot="1" x14ac:dyDescent="0.4">
      <c r="B17" s="92" t="s">
        <v>96</v>
      </c>
      <c r="C17" s="93">
        <f>C15*C16</f>
        <v>33.6</v>
      </c>
      <c r="D17" s="93">
        <f t="shared" ref="D17:J17" si="12">D15*D16</f>
        <v>0</v>
      </c>
      <c r="E17" s="93">
        <f t="shared" si="12"/>
        <v>16.8</v>
      </c>
      <c r="F17" s="93">
        <f t="shared" si="12"/>
        <v>16.8</v>
      </c>
      <c r="G17" s="93">
        <f t="shared" si="12"/>
        <v>0</v>
      </c>
      <c r="H17" s="93">
        <f t="shared" si="12"/>
        <v>0</v>
      </c>
      <c r="I17" s="93">
        <f t="shared" si="12"/>
        <v>0</v>
      </c>
      <c r="J17" s="94">
        <f t="shared" si="12"/>
        <v>0</v>
      </c>
      <c r="K17" s="95">
        <f>K15*K16</f>
        <v>67.2</v>
      </c>
    </row>
    <row r="18" spans="2:11" x14ac:dyDescent="0.35">
      <c r="B18" s="84" t="str">
        <f>Pathways!C10</f>
        <v>Hospital discharges/palliative</v>
      </c>
      <c r="C18" s="85" t="str">
        <f>C14</f>
        <v xml:space="preserve">B3 Therapy Assistant </v>
      </c>
      <c r="D18" s="85" t="str">
        <f t="shared" ref="D18:J18" si="13">D14</f>
        <v xml:space="preserve">B4 Assistant Practitioner </v>
      </c>
      <c r="E18" s="85" t="str">
        <f t="shared" si="13"/>
        <v>B5 Therapist</v>
      </c>
      <c r="F18" s="85" t="str">
        <f t="shared" si="13"/>
        <v xml:space="preserve">B6 Specialist </v>
      </c>
      <c r="G18" s="85" t="str">
        <f t="shared" si="13"/>
        <v>B7 Professional Advisor</v>
      </c>
      <c r="H18" s="85">
        <f t="shared" si="13"/>
        <v>0</v>
      </c>
      <c r="I18" s="85">
        <f t="shared" si="13"/>
        <v>0</v>
      </c>
      <c r="J18" s="86">
        <f t="shared" si="13"/>
        <v>0</v>
      </c>
      <c r="K18" s="87" t="s">
        <v>95</v>
      </c>
    </row>
    <row r="19" spans="2:11" x14ac:dyDescent="0.35">
      <c r="B19" s="88" t="s">
        <v>92</v>
      </c>
      <c r="C19" s="89" cm="1">
        <f t="array" ref="C19:J19">'Calc P5'!C6:J6</f>
        <v>1.0114285714285713</v>
      </c>
      <c r="D19" s="89">
        <v>0</v>
      </c>
      <c r="E19" s="89">
        <v>0</v>
      </c>
      <c r="F19" s="89">
        <v>3.6342857142857143</v>
      </c>
      <c r="G19" s="89">
        <v>0.72</v>
      </c>
      <c r="H19" s="89">
        <v>0</v>
      </c>
      <c r="I19" s="89">
        <v>0</v>
      </c>
      <c r="J19" s="90">
        <v>0</v>
      </c>
      <c r="K19" s="91">
        <f>SUM(_xlfn.ANCHORARRAY(C19))</f>
        <v>5.3657142857142857</v>
      </c>
    </row>
    <row r="20" spans="2:11" x14ac:dyDescent="0.35">
      <c r="B20" s="88" t="s">
        <v>93</v>
      </c>
      <c r="C20" s="89">
        <f>Pathways!E10</f>
        <v>2</v>
      </c>
      <c r="D20" s="89">
        <f>C20</f>
        <v>2</v>
      </c>
      <c r="E20" s="89">
        <f t="shared" ref="E20:J20" si="14">D20</f>
        <v>2</v>
      </c>
      <c r="F20" s="89">
        <f t="shared" si="14"/>
        <v>2</v>
      </c>
      <c r="G20" s="89">
        <f t="shared" si="14"/>
        <v>2</v>
      </c>
      <c r="H20" s="89">
        <f t="shared" si="14"/>
        <v>2</v>
      </c>
      <c r="I20" s="89">
        <f t="shared" si="14"/>
        <v>2</v>
      </c>
      <c r="J20" s="90">
        <f t="shared" si="14"/>
        <v>2</v>
      </c>
      <c r="K20" s="91">
        <f>J20</f>
        <v>2</v>
      </c>
    </row>
    <row r="21" spans="2:11" ht="15" thickBot="1" x14ac:dyDescent="0.4">
      <c r="B21" s="92" t="s">
        <v>96</v>
      </c>
      <c r="C21" s="93">
        <f>C19*C20</f>
        <v>2.0228571428571427</v>
      </c>
      <c r="D21" s="93">
        <f t="shared" ref="D21:J21" si="15">D19*D20</f>
        <v>0</v>
      </c>
      <c r="E21" s="93">
        <f t="shared" si="15"/>
        <v>0</v>
      </c>
      <c r="F21" s="93">
        <f t="shared" si="15"/>
        <v>7.2685714285714287</v>
      </c>
      <c r="G21" s="93">
        <f t="shared" si="15"/>
        <v>1.44</v>
      </c>
      <c r="H21" s="93">
        <f t="shared" si="15"/>
        <v>0</v>
      </c>
      <c r="I21" s="93">
        <f t="shared" si="15"/>
        <v>0</v>
      </c>
      <c r="J21" s="94">
        <f t="shared" si="15"/>
        <v>0</v>
      </c>
      <c r="K21" s="95">
        <f>K19*K20</f>
        <v>10.731428571428571</v>
      </c>
    </row>
    <row r="22" spans="2:11" s="48" customFormat="1" x14ac:dyDescent="0.35">
      <c r="B22" s="84" t="str">
        <f>Pathways!C11</f>
        <v>Group (NB Case load is number of groups running)</v>
      </c>
      <c r="C22" s="85" t="str">
        <f>C18</f>
        <v xml:space="preserve">B3 Therapy Assistant </v>
      </c>
      <c r="D22" s="85" t="str">
        <f t="shared" ref="D22:J22" si="16">D18</f>
        <v xml:space="preserve">B4 Assistant Practitioner </v>
      </c>
      <c r="E22" s="85" t="str">
        <f t="shared" si="16"/>
        <v>B5 Therapist</v>
      </c>
      <c r="F22" s="85" t="str">
        <f t="shared" si="16"/>
        <v xml:space="preserve">B6 Specialist </v>
      </c>
      <c r="G22" s="85" t="str">
        <f t="shared" si="16"/>
        <v>B7 Professional Advisor</v>
      </c>
      <c r="H22" s="85">
        <f t="shared" si="16"/>
        <v>0</v>
      </c>
      <c r="I22" s="85">
        <f t="shared" si="16"/>
        <v>0</v>
      </c>
      <c r="J22" s="86">
        <f t="shared" si="16"/>
        <v>0</v>
      </c>
      <c r="K22" s="87" t="s">
        <v>95</v>
      </c>
    </row>
    <row r="23" spans="2:11" x14ac:dyDescent="0.35">
      <c r="B23" s="88" t="s">
        <v>92</v>
      </c>
      <c r="C23" s="89" cm="1">
        <f t="array" ref="C23:J23">'Calc P6'!C6:J6</f>
        <v>0</v>
      </c>
      <c r="D23" s="89">
        <v>0.83076923076923082</v>
      </c>
      <c r="E23" s="89">
        <v>0</v>
      </c>
      <c r="F23" s="89">
        <v>0</v>
      </c>
      <c r="G23" s="89">
        <v>0</v>
      </c>
      <c r="H23" s="89">
        <v>0</v>
      </c>
      <c r="I23" s="89">
        <v>0</v>
      </c>
      <c r="J23" s="90">
        <v>0</v>
      </c>
      <c r="K23" s="91">
        <f>SUM(_xlfn.ANCHORARRAY(C23))</f>
        <v>0.83076923076923082</v>
      </c>
    </row>
    <row r="24" spans="2:11" x14ac:dyDescent="0.35">
      <c r="B24" s="88" t="s">
        <v>93</v>
      </c>
      <c r="C24" s="89">
        <f>Pathways!E11</f>
        <v>5</v>
      </c>
      <c r="D24" s="89">
        <f>C24</f>
        <v>5</v>
      </c>
      <c r="E24" s="89">
        <f t="shared" ref="E24:J24" si="17">D24</f>
        <v>5</v>
      </c>
      <c r="F24" s="89">
        <f t="shared" si="17"/>
        <v>5</v>
      </c>
      <c r="G24" s="89">
        <f t="shared" si="17"/>
        <v>5</v>
      </c>
      <c r="H24" s="89">
        <f t="shared" si="17"/>
        <v>5</v>
      </c>
      <c r="I24" s="89">
        <f t="shared" si="17"/>
        <v>5</v>
      </c>
      <c r="J24" s="90">
        <f t="shared" si="17"/>
        <v>5</v>
      </c>
      <c r="K24" s="91">
        <f>J24</f>
        <v>5</v>
      </c>
    </row>
    <row r="25" spans="2:11" ht="15" thickBot="1" x14ac:dyDescent="0.4">
      <c r="B25" s="92" t="s">
        <v>97</v>
      </c>
      <c r="C25" s="93">
        <f>C23*C24</f>
        <v>0</v>
      </c>
      <c r="D25" s="93">
        <f t="shared" ref="D25:J25" si="18">D23*D24</f>
        <v>4.1538461538461542</v>
      </c>
      <c r="E25" s="93">
        <f t="shared" si="18"/>
        <v>0</v>
      </c>
      <c r="F25" s="93">
        <f t="shared" si="18"/>
        <v>0</v>
      </c>
      <c r="G25" s="93">
        <f t="shared" si="18"/>
        <v>0</v>
      </c>
      <c r="H25" s="93">
        <f t="shared" si="18"/>
        <v>0</v>
      </c>
      <c r="I25" s="93">
        <f t="shared" si="18"/>
        <v>0</v>
      </c>
      <c r="J25" s="94">
        <f t="shared" si="18"/>
        <v>0</v>
      </c>
      <c r="K25" s="95">
        <f>K23*K24</f>
        <v>4.1538461538461542</v>
      </c>
    </row>
    <row r="26" spans="2:11" x14ac:dyDescent="0.35">
      <c r="B26" s="84">
        <f>Pathways!C12</f>
        <v>0</v>
      </c>
      <c r="C26" s="85" t="str">
        <f>C22</f>
        <v xml:space="preserve">B3 Therapy Assistant </v>
      </c>
      <c r="D26" s="85" t="str">
        <f t="shared" ref="D26:J26" si="19">D22</f>
        <v xml:space="preserve">B4 Assistant Practitioner </v>
      </c>
      <c r="E26" s="85" t="str">
        <f t="shared" si="19"/>
        <v>B5 Therapist</v>
      </c>
      <c r="F26" s="85" t="str">
        <f t="shared" si="19"/>
        <v xml:space="preserve">B6 Specialist </v>
      </c>
      <c r="G26" s="85" t="str">
        <f t="shared" si="19"/>
        <v>B7 Professional Advisor</v>
      </c>
      <c r="H26" s="85">
        <f t="shared" si="19"/>
        <v>0</v>
      </c>
      <c r="I26" s="85">
        <f t="shared" si="19"/>
        <v>0</v>
      </c>
      <c r="J26" s="86">
        <f t="shared" si="19"/>
        <v>0</v>
      </c>
      <c r="K26" s="87" t="s">
        <v>95</v>
      </c>
    </row>
    <row r="27" spans="2:11" x14ac:dyDescent="0.35">
      <c r="B27" s="88" t="s">
        <v>92</v>
      </c>
      <c r="C27" s="89" t="str" cm="1">
        <f t="array" ref="C27:J27">'Calc P7'!C6:J6</f>
        <v>0</v>
      </c>
      <c r="D27" s="89" t="str">
        <v>0</v>
      </c>
      <c r="E27" s="89" t="str">
        <v>0</v>
      </c>
      <c r="F27" s="89" t="str">
        <v>0</v>
      </c>
      <c r="G27" s="89" t="str">
        <v>0</v>
      </c>
      <c r="H27" s="89" t="str">
        <v>0</v>
      </c>
      <c r="I27" s="89" t="str">
        <v>0</v>
      </c>
      <c r="J27" s="90" t="str">
        <v>0</v>
      </c>
      <c r="K27" s="91">
        <f>SUM(_xlfn.ANCHORARRAY(C27))</f>
        <v>0</v>
      </c>
    </row>
    <row r="28" spans="2:11" x14ac:dyDescent="0.35">
      <c r="B28" s="88" t="s">
        <v>93</v>
      </c>
      <c r="C28" s="89">
        <f>Pathways!E12</f>
        <v>0</v>
      </c>
      <c r="D28" s="89">
        <f>C28</f>
        <v>0</v>
      </c>
      <c r="E28" s="89">
        <f t="shared" ref="E28:J28" si="20">D28</f>
        <v>0</v>
      </c>
      <c r="F28" s="89">
        <f t="shared" si="20"/>
        <v>0</v>
      </c>
      <c r="G28" s="89">
        <f t="shared" si="20"/>
        <v>0</v>
      </c>
      <c r="H28" s="89">
        <f t="shared" si="20"/>
        <v>0</v>
      </c>
      <c r="I28" s="89">
        <f t="shared" si="20"/>
        <v>0</v>
      </c>
      <c r="J28" s="90">
        <f t="shared" si="20"/>
        <v>0</v>
      </c>
      <c r="K28" s="91">
        <f>J28</f>
        <v>0</v>
      </c>
    </row>
    <row r="29" spans="2:11" ht="15" thickBot="1" x14ac:dyDescent="0.4">
      <c r="B29" s="92" t="s">
        <v>97</v>
      </c>
      <c r="C29" s="93">
        <f>C27*C28</f>
        <v>0</v>
      </c>
      <c r="D29" s="93">
        <f t="shared" ref="D29:J29" si="21">D27*D28</f>
        <v>0</v>
      </c>
      <c r="E29" s="93">
        <f t="shared" si="21"/>
        <v>0</v>
      </c>
      <c r="F29" s="93">
        <f t="shared" si="21"/>
        <v>0</v>
      </c>
      <c r="G29" s="93">
        <f t="shared" si="21"/>
        <v>0</v>
      </c>
      <c r="H29" s="93">
        <f t="shared" si="21"/>
        <v>0</v>
      </c>
      <c r="I29" s="93">
        <f t="shared" si="21"/>
        <v>0</v>
      </c>
      <c r="J29" s="94">
        <f t="shared" si="21"/>
        <v>0</v>
      </c>
      <c r="K29" s="95">
        <f>K27*K28</f>
        <v>0</v>
      </c>
    </row>
    <row r="30" spans="2:11" x14ac:dyDescent="0.35">
      <c r="B30" s="84">
        <f>Pathways!C13</f>
        <v>0</v>
      </c>
      <c r="C30" s="85" t="str">
        <f>C26</f>
        <v xml:space="preserve">B3 Therapy Assistant </v>
      </c>
      <c r="D30" s="85" t="str">
        <f t="shared" ref="D30:J30" si="22">D26</f>
        <v xml:space="preserve">B4 Assistant Practitioner </v>
      </c>
      <c r="E30" s="85" t="str">
        <f t="shared" si="22"/>
        <v>B5 Therapist</v>
      </c>
      <c r="F30" s="85" t="str">
        <f t="shared" si="22"/>
        <v xml:space="preserve">B6 Specialist </v>
      </c>
      <c r="G30" s="85" t="str">
        <f t="shared" si="22"/>
        <v>B7 Professional Advisor</v>
      </c>
      <c r="H30" s="85">
        <f t="shared" si="22"/>
        <v>0</v>
      </c>
      <c r="I30" s="85">
        <f t="shared" si="22"/>
        <v>0</v>
      </c>
      <c r="J30" s="86">
        <f t="shared" si="22"/>
        <v>0</v>
      </c>
      <c r="K30" s="87" t="s">
        <v>95</v>
      </c>
    </row>
    <row r="31" spans="2:11" x14ac:dyDescent="0.35">
      <c r="B31" s="88" t="s">
        <v>92</v>
      </c>
      <c r="C31" s="89" t="str" cm="1">
        <f t="array" ref="C31:J31">'Calc P8'!C6:J6</f>
        <v>0</v>
      </c>
      <c r="D31" s="89" t="str">
        <v>0</v>
      </c>
      <c r="E31" s="89" t="str">
        <v>0</v>
      </c>
      <c r="F31" s="89" t="str">
        <v>0</v>
      </c>
      <c r="G31" s="89" t="str">
        <v>0</v>
      </c>
      <c r="H31" s="89" t="str">
        <v>0</v>
      </c>
      <c r="I31" s="89" t="str">
        <v>0</v>
      </c>
      <c r="J31" s="90" t="str">
        <v>0</v>
      </c>
      <c r="K31" s="91">
        <f>SUM(_xlfn.ANCHORARRAY(C31))</f>
        <v>0</v>
      </c>
    </row>
    <row r="32" spans="2:11" x14ac:dyDescent="0.35">
      <c r="B32" s="88" t="s">
        <v>93</v>
      </c>
      <c r="C32" s="89">
        <f>Pathways!E13</f>
        <v>0</v>
      </c>
      <c r="D32" s="89">
        <f>C32</f>
        <v>0</v>
      </c>
      <c r="E32" s="89">
        <f t="shared" ref="E32:J32" si="23">D32</f>
        <v>0</v>
      </c>
      <c r="F32" s="89">
        <f t="shared" si="23"/>
        <v>0</v>
      </c>
      <c r="G32" s="89">
        <f t="shared" si="23"/>
        <v>0</v>
      </c>
      <c r="H32" s="89">
        <f t="shared" si="23"/>
        <v>0</v>
      </c>
      <c r="I32" s="89">
        <f t="shared" si="23"/>
        <v>0</v>
      </c>
      <c r="J32" s="90">
        <f t="shared" si="23"/>
        <v>0</v>
      </c>
      <c r="K32" s="91">
        <f>J32</f>
        <v>0</v>
      </c>
    </row>
    <row r="33" spans="2:11" ht="15" thickBot="1" x14ac:dyDescent="0.4">
      <c r="B33" s="92" t="s">
        <v>97</v>
      </c>
      <c r="C33" s="93">
        <f>C31*C32</f>
        <v>0</v>
      </c>
      <c r="D33" s="93">
        <f t="shared" ref="D33:J33" si="24">D31*D32</f>
        <v>0</v>
      </c>
      <c r="E33" s="93">
        <f t="shared" si="24"/>
        <v>0</v>
      </c>
      <c r="F33" s="93">
        <f t="shared" si="24"/>
        <v>0</v>
      </c>
      <c r="G33" s="93">
        <f t="shared" si="24"/>
        <v>0</v>
      </c>
      <c r="H33" s="93">
        <f t="shared" si="24"/>
        <v>0</v>
      </c>
      <c r="I33" s="93">
        <f t="shared" si="24"/>
        <v>0</v>
      </c>
      <c r="J33" s="94">
        <f t="shared" si="24"/>
        <v>0</v>
      </c>
      <c r="K33" s="95">
        <f>K31*K32</f>
        <v>0</v>
      </c>
    </row>
    <row r="34" spans="2:11" x14ac:dyDescent="0.35">
      <c r="B34" s="84">
        <f>Pathways!C14</f>
        <v>0</v>
      </c>
      <c r="C34" s="85" t="str">
        <f>C30</f>
        <v xml:space="preserve">B3 Therapy Assistant </v>
      </c>
      <c r="D34" s="85" t="str">
        <f t="shared" ref="D34:J34" si="25">D30</f>
        <v xml:space="preserve">B4 Assistant Practitioner </v>
      </c>
      <c r="E34" s="85" t="str">
        <f t="shared" si="25"/>
        <v>B5 Therapist</v>
      </c>
      <c r="F34" s="85" t="str">
        <f t="shared" si="25"/>
        <v xml:space="preserve">B6 Specialist </v>
      </c>
      <c r="G34" s="85" t="str">
        <f t="shared" si="25"/>
        <v>B7 Professional Advisor</v>
      </c>
      <c r="H34" s="85">
        <f t="shared" si="25"/>
        <v>0</v>
      </c>
      <c r="I34" s="85">
        <f t="shared" si="25"/>
        <v>0</v>
      </c>
      <c r="J34" s="86">
        <f t="shared" si="25"/>
        <v>0</v>
      </c>
      <c r="K34" s="87" t="s">
        <v>95</v>
      </c>
    </row>
    <row r="35" spans="2:11" x14ac:dyDescent="0.35">
      <c r="B35" s="88" t="s">
        <v>92</v>
      </c>
      <c r="C35" s="89" t="str" cm="1">
        <f t="array" ref="C35:J35">'Calc P9'!C6:J6</f>
        <v>0</v>
      </c>
      <c r="D35" s="89" t="str">
        <v>0</v>
      </c>
      <c r="E35" s="89" t="str">
        <v>0</v>
      </c>
      <c r="F35" s="89" t="str">
        <v>0</v>
      </c>
      <c r="G35" s="89" t="str">
        <v>0</v>
      </c>
      <c r="H35" s="89" t="str">
        <v>0</v>
      </c>
      <c r="I35" s="89" t="str">
        <v>0</v>
      </c>
      <c r="J35" s="90" t="str">
        <v>0</v>
      </c>
      <c r="K35" s="91">
        <f>SUM(_xlfn.ANCHORARRAY(C35))</f>
        <v>0</v>
      </c>
    </row>
    <row r="36" spans="2:11" x14ac:dyDescent="0.35">
      <c r="B36" s="88" t="s">
        <v>93</v>
      </c>
      <c r="C36" s="89">
        <f>Pathways!E14</f>
        <v>0</v>
      </c>
      <c r="D36" s="89">
        <f>C36</f>
        <v>0</v>
      </c>
      <c r="E36" s="89">
        <f t="shared" ref="E36:J36" si="26">D36</f>
        <v>0</v>
      </c>
      <c r="F36" s="89">
        <f t="shared" si="26"/>
        <v>0</v>
      </c>
      <c r="G36" s="89">
        <f t="shared" si="26"/>
        <v>0</v>
      </c>
      <c r="H36" s="89">
        <f t="shared" si="26"/>
        <v>0</v>
      </c>
      <c r="I36" s="89">
        <f t="shared" si="26"/>
        <v>0</v>
      </c>
      <c r="J36" s="90">
        <f t="shared" si="26"/>
        <v>0</v>
      </c>
      <c r="K36" s="91">
        <f>J36</f>
        <v>0</v>
      </c>
    </row>
    <row r="37" spans="2:11" ht="15" thickBot="1" x14ac:dyDescent="0.4">
      <c r="B37" s="92" t="s">
        <v>97</v>
      </c>
      <c r="C37" s="93">
        <f>C35*C36</f>
        <v>0</v>
      </c>
      <c r="D37" s="93">
        <f t="shared" ref="D37:J37" si="27">D35*D36</f>
        <v>0</v>
      </c>
      <c r="E37" s="93">
        <f t="shared" si="27"/>
        <v>0</v>
      </c>
      <c r="F37" s="93">
        <f t="shared" si="27"/>
        <v>0</v>
      </c>
      <c r="G37" s="93">
        <f t="shared" si="27"/>
        <v>0</v>
      </c>
      <c r="H37" s="93">
        <f t="shared" si="27"/>
        <v>0</v>
      </c>
      <c r="I37" s="93">
        <f t="shared" si="27"/>
        <v>0</v>
      </c>
      <c r="J37" s="94">
        <f t="shared" si="27"/>
        <v>0</v>
      </c>
      <c r="K37" s="95">
        <f>K35*K36</f>
        <v>0</v>
      </c>
    </row>
    <row r="38" spans="2:11" x14ac:dyDescent="0.35">
      <c r="B38" s="84">
        <f>Pathways!C15</f>
        <v>0</v>
      </c>
      <c r="C38" s="85" t="str">
        <f>C34</f>
        <v xml:space="preserve">B3 Therapy Assistant </v>
      </c>
      <c r="D38" s="85" t="str">
        <f t="shared" ref="D38:J38" si="28">D34</f>
        <v xml:space="preserve">B4 Assistant Practitioner </v>
      </c>
      <c r="E38" s="85" t="str">
        <f t="shared" si="28"/>
        <v>B5 Therapist</v>
      </c>
      <c r="F38" s="85" t="str">
        <f t="shared" si="28"/>
        <v xml:space="preserve">B6 Specialist </v>
      </c>
      <c r="G38" s="85" t="str">
        <f t="shared" si="28"/>
        <v>B7 Professional Advisor</v>
      </c>
      <c r="H38" s="85">
        <f t="shared" si="28"/>
        <v>0</v>
      </c>
      <c r="I38" s="85">
        <f t="shared" si="28"/>
        <v>0</v>
      </c>
      <c r="J38" s="86">
        <f t="shared" si="28"/>
        <v>0</v>
      </c>
      <c r="K38" s="87" t="s">
        <v>95</v>
      </c>
    </row>
    <row r="39" spans="2:11" x14ac:dyDescent="0.35">
      <c r="B39" s="88" t="s">
        <v>92</v>
      </c>
      <c r="C39" s="89" t="str" cm="1">
        <f t="array" ref="C39:J39">'Calc P10'!C6:J6</f>
        <v>0</v>
      </c>
      <c r="D39" s="89" t="str">
        <v>0</v>
      </c>
      <c r="E39" s="89" t="str">
        <v>0</v>
      </c>
      <c r="F39" s="89" t="str">
        <v>0</v>
      </c>
      <c r="G39" s="89" t="str">
        <v>0</v>
      </c>
      <c r="H39" s="89" t="str">
        <v>0</v>
      </c>
      <c r="I39" s="89" t="str">
        <v>0</v>
      </c>
      <c r="J39" s="90" t="str">
        <v>0</v>
      </c>
      <c r="K39" s="91">
        <f>SUM(_xlfn.ANCHORARRAY(C39))</f>
        <v>0</v>
      </c>
    </row>
    <row r="40" spans="2:11" x14ac:dyDescent="0.35">
      <c r="B40" s="88" t="s">
        <v>93</v>
      </c>
      <c r="C40" s="89">
        <f>Pathways!E15</f>
        <v>0</v>
      </c>
      <c r="D40" s="89">
        <f>C40</f>
        <v>0</v>
      </c>
      <c r="E40" s="89">
        <f t="shared" ref="E40:J40" si="29">D40</f>
        <v>0</v>
      </c>
      <c r="F40" s="89">
        <f t="shared" si="29"/>
        <v>0</v>
      </c>
      <c r="G40" s="89">
        <f t="shared" si="29"/>
        <v>0</v>
      </c>
      <c r="H40" s="89">
        <f t="shared" si="29"/>
        <v>0</v>
      </c>
      <c r="I40" s="89">
        <f t="shared" si="29"/>
        <v>0</v>
      </c>
      <c r="J40" s="90">
        <f t="shared" si="29"/>
        <v>0</v>
      </c>
      <c r="K40" s="91">
        <f>J40</f>
        <v>0</v>
      </c>
    </row>
    <row r="41" spans="2:11" ht="15" thickBot="1" x14ac:dyDescent="0.4">
      <c r="B41" s="92" t="s">
        <v>97</v>
      </c>
      <c r="C41" s="93">
        <f>C39*C40</f>
        <v>0</v>
      </c>
      <c r="D41" s="93">
        <f t="shared" ref="D41:J41" si="30">D39*D40</f>
        <v>0</v>
      </c>
      <c r="E41" s="93">
        <f t="shared" si="30"/>
        <v>0</v>
      </c>
      <c r="F41" s="93">
        <f t="shared" si="30"/>
        <v>0</v>
      </c>
      <c r="G41" s="93">
        <f t="shared" si="30"/>
        <v>0</v>
      </c>
      <c r="H41" s="93">
        <f t="shared" si="30"/>
        <v>0</v>
      </c>
      <c r="I41" s="93">
        <f t="shared" si="30"/>
        <v>0</v>
      </c>
      <c r="J41" s="94">
        <f t="shared" si="30"/>
        <v>0</v>
      </c>
      <c r="K41" s="95">
        <f>K39*K40</f>
        <v>0</v>
      </c>
    </row>
    <row r="42" spans="2:11" x14ac:dyDescent="0.35">
      <c r="B42" s="96"/>
      <c r="C42" s="97" t="str">
        <f>C38</f>
        <v xml:space="preserve">B3 Therapy Assistant </v>
      </c>
      <c r="D42" s="97" t="str">
        <f t="shared" ref="D42:K42" si="31">D38</f>
        <v xml:space="preserve">B4 Assistant Practitioner </v>
      </c>
      <c r="E42" s="97" t="str">
        <f t="shared" si="31"/>
        <v>B5 Therapist</v>
      </c>
      <c r="F42" s="97" t="str">
        <f t="shared" si="31"/>
        <v xml:space="preserve">B6 Specialist </v>
      </c>
      <c r="G42" s="97" t="str">
        <f t="shared" si="31"/>
        <v>B7 Professional Advisor</v>
      </c>
      <c r="H42" s="97">
        <f t="shared" si="31"/>
        <v>0</v>
      </c>
      <c r="I42" s="97">
        <f t="shared" si="31"/>
        <v>0</v>
      </c>
      <c r="J42" s="98">
        <f t="shared" si="31"/>
        <v>0</v>
      </c>
      <c r="K42" s="99" t="str">
        <f t="shared" si="31"/>
        <v xml:space="preserve">All grades </v>
      </c>
    </row>
    <row r="43" spans="2:11" ht="15" thickBot="1" x14ac:dyDescent="0.4">
      <c r="B43" s="100" t="s">
        <v>98</v>
      </c>
      <c r="C43" s="101">
        <f>C5+C9+C13+C17+C21+C25+C29+C33+C37+C41</f>
        <v>69.205318681318701</v>
      </c>
      <c r="D43" s="101">
        <f t="shared" ref="D43:K43" si="32">D5+D9+D13+D17+D21+D25+D29+D33+D37+D41</f>
        <v>14.628846153846155</v>
      </c>
      <c r="E43" s="101">
        <f t="shared" si="32"/>
        <v>34.099000000000004</v>
      </c>
      <c r="F43" s="101">
        <f t="shared" si="32"/>
        <v>78.312733516483519</v>
      </c>
      <c r="G43" s="101">
        <f t="shared" si="32"/>
        <v>8.0614093406593401</v>
      </c>
      <c r="H43" s="101">
        <f t="shared" si="32"/>
        <v>0</v>
      </c>
      <c r="I43" s="101">
        <f t="shared" si="32"/>
        <v>0</v>
      </c>
      <c r="J43" s="102">
        <f t="shared" si="32"/>
        <v>0</v>
      </c>
      <c r="K43" s="103">
        <f t="shared" si="32"/>
        <v>204.30730769230772</v>
      </c>
    </row>
    <row r="44" spans="2:11" x14ac:dyDescent="0.35">
      <c r="B44" s="104"/>
      <c r="C44" s="104"/>
      <c r="D44" s="104"/>
      <c r="E44" s="104"/>
      <c r="F44" s="104"/>
      <c r="G44" s="104"/>
      <c r="H44" s="104"/>
      <c r="I44" s="104"/>
    </row>
  </sheetData>
  <sheetProtection algorithmName="SHA-512" hashValue="9NXvlCbr5SvluLtcOQFoccwFC+llh0QBzPDPNaUqLZkig8PF8a7VnxRhDjeL9SV873vOyTrqZW90T9AkglS1yQ==" saltValue="tbseTipV+uPaVrbIr9JDHQ==" spinCount="100000" sheet="1" objects="1" scenarios="1"/>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767EA-FA17-4FA5-A48D-F05F9F5D45B7}">
  <sheetPr>
    <tabColor theme="9" tint="-0.249977111117893"/>
  </sheetPr>
  <dimension ref="B1:K44"/>
  <sheetViews>
    <sheetView showGridLines="0" topLeftCell="A18" zoomScale="70" zoomScaleNormal="70" workbookViewId="0">
      <selection activeCell="C30" sqref="C30"/>
    </sheetView>
  </sheetViews>
  <sheetFormatPr defaultColWidth="8.7265625" defaultRowHeight="14.5" x14ac:dyDescent="0.35"/>
  <cols>
    <col min="1" max="1" width="8.7265625" style="16"/>
    <col min="2" max="2" width="40.453125" style="66" customWidth="1"/>
    <col min="3" max="10" width="8.7265625" style="66"/>
    <col min="11" max="11" width="9.7265625" style="83" bestFit="1" customWidth="1"/>
    <col min="12" max="16384" width="8.7265625" style="16"/>
  </cols>
  <sheetData>
    <row r="1" spans="2:11" ht="15" thickBot="1" x14ac:dyDescent="0.4"/>
    <row r="2" spans="2:11" x14ac:dyDescent="0.35">
      <c r="B2" s="84" t="str">
        <f>Pathways!C6</f>
        <v>Assessment and advice</v>
      </c>
      <c r="C2" s="85" t="str">
        <f>Workforce!C7</f>
        <v xml:space="preserve">B3 Therapy Assistant </v>
      </c>
      <c r="D2" s="85" t="str">
        <f>Workforce!C8</f>
        <v xml:space="preserve">B4 Assistant Practitioner </v>
      </c>
      <c r="E2" s="85" t="str">
        <f>Workforce!C9</f>
        <v>B5 Therapist</v>
      </c>
      <c r="F2" s="85" t="str">
        <f>Workforce!C10</f>
        <v xml:space="preserve">B6 Specialist </v>
      </c>
      <c r="G2" s="85" t="str">
        <f>Workforce!C11</f>
        <v>B7 Professional Advisor</v>
      </c>
      <c r="H2" s="85">
        <f>Workforce!C12</f>
        <v>0</v>
      </c>
      <c r="I2" s="85">
        <f>Workforce!C13</f>
        <v>0</v>
      </c>
      <c r="J2" s="86">
        <f>Workforce!C14</f>
        <v>0</v>
      </c>
      <c r="K2" s="87" t="s">
        <v>91</v>
      </c>
    </row>
    <row r="3" spans="2:11" x14ac:dyDescent="0.35">
      <c r="B3" s="88" t="s">
        <v>92</v>
      </c>
      <c r="C3" s="89" cm="1">
        <f t="array" ref="C3:J3">'Calc P1'!C7:J7</f>
        <v>0</v>
      </c>
      <c r="D3" s="89">
        <v>1.4999999999999999E-2</v>
      </c>
      <c r="E3" s="89">
        <v>2.7000000000000003E-2</v>
      </c>
      <c r="F3" s="89">
        <v>8.3678571428571435E-2</v>
      </c>
      <c r="G3" s="89">
        <v>1.7035714285714286E-2</v>
      </c>
      <c r="H3" s="89">
        <v>0</v>
      </c>
      <c r="I3" s="89">
        <v>0</v>
      </c>
      <c r="J3" s="90">
        <v>0</v>
      </c>
      <c r="K3" s="91">
        <f>SUM(_xlfn.ANCHORARRAY(C3))</f>
        <v>0.14271428571428574</v>
      </c>
    </row>
    <row r="4" spans="2:11" x14ac:dyDescent="0.35">
      <c r="B4" s="88" t="s">
        <v>93</v>
      </c>
      <c r="C4" s="89">
        <f>Pathways!E6</f>
        <v>89</v>
      </c>
      <c r="D4" s="89">
        <f>C4</f>
        <v>89</v>
      </c>
      <c r="E4" s="89">
        <f t="shared" ref="E4:J4" si="0">D4</f>
        <v>89</v>
      </c>
      <c r="F4" s="89">
        <f t="shared" si="0"/>
        <v>89</v>
      </c>
      <c r="G4" s="89">
        <f t="shared" si="0"/>
        <v>89</v>
      </c>
      <c r="H4" s="89">
        <f t="shared" si="0"/>
        <v>89</v>
      </c>
      <c r="I4" s="89">
        <f t="shared" si="0"/>
        <v>89</v>
      </c>
      <c r="J4" s="90">
        <f t="shared" si="0"/>
        <v>89</v>
      </c>
      <c r="K4" s="91">
        <f>J4</f>
        <v>89</v>
      </c>
    </row>
    <row r="5" spans="2:11" ht="15" thickBot="1" x14ac:dyDescent="0.4">
      <c r="B5" s="92" t="s">
        <v>79</v>
      </c>
      <c r="C5" s="93">
        <f>C3*C4</f>
        <v>0</v>
      </c>
      <c r="D5" s="93">
        <f t="shared" ref="D5:J5" si="1">D3*D4</f>
        <v>1.335</v>
      </c>
      <c r="E5" s="93">
        <f t="shared" si="1"/>
        <v>2.4030000000000005</v>
      </c>
      <c r="F5" s="93">
        <f t="shared" si="1"/>
        <v>7.4473928571428578</v>
      </c>
      <c r="G5" s="93">
        <f t="shared" si="1"/>
        <v>1.5161785714285714</v>
      </c>
      <c r="H5" s="93">
        <f t="shared" si="1"/>
        <v>0</v>
      </c>
      <c r="I5" s="93">
        <f t="shared" si="1"/>
        <v>0</v>
      </c>
      <c r="J5" s="94">
        <f t="shared" si="1"/>
        <v>0</v>
      </c>
      <c r="K5" s="95">
        <f>K3*K4</f>
        <v>12.70157142857143</v>
      </c>
    </row>
    <row r="6" spans="2:11" x14ac:dyDescent="0.35">
      <c r="B6" s="84" t="str">
        <f>Pathways!C7</f>
        <v>Routine review</v>
      </c>
      <c r="C6" s="85" t="str">
        <f>C2</f>
        <v xml:space="preserve">B3 Therapy Assistant </v>
      </c>
      <c r="D6" s="85" t="str">
        <f t="shared" ref="D6:J6" si="2">D2</f>
        <v xml:space="preserve">B4 Assistant Practitioner </v>
      </c>
      <c r="E6" s="85" t="str">
        <f t="shared" si="2"/>
        <v>B5 Therapist</v>
      </c>
      <c r="F6" s="85" t="str">
        <f t="shared" si="2"/>
        <v xml:space="preserve">B6 Specialist </v>
      </c>
      <c r="G6" s="85" t="str">
        <f t="shared" si="2"/>
        <v>B7 Professional Advisor</v>
      </c>
      <c r="H6" s="85">
        <f t="shared" si="2"/>
        <v>0</v>
      </c>
      <c r="I6" s="85">
        <f t="shared" si="2"/>
        <v>0</v>
      </c>
      <c r="J6" s="86">
        <f t="shared" si="2"/>
        <v>0</v>
      </c>
      <c r="K6" s="87" t="s">
        <v>95</v>
      </c>
    </row>
    <row r="7" spans="2:11" x14ac:dyDescent="0.35">
      <c r="B7" s="88" t="s">
        <v>92</v>
      </c>
      <c r="C7" s="89" cm="1">
        <f t="array" ref="C7:J7">'Calc P2'!C7:J7</f>
        <v>5.5384615384615381E-3</v>
      </c>
      <c r="D7" s="89">
        <v>1.4999999999999999E-2</v>
      </c>
      <c r="E7" s="89">
        <v>2.1000000000000001E-2</v>
      </c>
      <c r="F7" s="89">
        <v>6.0230769230769234E-2</v>
      </c>
      <c r="G7" s="89">
        <v>4.26923076923077E-3</v>
      </c>
      <c r="H7" s="89">
        <v>0</v>
      </c>
      <c r="I7" s="89">
        <v>0</v>
      </c>
      <c r="J7" s="90">
        <v>0</v>
      </c>
      <c r="K7" s="91">
        <f>SUM(_xlfn.ANCHORARRAY(C7))</f>
        <v>0.10603846153846155</v>
      </c>
    </row>
    <row r="8" spans="2:11" x14ac:dyDescent="0.35">
      <c r="B8" s="88" t="s">
        <v>93</v>
      </c>
      <c r="C8" s="89">
        <f>Pathways!E7</f>
        <v>376</v>
      </c>
      <c r="D8" s="89">
        <f>C8</f>
        <v>376</v>
      </c>
      <c r="E8" s="89">
        <f t="shared" ref="E8:J8" si="3">D8</f>
        <v>376</v>
      </c>
      <c r="F8" s="89">
        <f t="shared" si="3"/>
        <v>376</v>
      </c>
      <c r="G8" s="89">
        <f t="shared" si="3"/>
        <v>376</v>
      </c>
      <c r="H8" s="89">
        <f t="shared" si="3"/>
        <v>376</v>
      </c>
      <c r="I8" s="89">
        <f t="shared" si="3"/>
        <v>376</v>
      </c>
      <c r="J8" s="90">
        <f t="shared" si="3"/>
        <v>376</v>
      </c>
      <c r="K8" s="91">
        <f>J8</f>
        <v>376</v>
      </c>
    </row>
    <row r="9" spans="2:11" ht="15" thickBot="1" x14ac:dyDescent="0.4">
      <c r="B9" s="92" t="s">
        <v>79</v>
      </c>
      <c r="C9" s="93">
        <f>C7*C8</f>
        <v>2.0824615384615384</v>
      </c>
      <c r="D9" s="93">
        <f t="shared" ref="D9:J9" si="4">D7*D8</f>
        <v>5.64</v>
      </c>
      <c r="E9" s="93">
        <f t="shared" si="4"/>
        <v>7.8960000000000008</v>
      </c>
      <c r="F9" s="93">
        <f t="shared" si="4"/>
        <v>22.64676923076923</v>
      </c>
      <c r="G9" s="93">
        <f t="shared" si="4"/>
        <v>1.6052307692307695</v>
      </c>
      <c r="H9" s="93">
        <f t="shared" si="4"/>
        <v>0</v>
      </c>
      <c r="I9" s="93">
        <f t="shared" si="4"/>
        <v>0</v>
      </c>
      <c r="J9" s="94">
        <f t="shared" si="4"/>
        <v>0</v>
      </c>
      <c r="K9" s="95">
        <f>K7*K8</f>
        <v>39.870461538461541</v>
      </c>
    </row>
    <row r="10" spans="2:11" x14ac:dyDescent="0.35">
      <c r="B10" s="84" t="str">
        <f>Pathways!C8</f>
        <v>Targeted</v>
      </c>
      <c r="C10" s="85" t="str">
        <f>C6</f>
        <v xml:space="preserve">B3 Therapy Assistant </v>
      </c>
      <c r="D10" s="85" t="str">
        <f t="shared" ref="D10:J10" si="5">D6</f>
        <v xml:space="preserve">B4 Assistant Practitioner </v>
      </c>
      <c r="E10" s="85" t="str">
        <f t="shared" si="5"/>
        <v>B5 Therapist</v>
      </c>
      <c r="F10" s="85" t="str">
        <f t="shared" si="5"/>
        <v xml:space="preserve">B6 Specialist </v>
      </c>
      <c r="G10" s="85" t="str">
        <f t="shared" si="5"/>
        <v>B7 Professional Advisor</v>
      </c>
      <c r="H10" s="85">
        <f t="shared" si="5"/>
        <v>0</v>
      </c>
      <c r="I10" s="85">
        <f t="shared" si="5"/>
        <v>0</v>
      </c>
      <c r="J10" s="86">
        <f t="shared" si="5"/>
        <v>0</v>
      </c>
      <c r="K10" s="87" t="s">
        <v>95</v>
      </c>
    </row>
    <row r="11" spans="2:11" x14ac:dyDescent="0.35">
      <c r="B11" s="88" t="s">
        <v>92</v>
      </c>
      <c r="C11" s="89" cm="1">
        <f t="array" ref="C11:J11">'Calc P3'!C7:J7</f>
        <v>0.18000000000000002</v>
      </c>
      <c r="D11" s="89">
        <v>0.02</v>
      </c>
      <c r="E11" s="89">
        <v>0.04</v>
      </c>
      <c r="F11" s="89">
        <v>0.13799999999999998</v>
      </c>
      <c r="G11" s="89">
        <v>0.02</v>
      </c>
      <c r="H11" s="89">
        <v>0</v>
      </c>
      <c r="I11" s="89">
        <v>0</v>
      </c>
      <c r="J11" s="90">
        <v>0</v>
      </c>
      <c r="K11" s="91">
        <f>SUM(_xlfn.ANCHORARRAY(C11))</f>
        <v>0.39800000000000002</v>
      </c>
    </row>
    <row r="12" spans="2:11" x14ac:dyDescent="0.35">
      <c r="B12" s="88" t="s">
        <v>93</v>
      </c>
      <c r="C12" s="89">
        <f>Pathways!E8</f>
        <v>175</v>
      </c>
      <c r="D12" s="89">
        <f>C12</f>
        <v>175</v>
      </c>
      <c r="E12" s="89">
        <f t="shared" ref="E12:J12" si="6">D12</f>
        <v>175</v>
      </c>
      <c r="F12" s="89">
        <f t="shared" si="6"/>
        <v>175</v>
      </c>
      <c r="G12" s="89">
        <f t="shared" si="6"/>
        <v>175</v>
      </c>
      <c r="H12" s="89">
        <f t="shared" si="6"/>
        <v>175</v>
      </c>
      <c r="I12" s="89">
        <f t="shared" si="6"/>
        <v>175</v>
      </c>
      <c r="J12" s="90">
        <f t="shared" si="6"/>
        <v>175</v>
      </c>
      <c r="K12" s="91">
        <f>J12</f>
        <v>175</v>
      </c>
    </row>
    <row r="13" spans="2:11" ht="15" thickBot="1" x14ac:dyDescent="0.4">
      <c r="B13" s="92" t="s">
        <v>79</v>
      </c>
      <c r="C13" s="93">
        <f>C11*C12</f>
        <v>31.500000000000004</v>
      </c>
      <c r="D13" s="93">
        <f t="shared" ref="D13:J13" si="7">D11*D12</f>
        <v>3.5</v>
      </c>
      <c r="E13" s="93">
        <f t="shared" si="7"/>
        <v>7</v>
      </c>
      <c r="F13" s="93">
        <f t="shared" si="7"/>
        <v>24.15</v>
      </c>
      <c r="G13" s="93">
        <f t="shared" si="7"/>
        <v>3.5</v>
      </c>
      <c r="H13" s="93">
        <f t="shared" si="7"/>
        <v>0</v>
      </c>
      <c r="I13" s="93">
        <f t="shared" si="7"/>
        <v>0</v>
      </c>
      <c r="J13" s="94">
        <f t="shared" si="7"/>
        <v>0</v>
      </c>
      <c r="K13" s="95">
        <f>K11*K12</f>
        <v>69.650000000000006</v>
      </c>
    </row>
    <row r="14" spans="2:11" x14ac:dyDescent="0.35">
      <c r="B14" s="84" t="str">
        <f>Pathways!C9</f>
        <v>Intensive therapy</v>
      </c>
      <c r="C14" s="85" t="str">
        <f>C10</f>
        <v xml:space="preserve">B3 Therapy Assistant </v>
      </c>
      <c r="D14" s="85" t="str">
        <f t="shared" ref="D14:J14" si="8">D10</f>
        <v xml:space="preserve">B4 Assistant Practitioner </v>
      </c>
      <c r="E14" s="85" t="str">
        <f t="shared" si="8"/>
        <v>B5 Therapist</v>
      </c>
      <c r="F14" s="85" t="str">
        <f t="shared" si="8"/>
        <v xml:space="preserve">B6 Specialist </v>
      </c>
      <c r="G14" s="85" t="str">
        <f t="shared" si="8"/>
        <v>B7 Professional Advisor</v>
      </c>
      <c r="H14" s="85">
        <f t="shared" si="8"/>
        <v>0</v>
      </c>
      <c r="I14" s="85">
        <f t="shared" si="8"/>
        <v>0</v>
      </c>
      <c r="J14" s="86">
        <f t="shared" si="8"/>
        <v>0</v>
      </c>
      <c r="K14" s="87" t="s">
        <v>95</v>
      </c>
    </row>
    <row r="15" spans="2:11" x14ac:dyDescent="0.35">
      <c r="B15" s="88" t="s">
        <v>92</v>
      </c>
      <c r="C15" s="89" cm="1">
        <f t="array" ref="C15:J15">'Calc P4'!C7:J7</f>
        <v>4.8</v>
      </c>
      <c r="D15" s="89">
        <v>0</v>
      </c>
      <c r="E15" s="89">
        <v>2.4</v>
      </c>
      <c r="F15" s="89">
        <v>2.4</v>
      </c>
      <c r="G15" s="89">
        <v>0</v>
      </c>
      <c r="H15" s="89">
        <v>0</v>
      </c>
      <c r="I15" s="89">
        <v>0</v>
      </c>
      <c r="J15" s="90">
        <v>0</v>
      </c>
      <c r="K15" s="91">
        <f>SUM(_xlfn.ANCHORARRAY(C15))</f>
        <v>9.6</v>
      </c>
    </row>
    <row r="16" spans="2:11" x14ac:dyDescent="0.35">
      <c r="B16" s="88" t="s">
        <v>93</v>
      </c>
      <c r="C16" s="89">
        <f>Pathways!E9</f>
        <v>7</v>
      </c>
      <c r="D16" s="89">
        <f>C16</f>
        <v>7</v>
      </c>
      <c r="E16" s="89">
        <f t="shared" ref="E16:J16" si="9">D16</f>
        <v>7</v>
      </c>
      <c r="F16" s="89">
        <f t="shared" si="9"/>
        <v>7</v>
      </c>
      <c r="G16" s="89">
        <f t="shared" si="9"/>
        <v>7</v>
      </c>
      <c r="H16" s="89">
        <f t="shared" si="9"/>
        <v>7</v>
      </c>
      <c r="I16" s="89">
        <f t="shared" si="9"/>
        <v>7</v>
      </c>
      <c r="J16" s="90">
        <f t="shared" si="9"/>
        <v>7</v>
      </c>
      <c r="K16" s="91">
        <f>J16</f>
        <v>7</v>
      </c>
    </row>
    <row r="17" spans="2:11" ht="15" thickBot="1" x14ac:dyDescent="0.4">
      <c r="B17" s="92" t="s">
        <v>79</v>
      </c>
      <c r="C17" s="93">
        <f>C15*C16</f>
        <v>33.6</v>
      </c>
      <c r="D17" s="93">
        <f t="shared" ref="D17:J17" si="10">D15*D16</f>
        <v>0</v>
      </c>
      <c r="E17" s="93">
        <f t="shared" si="10"/>
        <v>16.8</v>
      </c>
      <c r="F17" s="93">
        <f t="shared" si="10"/>
        <v>16.8</v>
      </c>
      <c r="G17" s="93">
        <f t="shared" si="10"/>
        <v>0</v>
      </c>
      <c r="H17" s="93">
        <f t="shared" si="10"/>
        <v>0</v>
      </c>
      <c r="I17" s="93">
        <f t="shared" si="10"/>
        <v>0</v>
      </c>
      <c r="J17" s="94">
        <f t="shared" si="10"/>
        <v>0</v>
      </c>
      <c r="K17" s="95">
        <f>K15*K16</f>
        <v>67.2</v>
      </c>
    </row>
    <row r="18" spans="2:11" x14ac:dyDescent="0.35">
      <c r="B18" s="84" t="str">
        <f>Pathways!C10</f>
        <v>Hospital discharges/palliative</v>
      </c>
      <c r="C18" s="85" t="str">
        <f>C14</f>
        <v xml:space="preserve">B3 Therapy Assistant </v>
      </c>
      <c r="D18" s="85" t="str">
        <f t="shared" ref="D18:J18" si="11">D14</f>
        <v xml:space="preserve">B4 Assistant Practitioner </v>
      </c>
      <c r="E18" s="85" t="str">
        <f t="shared" si="11"/>
        <v>B5 Therapist</v>
      </c>
      <c r="F18" s="85" t="str">
        <f t="shared" si="11"/>
        <v xml:space="preserve">B6 Specialist </v>
      </c>
      <c r="G18" s="85" t="str">
        <f t="shared" si="11"/>
        <v>B7 Professional Advisor</v>
      </c>
      <c r="H18" s="85">
        <f t="shared" si="11"/>
        <v>0</v>
      </c>
      <c r="I18" s="85">
        <f t="shared" si="11"/>
        <v>0</v>
      </c>
      <c r="J18" s="86">
        <f t="shared" si="11"/>
        <v>0</v>
      </c>
      <c r="K18" s="87" t="s">
        <v>95</v>
      </c>
    </row>
    <row r="19" spans="2:11" x14ac:dyDescent="0.35">
      <c r="B19" s="88" t="s">
        <v>92</v>
      </c>
      <c r="C19" s="89" cm="1">
        <f t="array" ref="C19:J19">'Calc P5'!C7:J7</f>
        <v>1.0114285714285713</v>
      </c>
      <c r="D19" s="89">
        <v>0</v>
      </c>
      <c r="E19" s="89">
        <v>0</v>
      </c>
      <c r="F19" s="89">
        <v>3.6342857142857143</v>
      </c>
      <c r="G19" s="89">
        <v>0.72</v>
      </c>
      <c r="H19" s="89">
        <v>0</v>
      </c>
      <c r="I19" s="89">
        <v>0</v>
      </c>
      <c r="J19" s="90">
        <v>0</v>
      </c>
      <c r="K19" s="91">
        <f>SUM(_xlfn.ANCHORARRAY(C19))</f>
        <v>5.3657142857142857</v>
      </c>
    </row>
    <row r="20" spans="2:11" x14ac:dyDescent="0.35">
      <c r="B20" s="88" t="s">
        <v>93</v>
      </c>
      <c r="C20" s="89">
        <f>Pathways!E10</f>
        <v>2</v>
      </c>
      <c r="D20" s="89">
        <f>C20</f>
        <v>2</v>
      </c>
      <c r="E20" s="89">
        <f t="shared" ref="E20:J20" si="12">D20</f>
        <v>2</v>
      </c>
      <c r="F20" s="89">
        <f t="shared" si="12"/>
        <v>2</v>
      </c>
      <c r="G20" s="89">
        <f t="shared" si="12"/>
        <v>2</v>
      </c>
      <c r="H20" s="89">
        <f t="shared" si="12"/>
        <v>2</v>
      </c>
      <c r="I20" s="89">
        <f t="shared" si="12"/>
        <v>2</v>
      </c>
      <c r="J20" s="90">
        <f t="shared" si="12"/>
        <v>2</v>
      </c>
      <c r="K20" s="91">
        <f>J20</f>
        <v>2</v>
      </c>
    </row>
    <row r="21" spans="2:11" ht="15" thickBot="1" x14ac:dyDescent="0.4">
      <c r="B21" s="92" t="s">
        <v>79</v>
      </c>
      <c r="C21" s="93">
        <f>C19*C20</f>
        <v>2.0228571428571427</v>
      </c>
      <c r="D21" s="93">
        <f t="shared" ref="D21:J21" si="13">D19*D20</f>
        <v>0</v>
      </c>
      <c r="E21" s="93">
        <f t="shared" si="13"/>
        <v>0</v>
      </c>
      <c r="F21" s="93">
        <f t="shared" si="13"/>
        <v>7.2685714285714287</v>
      </c>
      <c r="G21" s="93">
        <f t="shared" si="13"/>
        <v>1.44</v>
      </c>
      <c r="H21" s="93">
        <f t="shared" si="13"/>
        <v>0</v>
      </c>
      <c r="I21" s="93">
        <f t="shared" si="13"/>
        <v>0</v>
      </c>
      <c r="J21" s="94">
        <f t="shared" si="13"/>
        <v>0</v>
      </c>
      <c r="K21" s="95">
        <f>K19*K20</f>
        <v>10.731428571428571</v>
      </c>
    </row>
    <row r="22" spans="2:11" s="48" customFormat="1" x14ac:dyDescent="0.35">
      <c r="B22" s="84" t="str">
        <f>Pathways!C11</f>
        <v>Group (NB Case load is number of groups running)</v>
      </c>
      <c r="C22" s="85" t="str">
        <f>C18</f>
        <v xml:space="preserve">B3 Therapy Assistant </v>
      </c>
      <c r="D22" s="85" t="str">
        <f t="shared" ref="D22:J22" si="14">D18</f>
        <v xml:space="preserve">B4 Assistant Practitioner </v>
      </c>
      <c r="E22" s="85" t="str">
        <f t="shared" si="14"/>
        <v>B5 Therapist</v>
      </c>
      <c r="F22" s="85" t="str">
        <f t="shared" si="14"/>
        <v xml:space="preserve">B6 Specialist </v>
      </c>
      <c r="G22" s="85" t="str">
        <f t="shared" si="14"/>
        <v>B7 Professional Advisor</v>
      </c>
      <c r="H22" s="85">
        <f t="shared" si="14"/>
        <v>0</v>
      </c>
      <c r="I22" s="85">
        <f t="shared" si="14"/>
        <v>0</v>
      </c>
      <c r="J22" s="86">
        <f t="shared" si="14"/>
        <v>0</v>
      </c>
      <c r="K22" s="87" t="s">
        <v>95</v>
      </c>
    </row>
    <row r="23" spans="2:11" x14ac:dyDescent="0.35">
      <c r="B23" s="88" t="s">
        <v>92</v>
      </c>
      <c r="C23" s="89" cm="1">
        <f t="array" ref="C23:J23">'Calc P6'!C7:J7</f>
        <v>0</v>
      </c>
      <c r="D23" s="89">
        <v>0.83076923076923082</v>
      </c>
      <c r="E23" s="89">
        <v>0</v>
      </c>
      <c r="F23" s="89">
        <v>0</v>
      </c>
      <c r="G23" s="89">
        <v>0</v>
      </c>
      <c r="H23" s="89">
        <v>0</v>
      </c>
      <c r="I23" s="89">
        <v>0</v>
      </c>
      <c r="J23" s="90">
        <v>0</v>
      </c>
      <c r="K23" s="91">
        <f>SUM(_xlfn.ANCHORARRAY(C23))</f>
        <v>0.83076923076923082</v>
      </c>
    </row>
    <row r="24" spans="2:11" x14ac:dyDescent="0.35">
      <c r="B24" s="88" t="s">
        <v>93</v>
      </c>
      <c r="C24" s="89">
        <f>Pathways!E11</f>
        <v>5</v>
      </c>
      <c r="D24" s="89">
        <f>C24</f>
        <v>5</v>
      </c>
      <c r="E24" s="89">
        <f t="shared" ref="E24:J24" si="15">D24</f>
        <v>5</v>
      </c>
      <c r="F24" s="89">
        <f t="shared" si="15"/>
        <v>5</v>
      </c>
      <c r="G24" s="89">
        <f t="shared" si="15"/>
        <v>5</v>
      </c>
      <c r="H24" s="89">
        <f t="shared" si="15"/>
        <v>5</v>
      </c>
      <c r="I24" s="89">
        <f t="shared" si="15"/>
        <v>5</v>
      </c>
      <c r="J24" s="90">
        <f t="shared" si="15"/>
        <v>5</v>
      </c>
      <c r="K24" s="91">
        <f>J24</f>
        <v>5</v>
      </c>
    </row>
    <row r="25" spans="2:11" ht="15" thickBot="1" x14ac:dyDescent="0.4">
      <c r="B25" s="92" t="s">
        <v>79</v>
      </c>
      <c r="C25" s="93">
        <f>C23*C24</f>
        <v>0</v>
      </c>
      <c r="D25" s="93">
        <f t="shared" ref="D25:J25" si="16">D23*D24</f>
        <v>4.1538461538461542</v>
      </c>
      <c r="E25" s="93">
        <f>E23*E24</f>
        <v>0</v>
      </c>
      <c r="F25" s="93">
        <f t="shared" si="16"/>
        <v>0</v>
      </c>
      <c r="G25" s="93">
        <f t="shared" si="16"/>
        <v>0</v>
      </c>
      <c r="H25" s="93">
        <f t="shared" si="16"/>
        <v>0</v>
      </c>
      <c r="I25" s="93">
        <f t="shared" si="16"/>
        <v>0</v>
      </c>
      <c r="J25" s="94">
        <f t="shared" si="16"/>
        <v>0</v>
      </c>
      <c r="K25" s="95">
        <f>K23*K24</f>
        <v>4.1538461538461542</v>
      </c>
    </row>
    <row r="26" spans="2:11" x14ac:dyDescent="0.35">
      <c r="B26" s="84">
        <f>Pathways!C12</f>
        <v>0</v>
      </c>
      <c r="C26" s="85" t="str">
        <f>C22</f>
        <v xml:space="preserve">B3 Therapy Assistant </v>
      </c>
      <c r="D26" s="85" t="str">
        <f t="shared" ref="D26:J26" si="17">D22</f>
        <v xml:space="preserve">B4 Assistant Practitioner </v>
      </c>
      <c r="E26" s="85" t="str">
        <f t="shared" si="17"/>
        <v>B5 Therapist</v>
      </c>
      <c r="F26" s="85" t="str">
        <f t="shared" si="17"/>
        <v xml:space="preserve">B6 Specialist </v>
      </c>
      <c r="G26" s="85" t="str">
        <f t="shared" si="17"/>
        <v>B7 Professional Advisor</v>
      </c>
      <c r="H26" s="85">
        <f t="shared" si="17"/>
        <v>0</v>
      </c>
      <c r="I26" s="85">
        <f t="shared" si="17"/>
        <v>0</v>
      </c>
      <c r="J26" s="86">
        <f t="shared" si="17"/>
        <v>0</v>
      </c>
      <c r="K26" s="87" t="s">
        <v>95</v>
      </c>
    </row>
    <row r="27" spans="2:11" x14ac:dyDescent="0.35">
      <c r="B27" s="88" t="s">
        <v>92</v>
      </c>
      <c r="C27" s="89" t="str" cm="1">
        <f t="array" ref="C27:J27">'Calc P7'!C7:J7</f>
        <v>0</v>
      </c>
      <c r="D27" s="89" t="str">
        <v>0</v>
      </c>
      <c r="E27" s="89" t="str">
        <v>0</v>
      </c>
      <c r="F27" s="89" t="str">
        <v>0</v>
      </c>
      <c r="G27" s="89" t="str">
        <v>0</v>
      </c>
      <c r="H27" s="89" t="str">
        <v>0</v>
      </c>
      <c r="I27" s="89" t="str">
        <v>0</v>
      </c>
      <c r="J27" s="90" t="str">
        <v>0</v>
      </c>
      <c r="K27" s="91">
        <f>SUM(_xlfn.ANCHORARRAY(C27))</f>
        <v>0</v>
      </c>
    </row>
    <row r="28" spans="2:11" x14ac:dyDescent="0.35">
      <c r="B28" s="88" t="s">
        <v>93</v>
      </c>
      <c r="C28" s="89">
        <f>Pathways!E12</f>
        <v>0</v>
      </c>
      <c r="D28" s="89">
        <f>C28</f>
        <v>0</v>
      </c>
      <c r="E28" s="89">
        <f t="shared" ref="E28:J28" si="18">D28</f>
        <v>0</v>
      </c>
      <c r="F28" s="89">
        <f t="shared" si="18"/>
        <v>0</v>
      </c>
      <c r="G28" s="89">
        <f t="shared" si="18"/>
        <v>0</v>
      </c>
      <c r="H28" s="89">
        <f t="shared" si="18"/>
        <v>0</v>
      </c>
      <c r="I28" s="89">
        <f t="shared" si="18"/>
        <v>0</v>
      </c>
      <c r="J28" s="90">
        <f t="shared" si="18"/>
        <v>0</v>
      </c>
      <c r="K28" s="91">
        <f>J28</f>
        <v>0</v>
      </c>
    </row>
    <row r="29" spans="2:11" ht="15" thickBot="1" x14ac:dyDescent="0.4">
      <c r="B29" s="92" t="s">
        <v>79</v>
      </c>
      <c r="C29" s="93">
        <f>C27*C28</f>
        <v>0</v>
      </c>
      <c r="D29" s="93">
        <f t="shared" ref="D29:J29" si="19">D27*D28</f>
        <v>0</v>
      </c>
      <c r="E29" s="93">
        <f t="shared" si="19"/>
        <v>0</v>
      </c>
      <c r="F29" s="93">
        <f t="shared" si="19"/>
        <v>0</v>
      </c>
      <c r="G29" s="93">
        <f t="shared" si="19"/>
        <v>0</v>
      </c>
      <c r="H29" s="93">
        <f t="shared" si="19"/>
        <v>0</v>
      </c>
      <c r="I29" s="93">
        <f t="shared" si="19"/>
        <v>0</v>
      </c>
      <c r="J29" s="94">
        <f t="shared" si="19"/>
        <v>0</v>
      </c>
      <c r="K29" s="95">
        <f>K27*K28</f>
        <v>0</v>
      </c>
    </row>
    <row r="30" spans="2:11" x14ac:dyDescent="0.35">
      <c r="B30" s="84">
        <f>Pathways!C13</f>
        <v>0</v>
      </c>
      <c r="C30" s="85" t="str">
        <f>C26</f>
        <v xml:space="preserve">B3 Therapy Assistant </v>
      </c>
      <c r="D30" s="85" t="str">
        <f t="shared" ref="D30:J30" si="20">D26</f>
        <v xml:space="preserve">B4 Assistant Practitioner </v>
      </c>
      <c r="E30" s="85" t="str">
        <f t="shared" si="20"/>
        <v>B5 Therapist</v>
      </c>
      <c r="F30" s="85" t="str">
        <f t="shared" si="20"/>
        <v xml:space="preserve">B6 Specialist </v>
      </c>
      <c r="G30" s="85" t="str">
        <f t="shared" si="20"/>
        <v>B7 Professional Advisor</v>
      </c>
      <c r="H30" s="85">
        <f t="shared" si="20"/>
        <v>0</v>
      </c>
      <c r="I30" s="85">
        <f t="shared" si="20"/>
        <v>0</v>
      </c>
      <c r="J30" s="86">
        <f t="shared" si="20"/>
        <v>0</v>
      </c>
      <c r="K30" s="87" t="s">
        <v>95</v>
      </c>
    </row>
    <row r="31" spans="2:11" x14ac:dyDescent="0.35">
      <c r="B31" s="88" t="s">
        <v>92</v>
      </c>
      <c r="C31" s="89" t="str" cm="1">
        <f t="array" ref="C31:J31">'Calc P8'!C7:J7</f>
        <v>0</v>
      </c>
      <c r="D31" s="89" t="str">
        <v>0</v>
      </c>
      <c r="E31" s="89" t="str">
        <v>0</v>
      </c>
      <c r="F31" s="89" t="str">
        <v>0</v>
      </c>
      <c r="G31" s="89" t="str">
        <v>0</v>
      </c>
      <c r="H31" s="89" t="str">
        <v>0</v>
      </c>
      <c r="I31" s="89" t="str">
        <v>0</v>
      </c>
      <c r="J31" s="90" t="str">
        <v>0</v>
      </c>
      <c r="K31" s="91">
        <f>SUM(_xlfn.ANCHORARRAY(C31))</f>
        <v>0</v>
      </c>
    </row>
    <row r="32" spans="2:11" x14ac:dyDescent="0.35">
      <c r="B32" s="88" t="s">
        <v>93</v>
      </c>
      <c r="C32" s="89">
        <f>Pathways!E13</f>
        <v>0</v>
      </c>
      <c r="D32" s="89">
        <f>C32</f>
        <v>0</v>
      </c>
      <c r="E32" s="89">
        <f t="shared" ref="E32:J32" si="21">D32</f>
        <v>0</v>
      </c>
      <c r="F32" s="89">
        <f t="shared" si="21"/>
        <v>0</v>
      </c>
      <c r="G32" s="89">
        <f t="shared" si="21"/>
        <v>0</v>
      </c>
      <c r="H32" s="89">
        <f t="shared" si="21"/>
        <v>0</v>
      </c>
      <c r="I32" s="89">
        <f t="shared" si="21"/>
        <v>0</v>
      </c>
      <c r="J32" s="90">
        <f t="shared" si="21"/>
        <v>0</v>
      </c>
      <c r="K32" s="91">
        <f>J32</f>
        <v>0</v>
      </c>
    </row>
    <row r="33" spans="2:11" ht="15" thickBot="1" x14ac:dyDescent="0.4">
      <c r="B33" s="92" t="s">
        <v>79</v>
      </c>
      <c r="C33" s="93">
        <f>C31*C32</f>
        <v>0</v>
      </c>
      <c r="D33" s="93">
        <f t="shared" ref="D33:J33" si="22">D31*D32</f>
        <v>0</v>
      </c>
      <c r="E33" s="93">
        <f t="shared" si="22"/>
        <v>0</v>
      </c>
      <c r="F33" s="93">
        <f t="shared" si="22"/>
        <v>0</v>
      </c>
      <c r="G33" s="93">
        <f t="shared" si="22"/>
        <v>0</v>
      </c>
      <c r="H33" s="93">
        <f t="shared" si="22"/>
        <v>0</v>
      </c>
      <c r="I33" s="93">
        <f t="shared" si="22"/>
        <v>0</v>
      </c>
      <c r="J33" s="94">
        <f t="shared" si="22"/>
        <v>0</v>
      </c>
      <c r="K33" s="95">
        <f>K31*K32</f>
        <v>0</v>
      </c>
    </row>
    <row r="34" spans="2:11" x14ac:dyDescent="0.35">
      <c r="B34" s="84">
        <f>Pathways!C14</f>
        <v>0</v>
      </c>
      <c r="C34" s="85" t="str">
        <f>C30</f>
        <v xml:space="preserve">B3 Therapy Assistant </v>
      </c>
      <c r="D34" s="85" t="str">
        <f t="shared" ref="D34:J34" si="23">D30</f>
        <v xml:space="preserve">B4 Assistant Practitioner </v>
      </c>
      <c r="E34" s="85" t="str">
        <f t="shared" si="23"/>
        <v>B5 Therapist</v>
      </c>
      <c r="F34" s="85" t="str">
        <f t="shared" si="23"/>
        <v xml:space="preserve">B6 Specialist </v>
      </c>
      <c r="G34" s="85" t="str">
        <f t="shared" si="23"/>
        <v>B7 Professional Advisor</v>
      </c>
      <c r="H34" s="85">
        <f t="shared" si="23"/>
        <v>0</v>
      </c>
      <c r="I34" s="85">
        <f t="shared" si="23"/>
        <v>0</v>
      </c>
      <c r="J34" s="86">
        <f t="shared" si="23"/>
        <v>0</v>
      </c>
      <c r="K34" s="87" t="s">
        <v>95</v>
      </c>
    </row>
    <row r="35" spans="2:11" x14ac:dyDescent="0.35">
      <c r="B35" s="88" t="s">
        <v>92</v>
      </c>
      <c r="C35" s="89" t="str" cm="1">
        <f t="array" ref="C35:J35">'Calc P9'!C7:J7</f>
        <v>0</v>
      </c>
      <c r="D35" s="89" t="str">
        <v>0</v>
      </c>
      <c r="E35" s="89" t="str">
        <v>0</v>
      </c>
      <c r="F35" s="89" t="str">
        <v>0</v>
      </c>
      <c r="G35" s="89" t="str">
        <v>0</v>
      </c>
      <c r="H35" s="89" t="str">
        <v>0</v>
      </c>
      <c r="I35" s="89" t="str">
        <v>0</v>
      </c>
      <c r="J35" s="90" t="str">
        <v>0</v>
      </c>
      <c r="K35" s="91">
        <f>SUM(_xlfn.ANCHORARRAY(C35))</f>
        <v>0</v>
      </c>
    </row>
    <row r="36" spans="2:11" x14ac:dyDescent="0.35">
      <c r="B36" s="88" t="s">
        <v>93</v>
      </c>
      <c r="C36" s="89">
        <f>Pathways!E14</f>
        <v>0</v>
      </c>
      <c r="D36" s="89">
        <f>C36</f>
        <v>0</v>
      </c>
      <c r="E36" s="89">
        <f t="shared" ref="E36:J36" si="24">D36</f>
        <v>0</v>
      </c>
      <c r="F36" s="89">
        <f t="shared" si="24"/>
        <v>0</v>
      </c>
      <c r="G36" s="89">
        <f t="shared" si="24"/>
        <v>0</v>
      </c>
      <c r="H36" s="89">
        <f t="shared" si="24"/>
        <v>0</v>
      </c>
      <c r="I36" s="89">
        <f t="shared" si="24"/>
        <v>0</v>
      </c>
      <c r="J36" s="90">
        <f t="shared" si="24"/>
        <v>0</v>
      </c>
      <c r="K36" s="91">
        <f>J36</f>
        <v>0</v>
      </c>
    </row>
    <row r="37" spans="2:11" ht="15" thickBot="1" x14ac:dyDescent="0.4">
      <c r="B37" s="92" t="s">
        <v>79</v>
      </c>
      <c r="C37" s="93">
        <f>C35*C36</f>
        <v>0</v>
      </c>
      <c r="D37" s="93">
        <f t="shared" ref="D37:J37" si="25">D35*D36</f>
        <v>0</v>
      </c>
      <c r="E37" s="93">
        <f t="shared" si="25"/>
        <v>0</v>
      </c>
      <c r="F37" s="93">
        <f t="shared" si="25"/>
        <v>0</v>
      </c>
      <c r="G37" s="93">
        <f t="shared" si="25"/>
        <v>0</v>
      </c>
      <c r="H37" s="93">
        <f t="shared" si="25"/>
        <v>0</v>
      </c>
      <c r="I37" s="93">
        <f t="shared" si="25"/>
        <v>0</v>
      </c>
      <c r="J37" s="94">
        <f t="shared" si="25"/>
        <v>0</v>
      </c>
      <c r="K37" s="95">
        <f>K35*K36</f>
        <v>0</v>
      </c>
    </row>
    <row r="38" spans="2:11" x14ac:dyDescent="0.35">
      <c r="B38" s="84">
        <f>Pathways!C15</f>
        <v>0</v>
      </c>
      <c r="C38" s="85" t="str">
        <f>C34</f>
        <v xml:space="preserve">B3 Therapy Assistant </v>
      </c>
      <c r="D38" s="85" t="str">
        <f t="shared" ref="D38:J38" si="26">D34</f>
        <v xml:space="preserve">B4 Assistant Practitioner </v>
      </c>
      <c r="E38" s="85" t="str">
        <f t="shared" si="26"/>
        <v>B5 Therapist</v>
      </c>
      <c r="F38" s="85" t="str">
        <f t="shared" si="26"/>
        <v xml:space="preserve">B6 Specialist </v>
      </c>
      <c r="G38" s="85" t="str">
        <f t="shared" si="26"/>
        <v>B7 Professional Advisor</v>
      </c>
      <c r="H38" s="85">
        <f t="shared" si="26"/>
        <v>0</v>
      </c>
      <c r="I38" s="85">
        <f t="shared" si="26"/>
        <v>0</v>
      </c>
      <c r="J38" s="86">
        <f t="shared" si="26"/>
        <v>0</v>
      </c>
      <c r="K38" s="87" t="s">
        <v>95</v>
      </c>
    </row>
    <row r="39" spans="2:11" x14ac:dyDescent="0.35">
      <c r="B39" s="88" t="s">
        <v>92</v>
      </c>
      <c r="C39" s="89" t="str" cm="1">
        <f t="array" ref="C39:J39">'Calc P10'!C7:J7</f>
        <v>0</v>
      </c>
      <c r="D39" s="89" t="str">
        <v>0</v>
      </c>
      <c r="E39" s="89" t="str">
        <v>0</v>
      </c>
      <c r="F39" s="89" t="str">
        <v>0</v>
      </c>
      <c r="G39" s="89" t="str">
        <v>0</v>
      </c>
      <c r="H39" s="89" t="str">
        <v>0</v>
      </c>
      <c r="I39" s="89" t="str">
        <v>0</v>
      </c>
      <c r="J39" s="90" t="str">
        <v>0</v>
      </c>
      <c r="K39" s="91">
        <f>SUM(_xlfn.ANCHORARRAY(C39))</f>
        <v>0</v>
      </c>
    </row>
    <row r="40" spans="2:11" x14ac:dyDescent="0.35">
      <c r="B40" s="88" t="s">
        <v>93</v>
      </c>
      <c r="C40" s="89">
        <f>Pathways!E15</f>
        <v>0</v>
      </c>
      <c r="D40" s="89">
        <f>C40</f>
        <v>0</v>
      </c>
      <c r="E40" s="89">
        <f t="shared" ref="E40:J40" si="27">D40</f>
        <v>0</v>
      </c>
      <c r="F40" s="89">
        <f t="shared" si="27"/>
        <v>0</v>
      </c>
      <c r="G40" s="89">
        <f t="shared" si="27"/>
        <v>0</v>
      </c>
      <c r="H40" s="89">
        <f t="shared" si="27"/>
        <v>0</v>
      </c>
      <c r="I40" s="89">
        <f t="shared" si="27"/>
        <v>0</v>
      </c>
      <c r="J40" s="90">
        <f t="shared" si="27"/>
        <v>0</v>
      </c>
      <c r="K40" s="91">
        <f>J40</f>
        <v>0</v>
      </c>
    </row>
    <row r="41" spans="2:11" ht="15" thickBot="1" x14ac:dyDescent="0.4">
      <c r="B41" s="92" t="s">
        <v>79</v>
      </c>
      <c r="C41" s="93">
        <f>C39*C40</f>
        <v>0</v>
      </c>
      <c r="D41" s="93">
        <f t="shared" ref="D41:J41" si="28">D39*D40</f>
        <v>0</v>
      </c>
      <c r="E41" s="93">
        <f t="shared" si="28"/>
        <v>0</v>
      </c>
      <c r="F41" s="93">
        <f t="shared" si="28"/>
        <v>0</v>
      </c>
      <c r="G41" s="93">
        <f t="shared" si="28"/>
        <v>0</v>
      </c>
      <c r="H41" s="93">
        <f t="shared" si="28"/>
        <v>0</v>
      </c>
      <c r="I41" s="93">
        <f t="shared" si="28"/>
        <v>0</v>
      </c>
      <c r="J41" s="94">
        <f t="shared" si="28"/>
        <v>0</v>
      </c>
      <c r="K41" s="95">
        <f>K39*K40</f>
        <v>0</v>
      </c>
    </row>
    <row r="42" spans="2:11" x14ac:dyDescent="0.35">
      <c r="B42" s="96"/>
      <c r="C42" s="97" t="str">
        <f>C38</f>
        <v xml:space="preserve">B3 Therapy Assistant </v>
      </c>
      <c r="D42" s="97" t="str">
        <f t="shared" ref="D42:K42" si="29">D38</f>
        <v xml:space="preserve">B4 Assistant Practitioner </v>
      </c>
      <c r="E42" s="97" t="str">
        <f t="shared" si="29"/>
        <v>B5 Therapist</v>
      </c>
      <c r="F42" s="97" t="str">
        <f t="shared" si="29"/>
        <v xml:space="preserve">B6 Specialist </v>
      </c>
      <c r="G42" s="97" t="str">
        <f t="shared" si="29"/>
        <v>B7 Professional Advisor</v>
      </c>
      <c r="H42" s="97">
        <f t="shared" si="29"/>
        <v>0</v>
      </c>
      <c r="I42" s="97">
        <f t="shared" si="29"/>
        <v>0</v>
      </c>
      <c r="J42" s="98">
        <f t="shared" si="29"/>
        <v>0</v>
      </c>
      <c r="K42" s="99" t="str">
        <f t="shared" si="29"/>
        <v xml:space="preserve">All grades </v>
      </c>
    </row>
    <row r="43" spans="2:11" ht="15" thickBot="1" x14ac:dyDescent="0.4">
      <c r="B43" s="100" t="s">
        <v>99</v>
      </c>
      <c r="C43" s="101">
        <f>C5+C9+C13+C17+C21+C25+C29+C33+C37+C41</f>
        <v>69.205318681318701</v>
      </c>
      <c r="D43" s="101">
        <f t="shared" ref="D43:J43" si="30">D5+D9+D13+D17+D21+D25+D29+D33+D37+D41</f>
        <v>14.628846153846155</v>
      </c>
      <c r="E43" s="101">
        <f t="shared" si="30"/>
        <v>34.099000000000004</v>
      </c>
      <c r="F43" s="101">
        <f t="shared" si="30"/>
        <v>78.312733516483519</v>
      </c>
      <c r="G43" s="101">
        <f t="shared" si="30"/>
        <v>8.0614093406593401</v>
      </c>
      <c r="H43" s="101">
        <f t="shared" si="30"/>
        <v>0</v>
      </c>
      <c r="I43" s="101">
        <f t="shared" si="30"/>
        <v>0</v>
      </c>
      <c r="J43" s="102">
        <f t="shared" si="30"/>
        <v>0</v>
      </c>
      <c r="K43" s="103">
        <f>SUM(C43:J43)</f>
        <v>204.30730769230772</v>
      </c>
    </row>
    <row r="44" spans="2:11" x14ac:dyDescent="0.35">
      <c r="B44" s="104"/>
      <c r="C44" s="104"/>
      <c r="D44" s="104"/>
      <c r="E44" s="104"/>
      <c r="F44" s="104"/>
      <c r="G44" s="104"/>
      <c r="H44" s="104"/>
      <c r="I44" s="104"/>
    </row>
  </sheetData>
  <sheetProtection algorithmName="SHA-512" hashValue="sEXvJ7RziXsgFUwUSsigVstgVJJ1ulJU5d73as6UJ0HBoPioVv12loEMqooojv3afR/8vwQpgf2h8raGfQY8Rw==" saltValue="k505X7WDchREnhUFlPuDyA==" spinCount="100000" sheet="1" objects="1" scenarios="1"/>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0F988-10A1-4DDB-8189-6845CA75FDA2}">
  <sheetPr>
    <tabColor theme="9" tint="-0.249977111117893"/>
  </sheetPr>
  <dimension ref="B1:K30"/>
  <sheetViews>
    <sheetView showGridLines="0" zoomScale="81" zoomScaleNormal="80" workbookViewId="0">
      <selection activeCell="C10" sqref="C10"/>
    </sheetView>
  </sheetViews>
  <sheetFormatPr defaultColWidth="8.7265625" defaultRowHeight="14.5" x14ac:dyDescent="0.35"/>
  <cols>
    <col min="1" max="1" width="8.7265625" style="16"/>
    <col min="2" max="2" width="35.81640625" style="66" bestFit="1" customWidth="1"/>
    <col min="3" max="3" width="7.1796875" style="66" bestFit="1" customWidth="1"/>
    <col min="4" max="4" width="8.81640625" style="66" customWidth="1"/>
    <col min="5" max="8" width="8.7265625" style="66"/>
    <col min="9" max="9" width="11.81640625" style="66" bestFit="1" customWidth="1"/>
    <col min="10" max="11" width="8.7265625" style="66"/>
    <col min="12" max="16384" width="8.7265625" style="16"/>
  </cols>
  <sheetData>
    <row r="1" spans="2:11" ht="15" thickBot="1" x14ac:dyDescent="0.4"/>
    <row r="2" spans="2:11" ht="15" thickBot="1" x14ac:dyDescent="0.4">
      <c r="B2" s="135"/>
      <c r="C2" s="135" t="str">
        <f>Workforce!C7</f>
        <v xml:space="preserve">B3 Therapy Assistant </v>
      </c>
      <c r="D2" s="135" t="str">
        <f>Workforce!C8</f>
        <v xml:space="preserve">B4 Assistant Practitioner </v>
      </c>
      <c r="E2" s="135" t="str">
        <f>Workforce!C9</f>
        <v>B5 Therapist</v>
      </c>
      <c r="F2" s="135" t="str">
        <f>Workforce!C10</f>
        <v xml:space="preserve">B6 Specialist </v>
      </c>
      <c r="G2" s="135" t="str">
        <f>Workforce!C11</f>
        <v>B7 Professional Advisor</v>
      </c>
      <c r="H2" s="135">
        <f>Workforce!C12</f>
        <v>0</v>
      </c>
      <c r="I2" s="135">
        <f>Workforce!C13</f>
        <v>0</v>
      </c>
      <c r="J2" s="135">
        <f>Workforce!C14</f>
        <v>0</v>
      </c>
      <c r="K2" s="135" t="s">
        <v>95</v>
      </c>
    </row>
    <row r="3" spans="2:11" ht="15" thickBot="1" x14ac:dyDescent="0.4">
      <c r="B3" s="135" t="s">
        <v>100</v>
      </c>
      <c r="C3" s="135" cm="1">
        <f t="array" ref="C3:K3">'Calc. Working day demand'!C43:K43</f>
        <v>69.205318681318701</v>
      </c>
      <c r="D3" s="135">
        <v>14.628846153846155</v>
      </c>
      <c r="E3" s="135">
        <v>34.099000000000004</v>
      </c>
      <c r="F3" s="135">
        <v>78.312733516483519</v>
      </c>
      <c r="G3" s="135">
        <v>8.0614093406593401</v>
      </c>
      <c r="H3" s="135">
        <v>0</v>
      </c>
      <c r="I3" s="135">
        <v>0</v>
      </c>
      <c r="J3" s="135">
        <v>0</v>
      </c>
      <c r="K3" s="135">
        <v>204.30730769230772</v>
      </c>
    </row>
    <row r="4" spans="2:11" ht="15" thickBot="1" x14ac:dyDescent="0.4"/>
    <row r="5" spans="2:11" x14ac:dyDescent="0.35">
      <c r="B5" s="106" t="s">
        <v>101</v>
      </c>
      <c r="C5" s="107">
        <f>C3/HOME!C3</f>
        <v>3.844739926739928</v>
      </c>
      <c r="D5" s="107">
        <f>D3/HOME!C3</f>
        <v>0.81271367521367521</v>
      </c>
      <c r="E5" s="107">
        <f>E3/HOME!C3</f>
        <v>1.8943888888888891</v>
      </c>
      <c r="F5" s="107">
        <f>F3/HOME!C3</f>
        <v>4.3507074175824174</v>
      </c>
      <c r="G5" s="107">
        <f>G3/HOME!C3</f>
        <v>0.44785607448107445</v>
      </c>
      <c r="H5" s="107">
        <f>H3/HOME!C3</f>
        <v>0</v>
      </c>
      <c r="I5" s="107">
        <f>I3/HOME!C3</f>
        <v>0</v>
      </c>
      <c r="J5" s="107">
        <f>J3/HOME!C3</f>
        <v>0</v>
      </c>
      <c r="K5" s="107">
        <f>K3/HOME!C3</f>
        <v>11.350405982905984</v>
      </c>
    </row>
    <row r="6" spans="2:11" x14ac:dyDescent="0.35">
      <c r="B6" s="88" t="s">
        <v>102</v>
      </c>
      <c r="C6" s="109">
        <f>Workforce!E7</f>
        <v>0.9</v>
      </c>
      <c r="D6" s="89">
        <f>Workforce!E8</f>
        <v>0.8</v>
      </c>
      <c r="E6" s="89">
        <f>Workforce!E9</f>
        <v>0.8</v>
      </c>
      <c r="F6" s="89">
        <f>Workforce!E10</f>
        <v>0.7</v>
      </c>
      <c r="G6" s="89">
        <f>Workforce!E11</f>
        <v>0.4</v>
      </c>
      <c r="H6" s="89">
        <f>Workforce!E12</f>
        <v>0</v>
      </c>
      <c r="I6" s="89">
        <f>Workforce!E13</f>
        <v>0</v>
      </c>
      <c r="J6" s="89">
        <f>Workforce!E14</f>
        <v>0</v>
      </c>
      <c r="K6" s="116"/>
    </row>
    <row r="7" spans="2:11" x14ac:dyDescent="0.35">
      <c r="B7" s="88" t="s">
        <v>103</v>
      </c>
      <c r="C7" s="109">
        <f>Workforce!D7</f>
        <v>0.82</v>
      </c>
      <c r="D7" s="89">
        <f>Workforce!D8</f>
        <v>0.82</v>
      </c>
      <c r="E7" s="89">
        <f>Workforce!D9</f>
        <v>0.82</v>
      </c>
      <c r="F7" s="89">
        <f>Workforce!D10</f>
        <v>0.82</v>
      </c>
      <c r="G7" s="89">
        <f>Workforce!D11</f>
        <v>0.82</v>
      </c>
      <c r="H7" s="89">
        <f>Workforce!D12</f>
        <v>0</v>
      </c>
      <c r="I7" s="89">
        <f>Workforce!D13</f>
        <v>0</v>
      </c>
      <c r="J7" s="89">
        <f>Workforce!D13</f>
        <v>0</v>
      </c>
      <c r="K7" s="116"/>
    </row>
    <row r="8" spans="2:11" ht="15" thickBot="1" x14ac:dyDescent="0.4">
      <c r="B8" s="105" t="s">
        <v>104</v>
      </c>
      <c r="C8" s="110">
        <f>IFERROR(C5/C6/C7," ")</f>
        <v>5.2096746974795778</v>
      </c>
      <c r="D8" s="110">
        <f t="shared" ref="D8:J8" si="0">IFERROR(D5/D6/D7," ")</f>
        <v>1.2388927975818218</v>
      </c>
      <c r="E8" s="110">
        <f t="shared" si="0"/>
        <v>2.887787940379404</v>
      </c>
      <c r="F8" s="110">
        <f t="shared" si="0"/>
        <v>7.5796296473561293</v>
      </c>
      <c r="G8" s="110">
        <f t="shared" si="0"/>
        <v>1.3654148612227881</v>
      </c>
      <c r="H8" s="110" t="str">
        <f t="shared" si="0"/>
        <v xml:space="preserve"> </v>
      </c>
      <c r="I8" s="110" t="str">
        <f t="shared" si="0"/>
        <v xml:space="preserve"> </v>
      </c>
      <c r="J8" s="110" t="str">
        <f t="shared" si="0"/>
        <v xml:space="preserve"> </v>
      </c>
      <c r="K8" s="110">
        <f>SUM(C8:J8)</f>
        <v>18.281399944019721</v>
      </c>
    </row>
    <row r="9" spans="2:11" ht="15" thickBot="1" x14ac:dyDescent="0.4"/>
    <row r="10" spans="2:11" x14ac:dyDescent="0.35">
      <c r="B10" s="106" t="s">
        <v>105</v>
      </c>
      <c r="C10" s="107">
        <f>Workforce!F7</f>
        <v>4.2</v>
      </c>
      <c r="D10" s="111">
        <f>Workforce!F8</f>
        <v>1.8</v>
      </c>
      <c r="E10" s="111">
        <f>Workforce!F9</f>
        <v>3</v>
      </c>
      <c r="F10" s="111">
        <f>Workforce!F10</f>
        <v>6</v>
      </c>
      <c r="G10" s="111">
        <f>Workforce!F11</f>
        <v>1</v>
      </c>
      <c r="H10" s="111">
        <f>Workforce!F12</f>
        <v>0</v>
      </c>
      <c r="I10" s="111">
        <f>Workforce!F13</f>
        <v>0</v>
      </c>
      <c r="J10" s="111">
        <f>Workforce!F14</f>
        <v>0</v>
      </c>
      <c r="K10" s="112">
        <f>SUM(C10:J10)</f>
        <v>16</v>
      </c>
    </row>
    <row r="11" spans="2:11" x14ac:dyDescent="0.35">
      <c r="B11" s="88" t="s">
        <v>106</v>
      </c>
      <c r="C11" s="109">
        <f>Workforce!E7</f>
        <v>0.9</v>
      </c>
      <c r="D11" s="89">
        <f>Workforce!E8</f>
        <v>0.8</v>
      </c>
      <c r="E11" s="89">
        <f>Workforce!E9</f>
        <v>0.8</v>
      </c>
      <c r="F11" s="89">
        <f>Workforce!E10</f>
        <v>0.7</v>
      </c>
      <c r="G11" s="89">
        <f>Workforce!E11</f>
        <v>0.4</v>
      </c>
      <c r="H11" s="89">
        <f>Workforce!E12</f>
        <v>0</v>
      </c>
      <c r="I11" s="89">
        <f>Workforce!E13</f>
        <v>0</v>
      </c>
      <c r="J11" s="89">
        <f>Workforce!E14</f>
        <v>0</v>
      </c>
      <c r="K11" s="117"/>
    </row>
    <row r="12" spans="2:11" x14ac:dyDescent="0.35">
      <c r="B12" s="88" t="s">
        <v>103</v>
      </c>
      <c r="C12" s="109">
        <f>Workforce!D7</f>
        <v>0.82</v>
      </c>
      <c r="D12" s="89">
        <f>Workforce!D8</f>
        <v>0.82</v>
      </c>
      <c r="E12" s="89">
        <f>Workforce!D9</f>
        <v>0.82</v>
      </c>
      <c r="F12" s="89">
        <f>Workforce!D10</f>
        <v>0.82</v>
      </c>
      <c r="G12" s="89">
        <f>Workforce!D11</f>
        <v>0.82</v>
      </c>
      <c r="H12" s="89">
        <f>Workforce!D12</f>
        <v>0</v>
      </c>
      <c r="I12" s="89">
        <f>Workforce!D13</f>
        <v>0</v>
      </c>
      <c r="J12" s="89">
        <f>Workforce!D14</f>
        <v>0</v>
      </c>
      <c r="K12" s="116"/>
    </row>
    <row r="13" spans="2:11" ht="15" thickBot="1" x14ac:dyDescent="0.4">
      <c r="B13" s="105" t="s">
        <v>107</v>
      </c>
      <c r="C13" s="113">
        <f>C10*C11*C12</f>
        <v>3.0996000000000001</v>
      </c>
      <c r="D13" s="113">
        <f t="shared" ref="D13:J13" si="1">D10*D11*D12</f>
        <v>1.1808000000000001</v>
      </c>
      <c r="E13" s="113">
        <f t="shared" si="1"/>
        <v>1.9680000000000002</v>
      </c>
      <c r="F13" s="113">
        <f t="shared" si="1"/>
        <v>3.4439999999999991</v>
      </c>
      <c r="G13" s="113">
        <f t="shared" si="1"/>
        <v>0.32800000000000001</v>
      </c>
      <c r="H13" s="113">
        <f t="shared" si="1"/>
        <v>0</v>
      </c>
      <c r="I13" s="113">
        <f t="shared" si="1"/>
        <v>0</v>
      </c>
      <c r="J13" s="113">
        <f t="shared" si="1"/>
        <v>0</v>
      </c>
      <c r="K13" s="114">
        <f>SUM(C13:J13)</f>
        <v>10.020399999999999</v>
      </c>
    </row>
    <row r="14" spans="2:11" s="48" customFormat="1" ht="15" thickBot="1" x14ac:dyDescent="0.4">
      <c r="B14" s="120"/>
      <c r="C14" s="120"/>
      <c r="D14" s="120"/>
      <c r="E14" s="120"/>
      <c r="F14" s="120"/>
      <c r="G14" s="120"/>
      <c r="H14" s="120"/>
      <c r="I14" s="120"/>
      <c r="J14" s="120"/>
      <c r="K14" s="120"/>
    </row>
    <row r="15" spans="2:11" ht="15" thickBot="1" x14ac:dyDescent="0.4">
      <c r="B15" s="135" t="s">
        <v>108</v>
      </c>
      <c r="C15" s="135">
        <f>IFERROR(C3/C13, " ")</f>
        <v>22.327177274912472</v>
      </c>
      <c r="D15" s="135">
        <f t="shared" ref="D15:K15" si="2">IFERROR(D3/D13, " ")</f>
        <v>12.38892797581822</v>
      </c>
      <c r="E15" s="135">
        <f t="shared" si="2"/>
        <v>17.326727642276424</v>
      </c>
      <c r="F15" s="135">
        <f t="shared" si="2"/>
        <v>22.738888942068392</v>
      </c>
      <c r="G15" s="135">
        <f t="shared" si="2"/>
        <v>24.577467502010183</v>
      </c>
      <c r="H15" s="135" t="str">
        <f t="shared" si="2"/>
        <v xml:space="preserve"> </v>
      </c>
      <c r="I15" s="135" t="str">
        <f t="shared" si="2"/>
        <v xml:space="preserve"> </v>
      </c>
      <c r="J15" s="135" t="str">
        <f t="shared" si="2"/>
        <v xml:space="preserve"> </v>
      </c>
      <c r="K15" s="135">
        <f t="shared" si="2"/>
        <v>20.389136929893791</v>
      </c>
    </row>
    <row r="16" spans="2:11" ht="15" thickBot="1" x14ac:dyDescent="0.4">
      <c r="B16" s="135" t="s">
        <v>109</v>
      </c>
      <c r="C16" s="136">
        <f t="shared" ref="C16:K16" si="3">IFERROR(C10-C8," ")</f>
        <v>-1.0096746974795776</v>
      </c>
      <c r="D16" s="136">
        <f t="shared" si="3"/>
        <v>0.56110720241817824</v>
      </c>
      <c r="E16" s="136">
        <f t="shared" si="3"/>
        <v>0.11221205962059599</v>
      </c>
      <c r="F16" s="136">
        <f t="shared" si="3"/>
        <v>-1.5796296473561293</v>
      </c>
      <c r="G16" s="136">
        <f t="shared" si="3"/>
        <v>-0.3654148612227881</v>
      </c>
      <c r="H16" s="136" t="str">
        <f t="shared" si="3"/>
        <v xml:space="preserve"> </v>
      </c>
      <c r="I16" s="136" t="str">
        <f t="shared" si="3"/>
        <v xml:space="preserve"> </v>
      </c>
      <c r="J16" s="136" t="str">
        <f t="shared" si="3"/>
        <v xml:space="preserve"> </v>
      </c>
      <c r="K16" s="136">
        <f t="shared" si="3"/>
        <v>-2.2813999440197215</v>
      </c>
    </row>
    <row r="17" spans="2:11" ht="15" thickBot="1" x14ac:dyDescent="0.4">
      <c r="C17" s="115"/>
      <c r="D17" s="115"/>
      <c r="E17" s="115"/>
      <c r="F17" s="115"/>
      <c r="G17" s="115"/>
      <c r="H17" s="115"/>
      <c r="I17" s="115"/>
      <c r="J17" s="115"/>
      <c r="K17" s="115"/>
    </row>
    <row r="18" spans="2:11" ht="15" thickBot="1" x14ac:dyDescent="0.4">
      <c r="B18" s="137" t="s">
        <v>27</v>
      </c>
      <c r="C18" s="137" cm="1">
        <f t="array" ref="C18:K18">'Calc. Daily demand'!C43:K43</f>
        <v>69.205318681318701</v>
      </c>
      <c r="D18" s="137">
        <v>14.628846153846155</v>
      </c>
      <c r="E18" s="137">
        <v>34.099000000000004</v>
      </c>
      <c r="F18" s="137">
        <v>78.312733516483519</v>
      </c>
      <c r="G18" s="137">
        <v>8.0614093406593401</v>
      </c>
      <c r="H18" s="137">
        <v>0</v>
      </c>
      <c r="I18" s="137">
        <v>0</v>
      </c>
      <c r="J18" s="137">
        <v>0</v>
      </c>
      <c r="K18" s="137">
        <v>204.30730769230772</v>
      </c>
    </row>
    <row r="19" spans="2:11" x14ac:dyDescent="0.35">
      <c r="B19" s="106" t="s">
        <v>101</v>
      </c>
      <c r="C19" s="107">
        <f>C18/HOME!C3</f>
        <v>3.844739926739928</v>
      </c>
      <c r="D19" s="107">
        <f>D18/HOME!C3</f>
        <v>0.81271367521367521</v>
      </c>
      <c r="E19" s="107">
        <f>E18/HOME!C3</f>
        <v>1.8943888888888891</v>
      </c>
      <c r="F19" s="107">
        <f>F18/HOME!C3</f>
        <v>4.3507074175824174</v>
      </c>
      <c r="G19" s="107">
        <f>G18/HOME!C3</f>
        <v>0.44785607448107445</v>
      </c>
      <c r="H19" s="107">
        <f>H18/HOME!C3</f>
        <v>0</v>
      </c>
      <c r="I19" s="107">
        <f>I18/HOME!C3</f>
        <v>0</v>
      </c>
      <c r="J19" s="107">
        <f>J18/HOME!C3</f>
        <v>0</v>
      </c>
      <c r="K19" s="108">
        <f>SUM(C19:J19)</f>
        <v>11.350405982905983</v>
      </c>
    </row>
    <row r="20" spans="2:11" x14ac:dyDescent="0.35">
      <c r="B20" s="88" t="s">
        <v>102</v>
      </c>
      <c r="C20" s="109">
        <f>C6</f>
        <v>0.9</v>
      </c>
      <c r="D20" s="109">
        <f t="shared" ref="D20:J20" si="4">D6</f>
        <v>0.8</v>
      </c>
      <c r="E20" s="109">
        <f t="shared" si="4"/>
        <v>0.8</v>
      </c>
      <c r="F20" s="109">
        <f t="shared" si="4"/>
        <v>0.7</v>
      </c>
      <c r="G20" s="109">
        <f t="shared" si="4"/>
        <v>0.4</v>
      </c>
      <c r="H20" s="109">
        <f t="shared" si="4"/>
        <v>0</v>
      </c>
      <c r="I20" s="109">
        <f t="shared" si="4"/>
        <v>0</v>
      </c>
      <c r="J20" s="109">
        <f t="shared" si="4"/>
        <v>0</v>
      </c>
      <c r="K20" s="116"/>
    </row>
    <row r="21" spans="2:11" ht="15" thickBot="1" x14ac:dyDescent="0.4">
      <c r="B21" s="105" t="s">
        <v>110</v>
      </c>
      <c r="C21" s="110">
        <f>IFERROR(C19/C20," ")</f>
        <v>4.2719332519332536</v>
      </c>
      <c r="D21" s="110">
        <f t="shared" ref="D21:J21" si="5">IFERROR(D19/D20," ")</f>
        <v>1.0158920940170939</v>
      </c>
      <c r="E21" s="110">
        <f t="shared" si="5"/>
        <v>2.3679861111111111</v>
      </c>
      <c r="F21" s="110">
        <f t="shared" si="5"/>
        <v>6.2152963108320254</v>
      </c>
      <c r="G21" s="110">
        <f t="shared" si="5"/>
        <v>1.1196401862026861</v>
      </c>
      <c r="H21" s="110" t="str">
        <f t="shared" si="5"/>
        <v xml:space="preserve"> </v>
      </c>
      <c r="I21" s="110" t="str">
        <f t="shared" si="5"/>
        <v xml:space="preserve"> </v>
      </c>
      <c r="J21" s="110" t="str">
        <f t="shared" si="5"/>
        <v xml:space="preserve"> </v>
      </c>
      <c r="K21" s="110">
        <f>SUM(C21:J21)</f>
        <v>14.99074795409617</v>
      </c>
    </row>
    <row r="22" spans="2:11" ht="15" thickBot="1" x14ac:dyDescent="0.4"/>
    <row r="23" spans="2:11" ht="15" thickBot="1" x14ac:dyDescent="0.4">
      <c r="B23" s="135" t="s">
        <v>111</v>
      </c>
      <c r="C23" s="135">
        <f>Workforce!G7</f>
        <v>4</v>
      </c>
      <c r="D23" s="135">
        <f>Workforce!G8</f>
        <v>1.08</v>
      </c>
      <c r="E23" s="135">
        <f>Workforce!G9</f>
        <v>2.4</v>
      </c>
      <c r="F23" s="135">
        <f>Workforce!G10</f>
        <v>6</v>
      </c>
      <c r="G23" s="135">
        <f>Workforce!G11</f>
        <v>1</v>
      </c>
      <c r="H23" s="135">
        <f>Workforce!G12</f>
        <v>0</v>
      </c>
      <c r="I23" s="135">
        <f>Workforce!G13</f>
        <v>0</v>
      </c>
      <c r="J23" s="135">
        <f>Workforce!G14</f>
        <v>0</v>
      </c>
      <c r="K23" s="135">
        <f>SUM(C23:J23)</f>
        <v>14.48</v>
      </c>
    </row>
    <row r="24" spans="2:11" ht="15" thickBot="1" x14ac:dyDescent="0.4">
      <c r="B24" s="135" t="s">
        <v>106</v>
      </c>
      <c r="C24" s="135">
        <f>C20</f>
        <v>0.9</v>
      </c>
      <c r="D24" s="135">
        <f t="shared" ref="D24:J24" si="6">D20</f>
        <v>0.8</v>
      </c>
      <c r="E24" s="135">
        <f t="shared" si="6"/>
        <v>0.8</v>
      </c>
      <c r="F24" s="135">
        <f t="shared" si="6"/>
        <v>0.7</v>
      </c>
      <c r="G24" s="135">
        <f t="shared" si="6"/>
        <v>0.4</v>
      </c>
      <c r="H24" s="135">
        <f t="shared" si="6"/>
        <v>0</v>
      </c>
      <c r="I24" s="135">
        <f t="shared" si="6"/>
        <v>0</v>
      </c>
      <c r="J24" s="135">
        <f t="shared" si="6"/>
        <v>0</v>
      </c>
      <c r="K24" s="135"/>
    </row>
    <row r="25" spans="2:11" ht="15" thickBot="1" x14ac:dyDescent="0.4">
      <c r="B25" s="135" t="s">
        <v>112</v>
      </c>
      <c r="C25" s="135">
        <f>C24*C23</f>
        <v>3.6</v>
      </c>
      <c r="D25" s="135">
        <f t="shared" ref="D25:J25" si="7">D24*D23</f>
        <v>0.8640000000000001</v>
      </c>
      <c r="E25" s="135">
        <f t="shared" si="7"/>
        <v>1.92</v>
      </c>
      <c r="F25" s="135">
        <f t="shared" si="7"/>
        <v>4.1999999999999993</v>
      </c>
      <c r="G25" s="135">
        <f t="shared" si="7"/>
        <v>0.4</v>
      </c>
      <c r="H25" s="135">
        <f t="shared" si="7"/>
        <v>0</v>
      </c>
      <c r="I25" s="135">
        <f t="shared" si="7"/>
        <v>0</v>
      </c>
      <c r="J25" s="135">
        <f t="shared" si="7"/>
        <v>0</v>
      </c>
      <c r="K25" s="135">
        <f>SUM(C25:J25)</f>
        <v>10.984</v>
      </c>
    </row>
    <row r="26" spans="2:11" ht="15" thickBot="1" x14ac:dyDescent="0.4">
      <c r="B26" s="135" t="s">
        <v>113</v>
      </c>
      <c r="C26" s="135">
        <f>IFERROR(C18/C25, " ")</f>
        <v>19.223699633699638</v>
      </c>
      <c r="D26" s="135">
        <f t="shared" ref="D26:K26" si="8">IFERROR(D18/D25, " ")</f>
        <v>16.931534900284898</v>
      </c>
      <c r="E26" s="135">
        <f t="shared" si="8"/>
        <v>17.759895833333335</v>
      </c>
      <c r="F26" s="135">
        <f t="shared" si="8"/>
        <v>18.645888932496078</v>
      </c>
      <c r="G26" s="135">
        <f t="shared" si="8"/>
        <v>20.153523351648349</v>
      </c>
      <c r="H26" s="135" t="str">
        <f t="shared" si="8"/>
        <v xml:space="preserve"> </v>
      </c>
      <c r="I26" s="135" t="str">
        <f t="shared" si="8"/>
        <v xml:space="preserve"> </v>
      </c>
      <c r="J26" s="135" t="str">
        <f t="shared" si="8"/>
        <v xml:space="preserve"> </v>
      </c>
      <c r="K26" s="135">
        <f t="shared" si="8"/>
        <v>18.600446803742511</v>
      </c>
    </row>
    <row r="27" spans="2:11" ht="15" thickBot="1" x14ac:dyDescent="0.4">
      <c r="B27" s="135" t="s">
        <v>114</v>
      </c>
      <c r="C27" s="136">
        <f>IFERROR(C23-C21, " ")</f>
        <v>-0.27193325193325357</v>
      </c>
      <c r="D27" s="136">
        <f t="shared" ref="D27:K27" si="9">IFERROR(D23-D21, " ")</f>
        <v>6.4107905982906166E-2</v>
      </c>
      <c r="E27" s="136">
        <f t="shared" si="9"/>
        <v>3.2013888888888786E-2</v>
      </c>
      <c r="F27" s="136">
        <f t="shared" si="9"/>
        <v>-0.21529631083202538</v>
      </c>
      <c r="G27" s="136">
        <f t="shared" si="9"/>
        <v>-0.11964018620268613</v>
      </c>
      <c r="H27" s="136" t="str">
        <f t="shared" si="9"/>
        <v xml:space="preserve"> </v>
      </c>
      <c r="I27" s="136" t="str">
        <f t="shared" si="9"/>
        <v xml:space="preserve"> </v>
      </c>
      <c r="J27" s="136" t="str">
        <f t="shared" si="9"/>
        <v xml:space="preserve"> </v>
      </c>
      <c r="K27" s="136">
        <f t="shared" si="9"/>
        <v>-0.51074795409616947</v>
      </c>
    </row>
    <row r="30" spans="2:11" x14ac:dyDescent="0.35">
      <c r="B30" s="16"/>
      <c r="C30" s="16"/>
      <c r="D30" s="16"/>
      <c r="E30" s="16"/>
      <c r="F30" s="16"/>
      <c r="G30" s="16"/>
      <c r="H30" s="16"/>
      <c r="I30" s="16"/>
      <c r="J30" s="16"/>
      <c r="K30" s="16"/>
    </row>
  </sheetData>
  <sheetProtection algorithmName="SHA-512" hashValue="thwva3CdFJm5h2ycCfiM0E/rK9qW+ROe8X/vObSzVp5IvG9qJJt86/d4sUtcXBSs/CVQ4PGECTXpX8blubbyzw==" saltValue="cDTdGqNvWRKDGIMx+mOeHw==" spinCount="100000" sheet="1" objects="1" scenarios="1"/>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DAC5C-D43E-4D73-85C0-63D89ED94917}">
  <sheetPr>
    <tabColor theme="9" tint="-0.249977111117893"/>
  </sheetPr>
  <dimension ref="E3:K13"/>
  <sheetViews>
    <sheetView topLeftCell="E1" zoomScale="63" zoomScaleNormal="63" workbookViewId="0">
      <selection activeCell="M21" sqref="M21"/>
    </sheetView>
  </sheetViews>
  <sheetFormatPr defaultRowHeight="14.5" x14ac:dyDescent="0.35"/>
  <cols>
    <col min="5" max="5" width="18.54296875" bestFit="1" customWidth="1"/>
    <col min="6" max="6" width="13.54296875" customWidth="1"/>
    <col min="7" max="7" width="12.81640625" customWidth="1"/>
    <col min="8" max="8" width="20.81640625" bestFit="1" customWidth="1"/>
    <col min="9" max="9" width="9.54296875" bestFit="1" customWidth="1"/>
    <col min="10" max="10" width="18.1796875" customWidth="1"/>
    <col min="11" max="11" width="16.1796875" customWidth="1"/>
  </cols>
  <sheetData>
    <row r="3" spans="5:11" ht="15" thickBot="1" x14ac:dyDescent="0.4"/>
    <row r="4" spans="5:11" ht="72.5" x14ac:dyDescent="0.35">
      <c r="E4" s="155"/>
      <c r="F4" s="156" t="s">
        <v>115</v>
      </c>
      <c r="G4" s="156" t="s">
        <v>116</v>
      </c>
      <c r="H4" s="156" t="s">
        <v>117</v>
      </c>
      <c r="I4" s="156" t="s">
        <v>16</v>
      </c>
      <c r="J4" s="156" t="s">
        <v>118</v>
      </c>
      <c r="K4" s="157" t="s">
        <v>119</v>
      </c>
    </row>
    <row r="5" spans="5:11" x14ac:dyDescent="0.35">
      <c r="E5" s="158" t="str" cm="1">
        <f t="array" ref="E5:E8">Workforce!C7:C10</f>
        <v xml:space="preserve">B3 Therapy Assistant </v>
      </c>
      <c r="F5" s="159" cm="1">
        <f t="array" ref="F5:F8">Workforce!D7:D10</f>
        <v>0.82</v>
      </c>
      <c r="G5" s="159">
        <f>1-Workforce!E7</f>
        <v>9.9999999999999978E-2</v>
      </c>
      <c r="H5" s="159">
        <f>HOME!C3*G5*F5</f>
        <v>1.4759999999999995</v>
      </c>
      <c r="I5" s="159" cm="1">
        <f t="array" ref="I5:I12">Workforce!F7:F14</f>
        <v>4.2</v>
      </c>
      <c r="J5" s="159">
        <f>H5*I5</f>
        <v>6.1991999999999985</v>
      </c>
      <c r="K5" s="160">
        <f>IFERROR(J5/I5, "0")</f>
        <v>1.4759999999999995</v>
      </c>
    </row>
    <row r="6" spans="5:11" x14ac:dyDescent="0.35">
      <c r="E6" s="158" t="str">
        <v xml:space="preserve">B4 Assistant Practitioner </v>
      </c>
      <c r="F6" s="159">
        <v>0.82</v>
      </c>
      <c r="G6" s="159">
        <f>1-Workforce!E8</f>
        <v>0.19999999999999996</v>
      </c>
      <c r="H6" s="159">
        <f>HOME!C3*G6*F6</f>
        <v>2.9519999999999991</v>
      </c>
      <c r="I6" s="159">
        <v>1.8</v>
      </c>
      <c r="J6" s="159">
        <f t="shared" ref="J6:J12" si="0">H6*I6</f>
        <v>5.3135999999999983</v>
      </c>
      <c r="K6" s="160">
        <f t="shared" ref="K6:K12" si="1">IFERROR(J6/I6, "0")</f>
        <v>2.9519999999999991</v>
      </c>
    </row>
    <row r="7" spans="5:11" x14ac:dyDescent="0.35">
      <c r="E7" s="158" t="str">
        <v>B5 Therapist</v>
      </c>
      <c r="F7" s="159">
        <v>0.82</v>
      </c>
      <c r="G7" s="159">
        <f>1-Workforce!E9</f>
        <v>0.19999999999999996</v>
      </c>
      <c r="H7" s="159">
        <f>HOME!C3*G7*F7</f>
        <v>2.9519999999999991</v>
      </c>
      <c r="I7" s="159">
        <v>3</v>
      </c>
      <c r="J7" s="159">
        <f t="shared" si="0"/>
        <v>8.8559999999999981</v>
      </c>
      <c r="K7" s="160">
        <f t="shared" si="1"/>
        <v>2.9519999999999995</v>
      </c>
    </row>
    <row r="8" spans="5:11" x14ac:dyDescent="0.35">
      <c r="E8" s="158" t="str">
        <v xml:space="preserve">B6 Specialist </v>
      </c>
      <c r="F8" s="159">
        <v>0.82</v>
      </c>
      <c r="G8" s="159">
        <f>1-Workforce!E10</f>
        <v>0.30000000000000004</v>
      </c>
      <c r="H8" s="159">
        <f>HOME!C3*G8*F8</f>
        <v>4.4279999999999999</v>
      </c>
      <c r="I8" s="159">
        <v>6</v>
      </c>
      <c r="J8" s="159">
        <f t="shared" si="0"/>
        <v>26.567999999999998</v>
      </c>
      <c r="K8" s="160">
        <f t="shared" si="1"/>
        <v>4.4279999999999999</v>
      </c>
    </row>
    <row r="9" spans="5:11" x14ac:dyDescent="0.35">
      <c r="E9" s="158" t="str" cm="1">
        <f t="array" ref="E9:E12">Workforce!C11:C14</f>
        <v>B7 Professional Advisor</v>
      </c>
      <c r="F9" s="159" cm="1">
        <f t="array" ref="F9:F12">Workforce!D11:D14</f>
        <v>0.82</v>
      </c>
      <c r="G9" s="159">
        <f>1-Workforce!E11</f>
        <v>0.6</v>
      </c>
      <c r="H9" s="159">
        <f>HOME!C3*G9*F9</f>
        <v>8.8559999999999981</v>
      </c>
      <c r="I9" s="159">
        <v>1</v>
      </c>
      <c r="J9" s="159">
        <f t="shared" si="0"/>
        <v>8.8559999999999981</v>
      </c>
      <c r="K9" s="160">
        <f t="shared" si="1"/>
        <v>8.8559999999999981</v>
      </c>
    </row>
    <row r="10" spans="5:11" x14ac:dyDescent="0.35">
      <c r="E10" s="158">
        <v>0</v>
      </c>
      <c r="F10" s="159">
        <v>0</v>
      </c>
      <c r="G10" s="159">
        <f>1-Workforce!E12</f>
        <v>1</v>
      </c>
      <c r="H10" s="159">
        <f>HOME!C3*G10*F10</f>
        <v>0</v>
      </c>
      <c r="I10" s="159">
        <v>0</v>
      </c>
      <c r="J10" s="159">
        <f t="shared" si="0"/>
        <v>0</v>
      </c>
      <c r="K10" s="160" t="str">
        <f t="shared" si="1"/>
        <v>0</v>
      </c>
    </row>
    <row r="11" spans="5:11" x14ac:dyDescent="0.35">
      <c r="E11" s="158">
        <v>0</v>
      </c>
      <c r="F11" s="159">
        <v>0</v>
      </c>
      <c r="G11" s="159">
        <f>1-Workforce!E13</f>
        <v>1</v>
      </c>
      <c r="H11" s="159">
        <f>HOME!C3*G11*F11</f>
        <v>0</v>
      </c>
      <c r="I11" s="159">
        <v>0</v>
      </c>
      <c r="J11" s="159">
        <f t="shared" si="0"/>
        <v>0</v>
      </c>
      <c r="K11" s="160" t="str">
        <f t="shared" si="1"/>
        <v>0</v>
      </c>
    </row>
    <row r="12" spans="5:11" x14ac:dyDescent="0.35">
      <c r="E12" s="158">
        <v>0</v>
      </c>
      <c r="F12" s="159">
        <v>0</v>
      </c>
      <c r="G12" s="159">
        <f>1-Workforce!E14</f>
        <v>1</v>
      </c>
      <c r="H12" s="159">
        <f>HOME!C3*G12*F12</f>
        <v>0</v>
      </c>
      <c r="I12" s="159">
        <v>0</v>
      </c>
      <c r="J12" s="159">
        <f t="shared" si="0"/>
        <v>0</v>
      </c>
      <c r="K12" s="160" t="str">
        <f t="shared" si="1"/>
        <v>0</v>
      </c>
    </row>
    <row r="13" spans="5:11" ht="15" thickBot="1" x14ac:dyDescent="0.4">
      <c r="E13" s="161" t="s">
        <v>120</v>
      </c>
      <c r="F13" s="162"/>
      <c r="G13" s="162"/>
      <c r="H13" s="162"/>
      <c r="I13" s="162">
        <f>SUM(_xlfn.ANCHORARRAY(I5))</f>
        <v>16</v>
      </c>
      <c r="J13" s="162">
        <f>SUM(J5:J12)</f>
        <v>55.792799999999986</v>
      </c>
      <c r="K13" s="163">
        <f>(IFERROR(J13/I13,0))</f>
        <v>3.4870499999999991</v>
      </c>
    </row>
  </sheetData>
  <sheetProtection algorithmName="SHA-512" hashValue="ABNFUDuSdXuew3tb97C1nE2nkkLSSgglGLydwHfiIzIMFbTVqGb8O/uGQ4J5fcYRga9Om/64RC4wyQxsRjQ2ww==" saltValue="Ro5DeKmHHySKJb9TtCCO1A=="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432A467C7A9FF40ACBB11939E233943" ma:contentTypeVersion="20" ma:contentTypeDescription="Create a new document." ma:contentTypeScope="" ma:versionID="fc36e7c1126c14cf402fd1311e6142df">
  <xsd:schema xmlns:xsd="http://www.w3.org/2001/XMLSchema" xmlns:xs="http://www.w3.org/2001/XMLSchema" xmlns:p="http://schemas.microsoft.com/office/2006/metadata/properties" xmlns:ns1="http://schemas.microsoft.com/sharepoint/v3" xmlns:ns2="079736f1-794f-4d96-b1b5-935b02cd4bd5" xmlns:ns3="1ba507c9-755b-4668-89a5-ca55e8f47c33" targetNamespace="http://schemas.microsoft.com/office/2006/metadata/properties" ma:root="true" ma:fieldsID="9232c0a1cb138c4ca54107bd0ee59953" ns1:_="" ns2:_="" ns3:_="">
    <xsd:import namespace="http://schemas.microsoft.com/sharepoint/v3"/>
    <xsd:import namespace="079736f1-794f-4d96-b1b5-935b02cd4bd5"/>
    <xsd:import namespace="1ba507c9-755b-4668-89a5-ca55e8f47c3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1:_ip_UnifiedCompliancePolicyProperties" minOccurs="0"/>
                <xsd:element ref="ns1:_ip_UnifiedCompliancePolicyUIAction" minOccurs="0"/>
                <xsd:element ref="ns3:MediaServiceDateTaken" minOccurs="0"/>
                <xsd:element ref="ns3:MediaLengthInSeconds" minOccurs="0"/>
                <xsd:element ref="ns3:lcf76f155ced4ddcb4097134ff3c332f" minOccurs="0"/>
                <xsd:element ref="ns2:TaxCatchAll" minOccurs="0"/>
                <xsd:element ref="ns3:MediaServiceGenerationTime" minOccurs="0"/>
                <xsd:element ref="ns3:MediaServiceEventHashCode" minOccurs="0"/>
                <xsd:element ref="ns3:MediaServiceOCR" minOccurs="0"/>
                <xsd:element ref="ns3:MediaServiceLocation"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79736f1-794f-4d96-b1b5-935b02cd4bd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05236c9a-9b20-4189-b5f8-4f7ae36c2892}" ma:internalName="TaxCatchAll" ma:showField="CatchAllData" ma:web="079736f1-794f-4d96-b1b5-935b02cd4bd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ba507c9-755b-4668-89a5-ca55e8f47c3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2c8d5fda-b97d-42c6-97e2-f76465e161c0" ma:termSetId="09814cd3-568e-fe90-9814-8d621ff8fb84" ma:anchorId="fba54fb3-c3e1-fe81-a776-ca4b69148c4d" ma:open="true" ma:isKeyword="false">
      <xsd:complexType>
        <xsd:sequence>
          <xsd:element ref="pc:Terms" minOccurs="0" maxOccurs="1"/>
        </xsd:sequence>
      </xsd:complex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OCR" ma:index="23" nillable="true" ma:displayName="Extracted Text" ma:internalName="MediaServiceOCR" ma:readOnly="true">
      <xsd:simpleType>
        <xsd:restriction base="dms:Note">
          <xsd:maxLength value="255"/>
        </xsd:restriction>
      </xsd:simpleType>
    </xsd:element>
    <xsd:element name="MediaServiceLocation" ma:index="24" nillable="true" ma:displayName="Location" ma:indexed="true" ma:internalName="MediaServiceLocation" ma:readOnly="true">
      <xsd:simpleType>
        <xsd:restriction base="dms:Text"/>
      </xsd:simple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MediaLengthInSeconds xmlns="1ba507c9-755b-4668-89a5-ca55e8f47c33" xsi:nil="true"/>
    <_ip_UnifiedCompliancePolicyUIAction xmlns="http://schemas.microsoft.com/sharepoint/v3" xsi:nil="true"/>
    <_ip_UnifiedCompliancePolicyProperties xmlns="http://schemas.microsoft.com/sharepoint/v3" xsi:nil="true"/>
    <SharedWithUsers xmlns="079736f1-794f-4d96-b1b5-935b02cd4bd5">
      <UserInfo>
        <DisplayName/>
        <AccountId xsi:nil="true"/>
        <AccountType/>
      </UserInfo>
    </SharedWithUsers>
    <lcf76f155ced4ddcb4097134ff3c332f xmlns="1ba507c9-755b-4668-89a5-ca55e8f47c33">
      <Terms xmlns="http://schemas.microsoft.com/office/infopath/2007/PartnerControls"/>
    </lcf76f155ced4ddcb4097134ff3c332f>
    <TaxCatchAll xmlns="079736f1-794f-4d96-b1b5-935b02cd4bd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533BE91-8E5C-452C-81CF-65E21751E92C}"/>
</file>

<file path=customXml/itemProps2.xml><?xml version="1.0" encoding="utf-8"?>
<ds:datastoreItem xmlns:ds="http://schemas.openxmlformats.org/officeDocument/2006/customXml" ds:itemID="{190BAFA3-9633-4164-A48D-A817318991E2}">
  <ds:schemaRefs>
    <ds:schemaRef ds:uri="http://schemas.microsoft.com/office/2006/metadata/properties"/>
    <ds:schemaRef ds:uri="http://schemas.microsoft.com/office/infopath/2007/PartnerControls"/>
    <ds:schemaRef ds:uri="1ba507c9-755b-4668-89a5-ca55e8f47c33"/>
    <ds:schemaRef ds:uri="http://schemas.microsoft.com/sharepoint/v3"/>
    <ds:schemaRef ds:uri="079736f1-794f-4d96-b1b5-935b02cd4bd5"/>
  </ds:schemaRefs>
</ds:datastoreItem>
</file>

<file path=customXml/itemProps3.xml><?xml version="1.0" encoding="utf-8"?>
<ds:datastoreItem xmlns:ds="http://schemas.openxmlformats.org/officeDocument/2006/customXml" ds:itemID="{0801D553-034D-4ABD-A51B-C7D62277D3D3}">
  <ds:schemaRefs>
    <ds:schemaRef ds:uri="http://schemas.microsoft.com/sharepoint/v3/contenttype/forms"/>
  </ds:schemaRefs>
</ds:datastoreItem>
</file>

<file path=docMetadata/LabelInfo.xml><?xml version="1.0" encoding="utf-8"?>
<clbl:labelList xmlns:clbl="http://schemas.microsoft.com/office/2020/mipLabelMetadata">
  <clbl:label id="{37c354b2-85b0-47f5-b222-07b48d774ee3}" enabled="0" method="" siteId="{37c354b2-85b0-47f5-b222-07b48d774ee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HOME</vt:lpstr>
      <vt:lpstr>Workforce</vt:lpstr>
      <vt:lpstr>Results</vt:lpstr>
      <vt:lpstr>Pathways</vt:lpstr>
      <vt:lpstr>P1</vt:lpstr>
      <vt:lpstr>P2</vt:lpstr>
      <vt:lpstr>P3</vt:lpstr>
      <vt:lpstr>P4</vt:lpstr>
      <vt:lpstr>P5</vt:lpstr>
      <vt:lpstr>P6</vt:lpstr>
      <vt:lpstr>P7</vt:lpstr>
      <vt:lpstr>P8</vt:lpstr>
      <vt:lpstr>P9</vt:lpstr>
      <vt:lpstr>P10</vt:lpstr>
      <vt:lpstr>Calc P1</vt:lpstr>
      <vt:lpstr>Calc P2</vt:lpstr>
      <vt:lpstr>Calc P3</vt:lpstr>
      <vt:lpstr>Calc P4</vt:lpstr>
      <vt:lpstr>Calc P5</vt:lpstr>
      <vt:lpstr>Calc P6</vt:lpstr>
      <vt:lpstr>Calc P7</vt:lpstr>
      <vt:lpstr>Calc P8</vt:lpstr>
      <vt:lpstr>Calc P9</vt:lpstr>
      <vt:lpstr>Calc P10</vt:lpstr>
      <vt:lpstr>Calc. Daily demand</vt:lpstr>
      <vt:lpstr>Calc. Working day demand</vt:lpstr>
      <vt:lpstr>Calc.Workforce</vt:lpstr>
      <vt:lpstr>Calc Job plan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Keeling Kerry-Jane (LCHS)</dc:creator>
  <cp:keywords/>
  <dc:description/>
  <cp:lastModifiedBy>KEELING, Kerry-Jane (LINCOLNSHIRE COMMUNITY HEALTH SER</cp:lastModifiedBy>
  <cp:revision/>
  <dcterms:created xsi:type="dcterms:W3CDTF">2021-11-20T17:30:17Z</dcterms:created>
  <dcterms:modified xsi:type="dcterms:W3CDTF">2023-12-13T11:32:28Z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0x010100C432A467C7A9FF40ACBB11939E233943</vt:lpwstr>
  </property>
</Properties>
</file>