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PRO\PRO_DemandRegio\Arbeitsbereich_indiv\PV\Git\demandregio_github\data_in\dimensionless\"/>
    </mc:Choice>
  </mc:AlternateContent>
  <bookViews>
    <workbookView xWindow="0" yWindow="0" windowWidth="25200" windowHeight="11685"/>
  </bookViews>
  <sheets>
    <sheet name="Final" sheetId="4" r:id="rId1"/>
    <sheet name="Berechnung_1)_2)" sheetId="1" r:id="rId2"/>
  </sheets>
  <definedNames>
    <definedName name="_xlnm._FilterDatabase" localSheetId="1" hidden="1">'Berechnung_1)_2)'!$B$11:$H$74</definedName>
    <definedName name="_xlnm._FilterDatabase" localSheetId="0" hidden="1">Final!$A$8:$A$37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37" i="4" l="1"/>
  <c r="AF35" i="4"/>
  <c r="AF22" i="4"/>
  <c r="AF23" i="4"/>
  <c r="AF24" i="4"/>
  <c r="AF25" i="4"/>
  <c r="AF26" i="4"/>
  <c r="AF27" i="4"/>
  <c r="AF28" i="4"/>
  <c r="AF29" i="4"/>
  <c r="AF30" i="4"/>
  <c r="AF31" i="4"/>
  <c r="AF32" i="4"/>
  <c r="AF33" i="4"/>
  <c r="AF34" i="4"/>
  <c r="AF21" i="4"/>
  <c r="AF20" i="4"/>
  <c r="AF17" i="4"/>
  <c r="AF14" i="4"/>
  <c r="AF11" i="4"/>
  <c r="AF10" i="4"/>
  <c r="AF9" i="4"/>
  <c r="AD37" i="4"/>
  <c r="AD35" i="4"/>
  <c r="AD21" i="4"/>
  <c r="AD22" i="4"/>
  <c r="AD23" i="4"/>
  <c r="AD24" i="4"/>
  <c r="AD25" i="4"/>
  <c r="AD26" i="4"/>
  <c r="AD27" i="4"/>
  <c r="AD28" i="4"/>
  <c r="AD29" i="4"/>
  <c r="AD30" i="4"/>
  <c r="AD31" i="4"/>
  <c r="AD32" i="4"/>
  <c r="AD33" i="4"/>
  <c r="AD34" i="4"/>
  <c r="AD20" i="4"/>
  <c r="AD17" i="4"/>
  <c r="AD14" i="4"/>
  <c r="AD11" i="4"/>
  <c r="AD10" i="4"/>
  <c r="AD9" i="4"/>
  <c r="V37" i="4"/>
  <c r="V35" i="4"/>
  <c r="V21" i="4"/>
  <c r="V22" i="4"/>
  <c r="V23" i="4"/>
  <c r="V24" i="4"/>
  <c r="V25" i="4"/>
  <c r="V26" i="4"/>
  <c r="V27" i="4"/>
  <c r="V28" i="4"/>
  <c r="V29" i="4"/>
  <c r="V30" i="4"/>
  <c r="V31" i="4"/>
  <c r="V32" i="4"/>
  <c r="V33" i="4"/>
  <c r="V34" i="4"/>
  <c r="V20" i="4"/>
  <c r="V17" i="4"/>
  <c r="V14" i="4"/>
  <c r="V11" i="4"/>
  <c r="V10" i="4"/>
  <c r="V9" i="4"/>
  <c r="T37" i="4"/>
  <c r="T35" i="4"/>
  <c r="T21" i="4"/>
  <c r="T22" i="4"/>
  <c r="T23" i="4"/>
  <c r="T24" i="4"/>
  <c r="T25" i="4"/>
  <c r="T26" i="4"/>
  <c r="T27" i="4"/>
  <c r="T28" i="4"/>
  <c r="T29" i="4"/>
  <c r="T30" i="4"/>
  <c r="T31" i="4"/>
  <c r="T32" i="4"/>
  <c r="T33" i="4"/>
  <c r="T34" i="4"/>
  <c r="T20" i="4"/>
  <c r="T17" i="4"/>
  <c r="T14" i="4"/>
  <c r="T11" i="4"/>
  <c r="T10" i="4"/>
  <c r="T9" i="4"/>
  <c r="J37" i="4"/>
  <c r="L37" i="4" s="1"/>
  <c r="J35" i="4"/>
  <c r="J34" i="4"/>
  <c r="J33" i="4"/>
  <c r="J32" i="4"/>
  <c r="J31" i="4"/>
  <c r="J30" i="4"/>
  <c r="J29" i="4"/>
  <c r="J28" i="4"/>
  <c r="J27" i="4"/>
  <c r="J26" i="4"/>
  <c r="J25" i="4"/>
  <c r="J24" i="4"/>
  <c r="J23" i="4"/>
  <c r="J22" i="4"/>
  <c r="J21" i="4"/>
  <c r="J20" i="4"/>
  <c r="J17" i="4"/>
  <c r="J14" i="4"/>
  <c r="J11" i="4"/>
  <c r="J10" i="4"/>
  <c r="J9" i="4"/>
  <c r="Z37" i="4"/>
  <c r="O37" i="4"/>
  <c r="P37" i="4" s="1"/>
  <c r="M37" i="4"/>
  <c r="N37" i="4" s="1"/>
  <c r="K37" i="4"/>
  <c r="F37" i="4"/>
  <c r="O36" i="4"/>
  <c r="M36" i="4"/>
  <c r="K36" i="4"/>
  <c r="Z35" i="4"/>
  <c r="O35" i="4"/>
  <c r="P35" i="4" s="1"/>
  <c r="M35" i="4"/>
  <c r="N35" i="4" s="1"/>
  <c r="K35" i="4"/>
  <c r="L35" i="4" s="1"/>
  <c r="F35" i="4"/>
  <c r="Z34" i="4"/>
  <c r="O34" i="4"/>
  <c r="P34" i="4" s="1"/>
  <c r="M34" i="4"/>
  <c r="N34" i="4" s="1"/>
  <c r="K34" i="4"/>
  <c r="L34" i="4" s="1"/>
  <c r="F34" i="4"/>
  <c r="Z33" i="4"/>
  <c r="O33" i="4"/>
  <c r="P33" i="4" s="1"/>
  <c r="M33" i="4"/>
  <c r="N33" i="4" s="1"/>
  <c r="K33" i="4"/>
  <c r="F33" i="4"/>
  <c r="Z32" i="4"/>
  <c r="O32" i="4"/>
  <c r="P32" i="4" s="1"/>
  <c r="M32" i="4"/>
  <c r="N32" i="4" s="1"/>
  <c r="K32" i="4"/>
  <c r="L32" i="4" s="1"/>
  <c r="F32" i="4"/>
  <c r="Z31" i="4"/>
  <c r="O31" i="4"/>
  <c r="P31" i="4" s="1"/>
  <c r="M31" i="4"/>
  <c r="N31" i="4" s="1"/>
  <c r="K31" i="4"/>
  <c r="L31" i="4" s="1"/>
  <c r="F31" i="4"/>
  <c r="Z30" i="4"/>
  <c r="O30" i="4"/>
  <c r="P30" i="4" s="1"/>
  <c r="M30" i="4"/>
  <c r="N30" i="4" s="1"/>
  <c r="K30" i="4"/>
  <c r="L30" i="4" s="1"/>
  <c r="F30" i="4"/>
  <c r="Z29" i="4"/>
  <c r="O29" i="4"/>
  <c r="P29" i="4" s="1"/>
  <c r="M29" i="4"/>
  <c r="N29" i="4" s="1"/>
  <c r="K29" i="4"/>
  <c r="F29" i="4"/>
  <c r="Z28" i="4"/>
  <c r="O28" i="4"/>
  <c r="P28" i="4" s="1"/>
  <c r="M28" i="4"/>
  <c r="N28" i="4" s="1"/>
  <c r="K28" i="4"/>
  <c r="L28" i="4" s="1"/>
  <c r="F28" i="4"/>
  <c r="Z27" i="4"/>
  <c r="O27" i="4"/>
  <c r="P27" i="4" s="1"/>
  <c r="M27" i="4"/>
  <c r="N27" i="4" s="1"/>
  <c r="K27" i="4"/>
  <c r="L27" i="4" s="1"/>
  <c r="F27" i="4"/>
  <c r="Z26" i="4"/>
  <c r="O26" i="4"/>
  <c r="P26" i="4" s="1"/>
  <c r="M26" i="4"/>
  <c r="N26" i="4" s="1"/>
  <c r="K26" i="4"/>
  <c r="L26" i="4" s="1"/>
  <c r="F26" i="4"/>
  <c r="Z25" i="4"/>
  <c r="O25" i="4"/>
  <c r="P25" i="4" s="1"/>
  <c r="M25" i="4"/>
  <c r="N25" i="4" s="1"/>
  <c r="K25" i="4"/>
  <c r="F25" i="4"/>
  <c r="Z24" i="4"/>
  <c r="O24" i="4"/>
  <c r="P24" i="4" s="1"/>
  <c r="M24" i="4"/>
  <c r="N24" i="4" s="1"/>
  <c r="K24" i="4"/>
  <c r="L24" i="4" s="1"/>
  <c r="F24" i="4"/>
  <c r="Z23" i="4"/>
  <c r="O23" i="4"/>
  <c r="P23" i="4" s="1"/>
  <c r="M23" i="4"/>
  <c r="N23" i="4" s="1"/>
  <c r="K23" i="4"/>
  <c r="L23" i="4" s="1"/>
  <c r="F23" i="4"/>
  <c r="Z22" i="4"/>
  <c r="O22" i="4"/>
  <c r="P22" i="4" s="1"/>
  <c r="M22" i="4"/>
  <c r="N22" i="4" s="1"/>
  <c r="K22" i="4"/>
  <c r="L22" i="4" s="1"/>
  <c r="F22" i="4"/>
  <c r="Z21" i="4"/>
  <c r="O21" i="4"/>
  <c r="P21" i="4" s="1"/>
  <c r="M21" i="4"/>
  <c r="N21" i="4" s="1"/>
  <c r="K21" i="4"/>
  <c r="F21" i="4"/>
  <c r="Z20" i="4"/>
  <c r="O20" i="4"/>
  <c r="P20" i="4" s="1"/>
  <c r="M20" i="4"/>
  <c r="N20" i="4" s="1"/>
  <c r="K20" i="4"/>
  <c r="L20" i="4" s="1"/>
  <c r="F20" i="4"/>
  <c r="O19" i="4"/>
  <c r="M19" i="4"/>
  <c r="K19" i="4"/>
  <c r="O18" i="4"/>
  <c r="M18" i="4"/>
  <c r="K18" i="4"/>
  <c r="Z17" i="4"/>
  <c r="O17" i="4"/>
  <c r="M17" i="4"/>
  <c r="K17" i="4"/>
  <c r="F17" i="4"/>
  <c r="O16" i="4"/>
  <c r="M16" i="4"/>
  <c r="K16" i="4"/>
  <c r="O15" i="4"/>
  <c r="M15" i="4"/>
  <c r="K15" i="4"/>
  <c r="Z14" i="4"/>
  <c r="O14" i="4"/>
  <c r="M14" i="4"/>
  <c r="K14" i="4"/>
  <c r="F14" i="4"/>
  <c r="O13" i="4"/>
  <c r="M13" i="4"/>
  <c r="K13" i="4"/>
  <c r="O12" i="4"/>
  <c r="M12" i="4"/>
  <c r="K12" i="4"/>
  <c r="Z11" i="4"/>
  <c r="O11" i="4"/>
  <c r="M11" i="4"/>
  <c r="K11" i="4"/>
  <c r="F11" i="4"/>
  <c r="Z10" i="4"/>
  <c r="O10" i="4"/>
  <c r="P10" i="4" s="1"/>
  <c r="M10" i="4"/>
  <c r="N10" i="4" s="1"/>
  <c r="K10" i="4"/>
  <c r="L10" i="4" s="1"/>
  <c r="F10" i="4"/>
  <c r="Z9" i="4"/>
  <c r="O9" i="4"/>
  <c r="P9" i="4" s="1"/>
  <c r="M9" i="4"/>
  <c r="N9" i="4" s="1"/>
  <c r="K9" i="4"/>
  <c r="F9" i="4"/>
  <c r="N11" i="4" l="1"/>
  <c r="L11" i="4"/>
  <c r="N14" i="4"/>
  <c r="R14" i="4" s="1"/>
  <c r="P17" i="4"/>
  <c r="P14" i="4"/>
  <c r="R20" i="4"/>
  <c r="R28" i="4"/>
  <c r="R32" i="4"/>
  <c r="L14" i="4"/>
  <c r="N17" i="4"/>
  <c r="R24" i="4"/>
  <c r="P11" i="4"/>
  <c r="R11" i="4" s="1"/>
  <c r="R37" i="4"/>
  <c r="R10" i="4"/>
  <c r="R31" i="4"/>
  <c r="R22" i="4"/>
  <c r="R26" i="4"/>
  <c r="R30" i="4"/>
  <c r="R34" i="4"/>
  <c r="R27" i="4"/>
  <c r="R35" i="4"/>
  <c r="R23" i="4"/>
  <c r="Q9" i="4"/>
  <c r="Q16" i="4"/>
  <c r="Q17" i="4"/>
  <c r="Q18" i="4"/>
  <c r="Q21" i="4"/>
  <c r="Q25" i="4"/>
  <c r="Q29" i="4"/>
  <c r="Q33" i="4"/>
  <c r="L33" i="4"/>
  <c r="R33" i="4" s="1"/>
  <c r="L29" i="4"/>
  <c r="R29" i="4" s="1"/>
  <c r="L25" i="4"/>
  <c r="R25" i="4" s="1"/>
  <c r="L21" i="4"/>
  <c r="R21" i="4" s="1"/>
  <c r="Q37" i="4"/>
  <c r="L9" i="4"/>
  <c r="R9" i="4" s="1"/>
  <c r="L17" i="4"/>
  <c r="Q10" i="4"/>
  <c r="Q14" i="4"/>
  <c r="Q15" i="4"/>
  <c r="Q22" i="4"/>
  <c r="Q26" i="4"/>
  <c r="Q30" i="4"/>
  <c r="Q34" i="4"/>
  <c r="Q11" i="4"/>
  <c r="Q12" i="4"/>
  <c r="Q23" i="4"/>
  <c r="Q27" i="4"/>
  <c r="Q31" i="4"/>
  <c r="Q35" i="4"/>
  <c r="Q36" i="4"/>
  <c r="Q13" i="4"/>
  <c r="Q19" i="4"/>
  <c r="Q20" i="4"/>
  <c r="Q24" i="4"/>
  <c r="Q28" i="4"/>
  <c r="Q32" i="4"/>
  <c r="R17" i="4" l="1"/>
  <c r="F69" i="1" l="1"/>
  <c r="E69" i="1"/>
  <c r="G57" i="1"/>
  <c r="F57" i="1"/>
  <c r="E57" i="1"/>
  <c r="G45" i="1"/>
  <c r="F45" i="1"/>
  <c r="E45" i="1"/>
  <c r="F38" i="1"/>
  <c r="E38" i="1"/>
  <c r="F26" i="1"/>
  <c r="E26" i="1"/>
  <c r="F24" i="1"/>
  <c r="E24" i="1"/>
  <c r="F73" i="1"/>
  <c r="E73" i="1"/>
  <c r="G72" i="1"/>
  <c r="F71" i="1"/>
  <c r="E71" i="1"/>
  <c r="G70" i="1"/>
  <c r="G68" i="1"/>
  <c r="F67" i="1"/>
  <c r="E67" i="1"/>
  <c r="G66" i="1"/>
  <c r="G65" i="1"/>
  <c r="F65" i="1"/>
  <c r="E65" i="1"/>
  <c r="G63" i="1"/>
  <c r="F63" i="1"/>
  <c r="E63" i="1"/>
  <c r="F61" i="1"/>
  <c r="E61" i="1"/>
  <c r="G60" i="1"/>
  <c r="F59" i="1"/>
  <c r="E59" i="1"/>
  <c r="G58" i="1"/>
  <c r="F55" i="1"/>
  <c r="E55" i="1"/>
  <c r="G54" i="1"/>
  <c r="G53" i="1"/>
  <c r="G52" i="1"/>
  <c r="G51" i="1"/>
  <c r="F51" i="1"/>
  <c r="E51" i="1"/>
  <c r="F49" i="1"/>
  <c r="E49" i="1"/>
  <c r="G48" i="1"/>
  <c r="F47" i="1"/>
  <c r="E47" i="1"/>
  <c r="G46" i="1"/>
  <c r="F43" i="1"/>
  <c r="E43" i="1"/>
  <c r="G42" i="1"/>
  <c r="G41" i="1"/>
  <c r="F40" i="1"/>
  <c r="E40" i="1"/>
  <c r="G39" i="1"/>
  <c r="G37" i="1"/>
  <c r="F36" i="1"/>
  <c r="E36" i="1"/>
  <c r="G35" i="1"/>
  <c r="F34" i="1"/>
  <c r="E34" i="1"/>
  <c r="G33" i="1"/>
  <c r="F32" i="1"/>
  <c r="E32" i="1"/>
  <c r="G31" i="1"/>
  <c r="F30" i="1"/>
  <c r="E30" i="1"/>
  <c r="G29" i="1"/>
  <c r="F28" i="1"/>
  <c r="E28" i="1"/>
  <c r="G27" i="1"/>
  <c r="G25" i="1"/>
  <c r="G23" i="1"/>
  <c r="F22" i="1"/>
  <c r="E22" i="1"/>
  <c r="G21" i="1"/>
  <c r="F20" i="1"/>
  <c r="E20" i="1"/>
  <c r="G19" i="1"/>
  <c r="G18" i="1"/>
  <c r="F16" i="1"/>
  <c r="E16" i="1"/>
  <c r="G15" i="1"/>
  <c r="G14" i="1"/>
  <c r="F14" i="1"/>
  <c r="E14" i="1"/>
  <c r="G16" i="1" l="1"/>
  <c r="G28" i="1"/>
  <c r="G40" i="1"/>
  <c r="G67" i="1"/>
  <c r="G24" i="1"/>
  <c r="G32" i="1"/>
  <c r="G49" i="1"/>
  <c r="G20" i="1"/>
  <c r="G36" i="1"/>
  <c r="G61" i="1"/>
  <c r="G73" i="1"/>
  <c r="G34" i="1"/>
  <c r="G59" i="1"/>
  <c r="G71" i="1"/>
  <c r="G69" i="1"/>
  <c r="G22" i="1"/>
  <c r="G26" i="1"/>
  <c r="G38" i="1"/>
  <c r="G47" i="1"/>
  <c r="G30" i="1"/>
  <c r="G43" i="1"/>
  <c r="F74" i="1"/>
  <c r="E74" i="1"/>
  <c r="G55" i="1"/>
  <c r="G74" i="1" l="1"/>
</calcChain>
</file>

<file path=xl/comments1.xml><?xml version="1.0" encoding="utf-8"?>
<comments xmlns="http://schemas.openxmlformats.org/spreadsheetml/2006/main">
  <authors>
    <author>Studentneu10</author>
  </authors>
  <commentList>
    <comment ref="E12" authorId="0" shapeId="0">
      <text>
        <r>
          <rPr>
            <b/>
            <sz val="9"/>
            <color indexed="81"/>
            <rFont val="Segoe UI"/>
            <family val="2"/>
          </rPr>
          <t>LS:</t>
        </r>
        <r>
          <rPr>
            <sz val="9"/>
            <color indexed="81"/>
            <rFont val="Segoe UI"/>
            <family val="2"/>
          </rPr>
          <t xml:space="preserve">
Quelle: bilanz15d (Zelle X41)</t>
        </r>
      </text>
    </comment>
    <comment ref="F12" authorId="0" shapeId="0">
      <text>
        <r>
          <rPr>
            <b/>
            <sz val="9"/>
            <color indexed="81"/>
            <rFont val="Segoe UI"/>
            <family val="2"/>
          </rPr>
          <t xml:space="preserve">LS:
</t>
        </r>
        <r>
          <rPr>
            <sz val="9"/>
            <color indexed="81"/>
            <rFont val="Segoe UI"/>
            <family val="2"/>
          </rPr>
          <t xml:space="preserve">Quelle: bilanz15d (Zelle X41)
</t>
        </r>
      </text>
    </comment>
    <comment ref="G12" authorId="0" shapeId="0">
      <text>
        <r>
          <rPr>
            <b/>
            <sz val="9"/>
            <color indexed="81"/>
            <rFont val="Segoe UI"/>
            <family val="2"/>
          </rPr>
          <t>LS:</t>
        </r>
        <r>
          <rPr>
            <sz val="9"/>
            <color indexed="81"/>
            <rFont val="Segoe UI"/>
            <family val="2"/>
          </rPr>
          <t xml:space="preserve">
Quelle: bilanz15d (Zelle X50) </t>
        </r>
      </text>
    </comment>
    <comment ref="E13" authorId="0" shapeId="0">
      <text>
        <r>
          <rPr>
            <b/>
            <sz val="9"/>
            <color indexed="81"/>
            <rFont val="Segoe UI"/>
            <family val="2"/>
          </rPr>
          <t xml:space="preserve">LS:
</t>
        </r>
        <r>
          <rPr>
            <sz val="9"/>
            <color indexed="81"/>
            <rFont val="Segoe UI"/>
            <family val="2"/>
          </rPr>
          <t xml:space="preserve">Quelle: bilanz15d (Zelle Y41) </t>
        </r>
      </text>
    </comment>
    <comment ref="F13" authorId="0" shapeId="0">
      <text>
        <r>
          <rPr>
            <b/>
            <sz val="9"/>
            <color indexed="81"/>
            <rFont val="Segoe UI"/>
            <family val="2"/>
          </rPr>
          <t xml:space="preserve">LS:
</t>
        </r>
        <r>
          <rPr>
            <sz val="9"/>
            <color indexed="81"/>
            <rFont val="Segoe UI"/>
            <family val="2"/>
          </rPr>
          <t xml:space="preserve">Quelle: bilanz15d (Zelle Y41)
</t>
        </r>
      </text>
    </comment>
    <comment ref="G13" authorId="0" shapeId="0">
      <text>
        <r>
          <rPr>
            <b/>
            <sz val="9"/>
            <color indexed="81"/>
            <rFont val="Segoe UI"/>
            <family val="2"/>
          </rPr>
          <t>LS:</t>
        </r>
        <r>
          <rPr>
            <sz val="9"/>
            <color indexed="81"/>
            <rFont val="Segoe UI"/>
            <family val="2"/>
          </rPr>
          <t xml:space="preserve">
Quelle: bilanz15d (Zelle X50)</t>
        </r>
      </text>
    </comment>
    <comment ref="E17" authorId="0" shapeId="0">
      <text>
        <r>
          <rPr>
            <b/>
            <sz val="9"/>
            <color indexed="81"/>
            <rFont val="Segoe UI"/>
            <family val="2"/>
          </rPr>
          <t>LS:</t>
        </r>
        <r>
          <rPr>
            <sz val="9"/>
            <color indexed="81"/>
            <rFont val="Segoe UI"/>
            <family val="2"/>
          </rPr>
          <t xml:space="preserve">
Quelle: T41 (Fallzahl der Betriebe)</t>
        </r>
      </text>
    </comment>
    <comment ref="F17" authorId="0" shapeId="0">
      <text>
        <r>
          <rPr>
            <b/>
            <sz val="9"/>
            <color indexed="81"/>
            <rFont val="Segoe UI"/>
            <family val="2"/>
          </rPr>
          <t>LS:</t>
        </r>
        <r>
          <rPr>
            <sz val="9"/>
            <color indexed="81"/>
            <rFont val="Segoe UI"/>
            <family val="2"/>
          </rPr>
          <t xml:space="preserve">
Quelle: T41 (Fallzahl der Betriebe)</t>
        </r>
      </text>
    </comment>
    <comment ref="G17" authorId="0" shapeId="0">
      <text>
        <r>
          <rPr>
            <b/>
            <sz val="9"/>
            <color indexed="81"/>
            <rFont val="Segoe UI"/>
            <family val="2"/>
          </rPr>
          <t>LS:</t>
        </r>
        <r>
          <rPr>
            <sz val="9"/>
            <color indexed="81"/>
            <rFont val="Segoe UI"/>
            <family val="2"/>
          </rPr>
          <t xml:space="preserve">
Quelle: bilanz15d (Zelle X50)</t>
        </r>
      </text>
    </comment>
  </commentList>
</comments>
</file>

<file path=xl/sharedStrings.xml><?xml version="1.0" encoding="utf-8"?>
<sst xmlns="http://schemas.openxmlformats.org/spreadsheetml/2006/main" count="327" uniqueCount="158">
  <si>
    <t>Übersicht Faktoren Gas</t>
  </si>
  <si>
    <t>Daten für alle Verbräuche gegeben</t>
  </si>
  <si>
    <t>Daten für gesamt und energetisch gegeben</t>
  </si>
  <si>
    <t>Daten berechnet</t>
  </si>
  <si>
    <t>***</t>
  </si>
  <si>
    <t>WZ</t>
  </si>
  <si>
    <t>Bezeichnung</t>
  </si>
  <si>
    <t>Energieträger</t>
  </si>
  <si>
    <t>Gesamtverbrauch 
[GJ]</t>
  </si>
  <si>
    <t>energetisch genutzt 
[GJ]</t>
  </si>
  <si>
    <t>nichtenergetisch genutzt 
[GJ]</t>
  </si>
  <si>
    <t>Quelle</t>
  </si>
  <si>
    <t>05</t>
  </si>
  <si>
    <t>Kohlenbergbau</t>
  </si>
  <si>
    <t xml:space="preserve">Erdgas, Erdölgas                                                 </t>
  </si>
  <si>
    <t>Grubengas</t>
  </si>
  <si>
    <t>∑</t>
  </si>
  <si>
    <t>-</t>
  </si>
  <si>
    <t xml:space="preserve">06        </t>
  </si>
  <si>
    <t>Gewinnung Erdöl/-gas</t>
  </si>
  <si>
    <t>06</t>
  </si>
  <si>
    <t>07</t>
  </si>
  <si>
    <t>Erzbergbau</t>
  </si>
  <si>
    <t>k. A.</t>
  </si>
  <si>
    <t xml:space="preserve">08        </t>
  </si>
  <si>
    <t>Gewinnung von Steinen u. Erden, sonstiger Bergbau</t>
  </si>
  <si>
    <t>08</t>
  </si>
  <si>
    <t xml:space="preserve">09        </t>
  </si>
  <si>
    <t>DL für Bergbau u. Gewinnung von Steinen</t>
  </si>
  <si>
    <t>09</t>
  </si>
  <si>
    <t xml:space="preserve">10        </t>
  </si>
  <si>
    <t>Herstellung Nahrungs-/Futtermittel</t>
  </si>
  <si>
    <t>10</t>
  </si>
  <si>
    <t xml:space="preserve">11        </t>
  </si>
  <si>
    <t>Getränkeherstellung</t>
  </si>
  <si>
    <t>11</t>
  </si>
  <si>
    <t xml:space="preserve">12        </t>
  </si>
  <si>
    <t>Tabakverarbeitung</t>
  </si>
  <si>
    <t>12</t>
  </si>
  <si>
    <t xml:space="preserve">13        </t>
  </si>
  <si>
    <t>Herstellung von Textilien</t>
  </si>
  <si>
    <t>13</t>
  </si>
  <si>
    <t xml:space="preserve">14        </t>
  </si>
  <si>
    <t>Herstellung von Bekleidung</t>
  </si>
  <si>
    <t>14</t>
  </si>
  <si>
    <t xml:space="preserve">15        </t>
  </si>
  <si>
    <t>H. von Leder, Lederwaren u. Schuhen</t>
  </si>
  <si>
    <t>15</t>
  </si>
  <si>
    <t xml:space="preserve">16        </t>
  </si>
  <si>
    <t>H. von Holz-, Flecht-, Korb u. Korbwaren</t>
  </si>
  <si>
    <t>16</t>
  </si>
  <si>
    <t xml:space="preserve">17        </t>
  </si>
  <si>
    <t>Herstellung von Papier, Pappe u. Waren daraus</t>
  </si>
  <si>
    <t>17</t>
  </si>
  <si>
    <t xml:space="preserve">18        </t>
  </si>
  <si>
    <t>H. von Druckerzeugnissen, Vervielfältigung von Ton-, Bild- u. Datenträgern</t>
  </si>
  <si>
    <t>18</t>
  </si>
  <si>
    <t xml:space="preserve">19        </t>
  </si>
  <si>
    <t>Kokerei u. Mineralölverarbeitung</t>
  </si>
  <si>
    <t xml:space="preserve">Kokereigas                                                       </t>
  </si>
  <si>
    <t>19</t>
  </si>
  <si>
    <t xml:space="preserve">20        </t>
  </si>
  <si>
    <t>H. von chemischen Erzeugnissen</t>
  </si>
  <si>
    <t>20</t>
  </si>
  <si>
    <t xml:space="preserve">21        </t>
  </si>
  <si>
    <t>H. von pharmazeutischen Erzugnissen</t>
  </si>
  <si>
    <t>21</t>
  </si>
  <si>
    <t xml:space="preserve">22        </t>
  </si>
  <si>
    <t>H. von Gummi- u. Kunststoffwaren</t>
  </si>
  <si>
    <t>22</t>
  </si>
  <si>
    <t xml:space="preserve">23        </t>
  </si>
  <si>
    <t>H. von Glaswaren, Keramik, Verarbeitung von Steinen</t>
  </si>
  <si>
    <t>23</t>
  </si>
  <si>
    <t xml:space="preserve">24        </t>
  </si>
  <si>
    <t>Metallerzeugung u. -bearbeitung</t>
  </si>
  <si>
    <t xml:space="preserve">Hochofengas, Konvertergas                                        </t>
  </si>
  <si>
    <t>24</t>
  </si>
  <si>
    <t xml:space="preserve">25        </t>
  </si>
  <si>
    <t>H. von Metallerzeugnissen</t>
  </si>
  <si>
    <t>25</t>
  </si>
  <si>
    <t xml:space="preserve">26        </t>
  </si>
  <si>
    <t>H. von DV-Geräten, elektronsichen, optischen Erzeugnissen</t>
  </si>
  <si>
    <t>26</t>
  </si>
  <si>
    <t xml:space="preserve">27        </t>
  </si>
  <si>
    <t>H. von elektrischen Ausrüstungen</t>
  </si>
  <si>
    <t>27</t>
  </si>
  <si>
    <t xml:space="preserve">28        </t>
  </si>
  <si>
    <t>Maschinenbau</t>
  </si>
  <si>
    <t>28</t>
  </si>
  <si>
    <t xml:space="preserve">29        </t>
  </si>
  <si>
    <t>H. von Kraftwagen u. Kraftwagenteilen</t>
  </si>
  <si>
    <t>29</t>
  </si>
  <si>
    <t xml:space="preserve">30        </t>
  </si>
  <si>
    <t>Sonstiger Fahrzeugbau</t>
  </si>
  <si>
    <t>30</t>
  </si>
  <si>
    <t xml:space="preserve">31        </t>
  </si>
  <si>
    <t>Herstellung von Möbeln</t>
  </si>
  <si>
    <t>31</t>
  </si>
  <si>
    <t xml:space="preserve">32        </t>
  </si>
  <si>
    <t>Herstellung von sonstigen Waren</t>
  </si>
  <si>
    <t>32</t>
  </si>
  <si>
    <t xml:space="preserve">33        </t>
  </si>
  <si>
    <t>Reparatur u. Installation von Maschinen u. Ausrüstungen</t>
  </si>
  <si>
    <t>33</t>
  </si>
  <si>
    <t>05 - 33</t>
  </si>
  <si>
    <t>alle WZ</t>
  </si>
  <si>
    <t>Übersicht Faktoren für Statistiken</t>
  </si>
  <si>
    <t>Check</t>
  </si>
  <si>
    <t>Erdöl/-gas</t>
  </si>
  <si>
    <t>Steine/Erden</t>
  </si>
  <si>
    <t>DL für Bergbau</t>
  </si>
  <si>
    <t>Nahrungsmittel</t>
  </si>
  <si>
    <t>Getränke</t>
  </si>
  <si>
    <t>Tabak</t>
  </si>
  <si>
    <t>Textilien</t>
  </si>
  <si>
    <t>Bekleidung</t>
  </si>
  <si>
    <t>Lederwaren/Schuhe</t>
  </si>
  <si>
    <t>Holzwaren</t>
  </si>
  <si>
    <t>Papier/Pappe</t>
  </si>
  <si>
    <t>Druckereien</t>
  </si>
  <si>
    <t>Mineralölverarbeitung</t>
  </si>
  <si>
    <t>Chem. Erzeugnisse</t>
  </si>
  <si>
    <t>Pharm. Erzeugnisse</t>
  </si>
  <si>
    <t>Gummi-/Kunststoffe</t>
  </si>
  <si>
    <t>Glas/Zement</t>
  </si>
  <si>
    <t>Metallerzeugung</t>
  </si>
  <si>
    <t>H. von DV-Geräten</t>
  </si>
  <si>
    <t>H. von Elektronik</t>
  </si>
  <si>
    <t>Automobil</t>
  </si>
  <si>
    <t>H. von Möbeln</t>
  </si>
  <si>
    <t>H. sonst. Waren</t>
  </si>
  <si>
    <t>Rep. von Maschinen</t>
  </si>
  <si>
    <t>Quellen</t>
  </si>
  <si>
    <t>1) DESTATIS, Erhebung über die Energieverwendung der Betriebe des Verarb. Gewerbes sowie des Bergbaus und der Gewinnung von Steinen und Erden, Tabelle 2: Energieverbrauch nach Energieträgern, 2015, database = 'spatial', table_id = 16</t>
  </si>
  <si>
    <t>3) DESTATIS, Umweltnutzung und Wirtschaft, Tabellen zu den  Umweltökonomische Gesamtrechnungen, Teil 2: Energie, Berichtszeitraum 2000-2017,  Tabelle 3.2.3.4 (2015), database = 'spatial', table_id = 38</t>
  </si>
  <si>
    <t>4) Sromverbrauch Industrie je LK und WZ (Verbrauch, Netzbezug und Eigenerzeugung), Berechnung der FFE, database = 'spatial', table_id = 25</t>
  </si>
  <si>
    <t>2) AGEB Energiebilanz der Bundesrepublik Deutschland,  Bilanz 2015</t>
  </si>
  <si>
    <r>
      <t xml:space="preserve">Gase Gesamt-
verbrauch [TJ]
</t>
    </r>
    <r>
      <rPr>
        <b/>
        <sz val="8"/>
        <color theme="1"/>
        <rFont val="Calibri"/>
        <family val="2"/>
        <scheme val="minor"/>
      </rPr>
      <t>1) 2)</t>
    </r>
  </si>
  <si>
    <t>Differenz [TJ]</t>
  </si>
  <si>
    <r>
      <t xml:space="preserve">Gase Gesamt-
verbrauch [TJ]
</t>
    </r>
    <r>
      <rPr>
        <b/>
        <sz val="8"/>
        <color theme="1"/>
        <rFont val="Calibri"/>
        <family val="2"/>
        <scheme val="minor"/>
      </rPr>
      <t>3)</t>
    </r>
  </si>
  <si>
    <t>Alle Gase [%]</t>
  </si>
  <si>
    <r>
      <t xml:space="preserve">davon Erdgas [%]
</t>
    </r>
    <r>
      <rPr>
        <b/>
        <sz val="8"/>
        <color theme="1"/>
        <rFont val="Calibri"/>
        <family val="2"/>
        <scheme val="minor"/>
      </rPr>
      <t>1) 2)</t>
    </r>
  </si>
  <si>
    <r>
      <t xml:space="preserve">davon andere Gase [%]
</t>
    </r>
    <r>
      <rPr>
        <b/>
        <sz val="8"/>
        <color theme="1"/>
        <rFont val="Calibri"/>
        <family val="2"/>
        <scheme val="minor"/>
      </rPr>
      <t>1) 2)</t>
    </r>
  </si>
  <si>
    <t>2)</t>
  </si>
  <si>
    <t>1)</t>
  </si>
  <si>
    <t>Zahlenwert geheimgehalten</t>
  </si>
  <si>
    <t>DESTATIS, Erhebung über die Energieverwendung der Betriebe des Verarb. Gewerbes sowie des Bergbaus und der Gewinnung von Steinen und Erden, Tabelle 2: Energieverbrauch nach Energieträgern, 2015, database = 'spatial', table_id = 16</t>
  </si>
  <si>
    <t>AGEB Energiebilanz der Bundesrepublik Deutschland,  Bilanz 2015</t>
  </si>
  <si>
    <t>1), 2)</t>
  </si>
  <si>
    <r>
      <t xml:space="preserve">Erdgas energetisch </t>
    </r>
    <r>
      <rPr>
        <b/>
        <sz val="8"/>
        <color theme="1"/>
        <rFont val="Calibri"/>
        <family val="2"/>
        <scheme val="minor"/>
      </rPr>
      <t>(bezogen auf Gesamtverbrauch)
1) 2)</t>
    </r>
  </si>
  <si>
    <r>
      <t xml:space="preserve">Erdgas nicht-energetisch </t>
    </r>
    <r>
      <rPr>
        <b/>
        <sz val="8"/>
        <color theme="1"/>
        <rFont val="Calibri"/>
        <family val="2"/>
        <scheme val="minor"/>
      </rPr>
      <t>(bezogen auf Gesamtverbrauch)
1) 2)</t>
    </r>
  </si>
  <si>
    <r>
      <t xml:space="preserve">Erdgas  energetisch </t>
    </r>
    <r>
      <rPr>
        <b/>
        <sz val="8"/>
        <color theme="1"/>
        <rFont val="Calibri"/>
        <family val="2"/>
        <scheme val="minor"/>
      </rPr>
      <t>(bezogen auf Erdgasverbrauch)
1) 2)</t>
    </r>
  </si>
  <si>
    <r>
      <t xml:space="preserve">Erdgas nicht-energetisch </t>
    </r>
    <r>
      <rPr>
        <b/>
        <sz val="8"/>
        <color theme="1"/>
        <rFont val="Calibri"/>
        <family val="2"/>
        <scheme val="minor"/>
      </rPr>
      <t>(bezogen auf Erdgasverbrauch)
1) 2)</t>
    </r>
  </si>
  <si>
    <r>
      <t xml:space="preserve">Strom Gesamt-
verbrauch [TJ]
</t>
    </r>
    <r>
      <rPr>
        <b/>
        <sz val="8"/>
        <color theme="1"/>
        <rFont val="Calibri"/>
        <family val="2"/>
        <scheme val="minor"/>
      </rPr>
      <t xml:space="preserve">4) </t>
    </r>
  </si>
  <si>
    <r>
      <t xml:space="preserve">Strom Gesamt-
verbrauch [TJ]
</t>
    </r>
    <r>
      <rPr>
        <b/>
        <sz val="8"/>
        <color theme="1"/>
        <rFont val="Calibri"/>
        <family val="2"/>
        <scheme val="minor"/>
      </rPr>
      <t xml:space="preserve">3) </t>
    </r>
  </si>
  <si>
    <t>Anteil Strom [%]</t>
  </si>
  <si>
    <t>davon Netzbezug [%]</t>
  </si>
  <si>
    <t>davon Eigenerzeugung [%]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</si>
</sst>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%"/>
    <numFmt numFmtId="165" formatCode="#,##0.00000000000000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20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name val="Calibri"/>
      <family val="2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</font>
    <font>
      <b/>
      <sz val="9"/>
      <color indexed="81"/>
      <name val="Segoe UI"/>
      <family val="2"/>
    </font>
    <font>
      <sz val="9"/>
      <color indexed="81"/>
      <name val="Segoe UI"/>
      <family val="2"/>
    </font>
    <font>
      <b/>
      <sz val="8"/>
      <color theme="1"/>
      <name val="Calibri"/>
      <family val="2"/>
      <scheme val="minor"/>
    </font>
    <font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5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" fillId="0" borderId="0"/>
  </cellStyleXfs>
  <cellXfs count="177">
    <xf numFmtId="0" fontId="0" fillId="0" borderId="0" xfId="0"/>
    <xf numFmtId="0" fontId="3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5" fillId="2" borderId="0" xfId="2" applyFont="1" applyFill="1"/>
    <xf numFmtId="0" fontId="5" fillId="0" borderId="0" xfId="2" applyFont="1" applyAlignment="1">
      <alignment vertical="center"/>
    </xf>
    <xf numFmtId="0" fontId="0" fillId="0" borderId="0" xfId="0" applyAlignment="1">
      <alignment horizontal="left"/>
    </xf>
    <xf numFmtId="0" fontId="5" fillId="3" borderId="0" xfId="2" applyFont="1" applyFill="1"/>
    <xf numFmtId="0" fontId="5" fillId="4" borderId="0" xfId="2" applyFont="1" applyFill="1"/>
    <xf numFmtId="0" fontId="5" fillId="0" borderId="0" xfId="2" applyFont="1" applyFill="1" applyAlignment="1">
      <alignment horizontal="center" vertical="center"/>
    </xf>
    <xf numFmtId="0" fontId="6" fillId="5" borderId="1" xfId="2" applyFont="1" applyFill="1" applyBorder="1" applyAlignment="1">
      <alignment horizontal="center" vertical="center"/>
    </xf>
    <xf numFmtId="0" fontId="6" fillId="5" borderId="1" xfId="2" applyFont="1" applyFill="1" applyBorder="1" applyAlignment="1">
      <alignment horizontal="center" vertical="center" wrapText="1"/>
    </xf>
    <xf numFmtId="0" fontId="6" fillId="5" borderId="2" xfId="2" applyFont="1" applyFill="1" applyBorder="1" applyAlignment="1">
      <alignment horizontal="center" vertical="center" wrapText="1"/>
    </xf>
    <xf numFmtId="0" fontId="6" fillId="5" borderId="3" xfId="2" applyFont="1" applyFill="1" applyBorder="1" applyAlignment="1">
      <alignment horizontal="center" vertical="center" wrapText="1"/>
    </xf>
    <xf numFmtId="0" fontId="6" fillId="5" borderId="4" xfId="2" applyFont="1" applyFill="1" applyBorder="1" applyAlignment="1">
      <alignment horizontal="center" vertical="center" wrapText="1"/>
    </xf>
    <xf numFmtId="49" fontId="5" fillId="6" borderId="1" xfId="2" applyNumberFormat="1" applyFont="1" applyFill="1" applyBorder="1" applyAlignment="1">
      <alignment horizontal="center" vertical="center" wrapText="1"/>
    </xf>
    <xf numFmtId="49" fontId="5" fillId="6" borderId="1" xfId="2" applyNumberFormat="1" applyFont="1" applyFill="1" applyBorder="1" applyAlignment="1">
      <alignment horizontal="left" vertical="center" wrapText="1"/>
    </xf>
    <xf numFmtId="49" fontId="5" fillId="0" borderId="1" xfId="2" applyNumberFormat="1" applyFont="1" applyFill="1" applyBorder="1" applyAlignment="1">
      <alignment horizontal="left" vertical="center" wrapText="1"/>
    </xf>
    <xf numFmtId="4" fontId="5" fillId="0" borderId="1" xfId="2" applyNumberFormat="1" applyFont="1" applyFill="1" applyBorder="1" applyAlignment="1">
      <alignment horizontal="center" vertical="center" wrapText="1"/>
    </xf>
    <xf numFmtId="4" fontId="5" fillId="0" borderId="2" xfId="2" applyNumberFormat="1" applyFont="1" applyFill="1" applyBorder="1" applyAlignment="1">
      <alignment horizontal="center" vertical="center" wrapText="1"/>
    </xf>
    <xf numFmtId="4" fontId="5" fillId="0" borderId="3" xfId="2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49" fontId="5" fillId="6" borderId="5" xfId="2" applyNumberFormat="1" applyFont="1" applyFill="1" applyBorder="1" applyAlignment="1">
      <alignment horizontal="left" vertical="center" wrapText="1"/>
    </xf>
    <xf numFmtId="49" fontId="5" fillId="0" borderId="5" xfId="2" applyNumberFormat="1" applyFont="1" applyFill="1" applyBorder="1" applyAlignment="1">
      <alignment horizontal="left" vertical="center" wrapText="1"/>
    </xf>
    <xf numFmtId="49" fontId="2" fillId="7" borderId="1" xfId="0" applyNumberFormat="1" applyFont="1" applyFill="1" applyBorder="1" applyAlignment="1">
      <alignment horizontal="center" vertical="center"/>
    </xf>
    <xf numFmtId="49" fontId="2" fillId="7" borderId="5" xfId="0" applyNumberFormat="1" applyFont="1" applyFill="1" applyBorder="1" applyAlignment="1">
      <alignment horizontal="left" vertical="center"/>
    </xf>
    <xf numFmtId="49" fontId="7" fillId="7" borderId="5" xfId="2" applyNumberFormat="1" applyFont="1" applyFill="1" applyBorder="1" applyAlignment="1">
      <alignment horizontal="center" vertical="center" wrapText="1"/>
    </xf>
    <xf numFmtId="4" fontId="8" fillId="7" borderId="1" xfId="2" applyNumberFormat="1" applyFont="1" applyFill="1" applyBorder="1" applyAlignment="1">
      <alignment horizontal="center" vertical="center" wrapText="1"/>
    </xf>
    <xf numFmtId="4" fontId="8" fillId="7" borderId="2" xfId="2" applyNumberFormat="1" applyFont="1" applyFill="1" applyBorder="1" applyAlignment="1">
      <alignment horizontal="center" vertical="center" wrapText="1"/>
    </xf>
    <xf numFmtId="4" fontId="8" fillId="7" borderId="3" xfId="2" applyNumberFormat="1" applyFont="1" applyFill="1" applyBorder="1" applyAlignment="1">
      <alignment horizontal="center" vertical="center" wrapText="1"/>
    </xf>
    <xf numFmtId="4" fontId="5" fillId="3" borderId="1" xfId="2" applyNumberFormat="1" applyFont="1" applyFill="1" applyBorder="1" applyAlignment="1">
      <alignment horizontal="center" vertical="center" wrapText="1"/>
    </xf>
    <xf numFmtId="4" fontId="5" fillId="3" borderId="2" xfId="2" applyNumberFormat="1" applyFont="1" applyFill="1" applyBorder="1" applyAlignment="1">
      <alignment horizontal="center" vertical="center" wrapText="1"/>
    </xf>
    <xf numFmtId="4" fontId="5" fillId="4" borderId="3" xfId="2" applyNumberFormat="1" applyFont="1" applyFill="1" applyBorder="1" applyAlignment="1">
      <alignment horizontal="center" vertical="center" wrapText="1"/>
    </xf>
    <xf numFmtId="49" fontId="8" fillId="7" borderId="1" xfId="2" applyNumberFormat="1" applyFont="1" applyFill="1" applyBorder="1" applyAlignment="1">
      <alignment horizontal="center" vertical="center" wrapText="1"/>
    </xf>
    <xf numFmtId="49" fontId="8" fillId="7" borderId="5" xfId="2" applyNumberFormat="1" applyFont="1" applyFill="1" applyBorder="1" applyAlignment="1">
      <alignment horizontal="left" vertical="center" wrapText="1"/>
    </xf>
    <xf numFmtId="49" fontId="5" fillId="6" borderId="6" xfId="2" applyNumberFormat="1" applyFont="1" applyFill="1" applyBorder="1" applyAlignment="1">
      <alignment horizontal="center" vertical="center" wrapText="1"/>
    </xf>
    <xf numFmtId="49" fontId="5" fillId="6" borderId="6" xfId="2" applyNumberFormat="1" applyFont="1" applyFill="1" applyBorder="1" applyAlignment="1">
      <alignment horizontal="left" vertical="center" wrapText="1"/>
    </xf>
    <xf numFmtId="4" fontId="5" fillId="3" borderId="6" xfId="2" applyNumberFormat="1" applyFont="1" applyFill="1" applyBorder="1" applyAlignment="1">
      <alignment horizontal="center" vertical="center" wrapText="1"/>
    </xf>
    <xf numFmtId="4" fontId="5" fillId="3" borderId="7" xfId="2" applyNumberFormat="1" applyFont="1" applyFill="1" applyBorder="1" applyAlignment="1">
      <alignment horizontal="center" vertical="center" wrapText="1"/>
    </xf>
    <xf numFmtId="4" fontId="5" fillId="4" borderId="8" xfId="2" applyNumberFormat="1" applyFont="1" applyFill="1" applyBorder="1" applyAlignment="1">
      <alignment horizontal="center" vertical="center" wrapText="1"/>
    </xf>
    <xf numFmtId="49" fontId="5" fillId="6" borderId="10" xfId="2" applyNumberFormat="1" applyFont="1" applyFill="1" applyBorder="1" applyAlignment="1">
      <alignment horizontal="center" vertical="center" wrapText="1"/>
    </xf>
    <xf numFmtId="49" fontId="5" fillId="6" borderId="10" xfId="2" applyNumberFormat="1" applyFont="1" applyFill="1" applyBorder="1" applyAlignment="1">
      <alignment horizontal="left" vertical="center" wrapText="1"/>
    </xf>
    <xf numFmtId="4" fontId="5" fillId="3" borderId="10" xfId="2" applyNumberFormat="1" applyFont="1" applyFill="1" applyBorder="1" applyAlignment="1">
      <alignment horizontal="center" vertical="center" wrapText="1"/>
    </xf>
    <xf numFmtId="4" fontId="5" fillId="3" borderId="11" xfId="2" applyNumberFormat="1" applyFont="1" applyFill="1" applyBorder="1" applyAlignment="1">
      <alignment horizontal="center" vertical="center" wrapText="1"/>
    </xf>
    <xf numFmtId="4" fontId="5" fillId="4" borderId="12" xfId="2" applyNumberFormat="1" applyFont="1" applyFill="1" applyBorder="1" applyAlignment="1">
      <alignment horizontal="center" vertical="center" wrapText="1"/>
    </xf>
    <xf numFmtId="4" fontId="5" fillId="4" borderId="13" xfId="2" applyNumberFormat="1" applyFont="1" applyFill="1" applyBorder="1" applyAlignment="1">
      <alignment horizontal="center" vertical="center" wrapText="1"/>
    </xf>
    <xf numFmtId="49" fontId="5" fillId="6" borderId="14" xfId="2" applyNumberFormat="1" applyFont="1" applyFill="1" applyBorder="1" applyAlignment="1">
      <alignment horizontal="center" vertical="center" wrapText="1"/>
    </xf>
    <xf numFmtId="49" fontId="5" fillId="6" borderId="14" xfId="2" applyNumberFormat="1" applyFont="1" applyFill="1" applyBorder="1" applyAlignment="1">
      <alignment horizontal="left" vertical="center" wrapText="1"/>
    </xf>
    <xf numFmtId="4" fontId="5" fillId="3" borderId="14" xfId="2" applyNumberFormat="1" applyFont="1" applyFill="1" applyBorder="1" applyAlignment="1">
      <alignment horizontal="center" vertical="center" wrapText="1"/>
    </xf>
    <xf numFmtId="4" fontId="5" fillId="3" borderId="15" xfId="2" applyNumberFormat="1" applyFont="1" applyFill="1" applyBorder="1" applyAlignment="1">
      <alignment horizontal="center" vertical="center" wrapText="1"/>
    </xf>
    <xf numFmtId="4" fontId="5" fillId="4" borderId="16" xfId="2" applyNumberFormat="1" applyFont="1" applyFill="1" applyBorder="1" applyAlignment="1">
      <alignment horizontal="center" vertical="center" wrapText="1"/>
    </xf>
    <xf numFmtId="49" fontId="5" fillId="6" borderId="17" xfId="2" applyNumberFormat="1" applyFont="1" applyFill="1" applyBorder="1" applyAlignment="1">
      <alignment horizontal="center" vertical="center" wrapText="1"/>
    </xf>
    <xf numFmtId="49" fontId="5" fillId="6" borderId="17" xfId="2" applyNumberFormat="1" applyFont="1" applyFill="1" applyBorder="1" applyAlignment="1">
      <alignment horizontal="left" vertical="center" wrapText="1"/>
    </xf>
    <xf numFmtId="4" fontId="5" fillId="3" borderId="17" xfId="2" applyNumberFormat="1" applyFont="1" applyFill="1" applyBorder="1" applyAlignment="1">
      <alignment horizontal="center" vertical="center" wrapText="1"/>
    </xf>
    <xf numFmtId="4" fontId="5" fillId="3" borderId="18" xfId="2" applyNumberFormat="1" applyFont="1" applyFill="1" applyBorder="1" applyAlignment="1">
      <alignment horizontal="center" vertical="center" wrapText="1"/>
    </xf>
    <xf numFmtId="49" fontId="5" fillId="6" borderId="19" xfId="2" applyNumberFormat="1" applyFont="1" applyFill="1" applyBorder="1" applyAlignment="1">
      <alignment horizontal="center" vertical="center" wrapText="1"/>
    </xf>
    <xf numFmtId="49" fontId="5" fillId="6" borderId="19" xfId="2" applyNumberFormat="1" applyFont="1" applyFill="1" applyBorder="1" applyAlignment="1">
      <alignment horizontal="left" vertical="center" wrapText="1"/>
    </xf>
    <xf numFmtId="4" fontId="5" fillId="3" borderId="19" xfId="2" applyNumberFormat="1" applyFont="1" applyFill="1" applyBorder="1" applyAlignment="1">
      <alignment horizontal="center" vertical="center" wrapText="1"/>
    </xf>
    <xf numFmtId="4" fontId="5" fillId="3" borderId="20" xfId="2" applyNumberFormat="1" applyFont="1" applyFill="1" applyBorder="1" applyAlignment="1">
      <alignment horizontal="center" vertical="center" wrapText="1"/>
    </xf>
    <xf numFmtId="4" fontId="5" fillId="4" borderId="21" xfId="2" applyNumberFormat="1" applyFont="1" applyFill="1" applyBorder="1" applyAlignment="1">
      <alignment horizontal="center" vertical="center" wrapText="1"/>
    </xf>
    <xf numFmtId="164" fontId="0" fillId="0" borderId="0" xfId="1" applyNumberFormat="1" applyFont="1"/>
    <xf numFmtId="4" fontId="5" fillId="8" borderId="6" xfId="2" applyNumberFormat="1" applyFont="1" applyFill="1" applyBorder="1" applyAlignment="1">
      <alignment horizontal="center" vertical="center" wrapText="1"/>
    </xf>
    <xf numFmtId="4" fontId="5" fillId="8" borderId="7" xfId="2" applyNumberFormat="1" applyFont="1" applyFill="1" applyBorder="1" applyAlignment="1">
      <alignment horizontal="center" vertical="center" wrapText="1"/>
    </xf>
    <xf numFmtId="4" fontId="5" fillId="8" borderId="13" xfId="2" applyNumberFormat="1" applyFont="1" applyFill="1" applyBorder="1" applyAlignment="1">
      <alignment horizontal="center" vertical="center" wrapText="1"/>
    </xf>
    <xf numFmtId="4" fontId="5" fillId="4" borderId="22" xfId="2" applyNumberFormat="1" applyFont="1" applyFill="1" applyBorder="1" applyAlignment="1">
      <alignment horizontal="center" vertical="center" wrapText="1"/>
    </xf>
    <xf numFmtId="4" fontId="5" fillId="8" borderId="14" xfId="2" applyNumberFormat="1" applyFont="1" applyFill="1" applyBorder="1" applyAlignment="1">
      <alignment horizontal="center" vertical="center" wrapText="1"/>
    </xf>
    <xf numFmtId="4" fontId="5" fillId="8" borderId="15" xfId="2" applyNumberFormat="1" applyFont="1" applyFill="1" applyBorder="1" applyAlignment="1">
      <alignment horizontal="center" vertical="center" wrapText="1"/>
    </xf>
    <xf numFmtId="4" fontId="5" fillId="8" borderId="22" xfId="2" applyNumberFormat="1" applyFont="1" applyFill="1" applyBorder="1" applyAlignment="1">
      <alignment horizontal="center" vertical="center" wrapText="1"/>
    </xf>
    <xf numFmtId="4" fontId="5" fillId="8" borderId="10" xfId="2" applyNumberFormat="1" applyFont="1" applyFill="1" applyBorder="1" applyAlignment="1">
      <alignment horizontal="center" vertical="center" wrapText="1"/>
    </xf>
    <xf numFmtId="4" fontId="5" fillId="8" borderId="11" xfId="2" applyNumberFormat="1" applyFont="1" applyFill="1" applyBorder="1" applyAlignment="1">
      <alignment horizontal="center" vertical="center" wrapText="1"/>
    </xf>
    <xf numFmtId="4" fontId="5" fillId="8" borderId="23" xfId="2" applyNumberFormat="1" applyFont="1" applyFill="1" applyBorder="1" applyAlignment="1">
      <alignment horizontal="center" vertical="center" wrapText="1"/>
    </xf>
    <xf numFmtId="49" fontId="9" fillId="5" borderId="1" xfId="0" applyNumberFormat="1" applyFont="1" applyFill="1" applyBorder="1" applyAlignment="1">
      <alignment horizontal="center" vertical="center"/>
    </xf>
    <xf numFmtId="49" fontId="9" fillId="5" borderId="5" xfId="0" applyNumberFormat="1" applyFont="1" applyFill="1" applyBorder="1" applyAlignment="1">
      <alignment horizontal="left" vertical="center"/>
    </xf>
    <xf numFmtId="49" fontId="10" fillId="5" borderId="5" xfId="2" applyNumberFormat="1" applyFont="1" applyFill="1" applyBorder="1" applyAlignment="1">
      <alignment horizontal="center" vertical="center" wrapText="1"/>
    </xf>
    <xf numFmtId="4" fontId="9" fillId="5" borderId="1" xfId="0" applyNumberFormat="1" applyFont="1" applyFill="1" applyBorder="1" applyAlignment="1">
      <alignment horizontal="center" vertical="center"/>
    </xf>
    <xf numFmtId="4" fontId="9" fillId="5" borderId="24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Alignment="1">
      <alignment vertical="center"/>
    </xf>
    <xf numFmtId="0" fontId="3" fillId="0" borderId="0" xfId="0" applyFont="1"/>
    <xf numFmtId="0" fontId="9" fillId="5" borderId="1" xfId="0" applyFont="1" applyFill="1" applyBorder="1" applyAlignment="1">
      <alignment horizontal="center" vertical="center"/>
    </xf>
    <xf numFmtId="0" fontId="9" fillId="5" borderId="25" xfId="0" applyFont="1" applyFill="1" applyBorder="1" applyAlignment="1">
      <alignment horizontal="center" vertical="center" wrapText="1"/>
    </xf>
    <xf numFmtId="4" fontId="5" fillId="0" borderId="0" xfId="2" applyNumberFormat="1" applyFont="1" applyFill="1" applyBorder="1" applyAlignment="1">
      <alignment horizontal="center" vertical="center" wrapText="1"/>
    </xf>
    <xf numFmtId="0" fontId="9" fillId="5" borderId="2" xfId="0" applyFont="1" applyFill="1" applyBorder="1" applyAlignment="1">
      <alignment horizontal="center" vertical="center"/>
    </xf>
    <xf numFmtId="3" fontId="14" fillId="9" borderId="27" xfId="0" applyNumberFormat="1" applyFont="1" applyFill="1" applyBorder="1" applyAlignment="1">
      <alignment horizontal="center" vertical="center"/>
    </xf>
    <xf numFmtId="3" fontId="0" fillId="0" borderId="0" xfId="0" applyNumberFormat="1" applyAlignment="1">
      <alignment horizontal="center"/>
    </xf>
    <xf numFmtId="3" fontId="9" fillId="5" borderId="25" xfId="0" applyNumberFormat="1" applyFont="1" applyFill="1" applyBorder="1" applyAlignment="1">
      <alignment horizontal="center" vertical="center" wrapText="1"/>
    </xf>
    <xf numFmtId="3" fontId="14" fillId="0" borderId="31" xfId="0" applyNumberFormat="1" applyFont="1" applyFill="1" applyBorder="1" applyAlignment="1">
      <alignment horizontal="center" vertical="center"/>
    </xf>
    <xf numFmtId="3" fontId="14" fillId="0" borderId="35" xfId="0" applyNumberFormat="1" applyFont="1" applyFill="1" applyBorder="1" applyAlignment="1">
      <alignment horizontal="center" vertical="center"/>
    </xf>
    <xf numFmtId="3" fontId="14" fillId="0" borderId="27" xfId="0" applyNumberFormat="1" applyFont="1" applyFill="1" applyBorder="1" applyAlignment="1">
      <alignment horizontal="center" vertical="center"/>
    </xf>
    <xf numFmtId="10" fontId="2" fillId="10" borderId="27" xfId="0" applyNumberFormat="1" applyFont="1" applyFill="1" applyBorder="1" applyAlignment="1">
      <alignment horizontal="center" vertical="center"/>
    </xf>
    <xf numFmtId="10" fontId="2" fillId="10" borderId="28" xfId="0" applyNumberFormat="1" applyFont="1" applyFill="1" applyBorder="1" applyAlignment="1">
      <alignment horizontal="center" vertical="center"/>
    </xf>
    <xf numFmtId="10" fontId="2" fillId="10" borderId="32" xfId="0" applyNumberFormat="1" applyFont="1" applyFill="1" applyBorder="1" applyAlignment="1">
      <alignment horizontal="center" vertical="center"/>
    </xf>
    <xf numFmtId="10" fontId="2" fillId="10" borderId="36" xfId="0" applyNumberFormat="1" applyFont="1" applyFill="1" applyBorder="1" applyAlignment="1">
      <alignment horizontal="center" vertical="center"/>
    </xf>
    <xf numFmtId="3" fontId="14" fillId="9" borderId="33" xfId="2" applyNumberFormat="1" applyFont="1" applyFill="1" applyBorder="1" applyAlignment="1">
      <alignment horizontal="center" vertical="center" wrapText="1"/>
    </xf>
    <xf numFmtId="3" fontId="14" fillId="9" borderId="37" xfId="2" applyNumberFormat="1" applyFont="1" applyFill="1" applyBorder="1" applyAlignment="1">
      <alignment horizontal="center" vertical="center" wrapText="1"/>
    </xf>
    <xf numFmtId="10" fontId="2" fillId="10" borderId="38" xfId="0" applyNumberFormat="1" applyFont="1" applyFill="1" applyBorder="1" applyAlignment="1">
      <alignment horizontal="center" vertical="center"/>
    </xf>
    <xf numFmtId="3" fontId="0" fillId="0" borderId="51" xfId="0" applyNumberFormat="1" applyFont="1" applyFill="1" applyBorder="1" applyAlignment="1">
      <alignment horizontal="center" vertical="center"/>
    </xf>
    <xf numFmtId="3" fontId="0" fillId="0" borderId="30" xfId="0" applyNumberFormat="1" applyFont="1" applyFill="1" applyBorder="1" applyAlignment="1">
      <alignment horizontal="center" vertical="center"/>
    </xf>
    <xf numFmtId="3" fontId="0" fillId="0" borderId="34" xfId="0" applyNumberFormat="1" applyFont="1" applyFill="1" applyBorder="1" applyAlignment="1">
      <alignment horizontal="center" vertical="center"/>
    </xf>
    <xf numFmtId="165" fontId="0" fillId="0" borderId="0" xfId="0" applyNumberFormat="1" applyAlignment="1">
      <alignment horizontal="center"/>
    </xf>
    <xf numFmtId="10" fontId="0" fillId="0" borderId="27" xfId="0" applyNumberFormat="1" applyFont="1" applyFill="1" applyBorder="1" applyAlignment="1">
      <alignment horizontal="center" vertical="center"/>
    </xf>
    <xf numFmtId="10" fontId="0" fillId="0" borderId="31" xfId="0" applyNumberFormat="1" applyFont="1" applyFill="1" applyBorder="1" applyAlignment="1">
      <alignment horizontal="center" vertical="center"/>
    </xf>
    <xf numFmtId="10" fontId="0" fillId="0" borderId="35" xfId="0" applyNumberFormat="1" applyFont="1" applyFill="1" applyBorder="1" applyAlignment="1">
      <alignment horizontal="center" vertical="center"/>
    </xf>
    <xf numFmtId="10" fontId="0" fillId="0" borderId="48" xfId="0" applyNumberFormat="1" applyFont="1" applyFill="1" applyBorder="1" applyAlignment="1">
      <alignment horizontal="center" vertical="center"/>
    </xf>
    <xf numFmtId="10" fontId="0" fillId="0" borderId="8" xfId="0" applyNumberFormat="1" applyFont="1" applyFill="1" applyBorder="1" applyAlignment="1">
      <alignment horizontal="center" vertical="center"/>
    </xf>
    <xf numFmtId="10" fontId="0" fillId="0" borderId="13" xfId="0" applyNumberFormat="1" applyFont="1" applyFill="1" applyBorder="1" applyAlignment="1">
      <alignment horizontal="center" vertical="center"/>
    </xf>
    <xf numFmtId="10" fontId="0" fillId="0" borderId="22" xfId="0" applyNumberFormat="1" applyFont="1" applyFill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41" xfId="0" applyFont="1" applyBorder="1" applyAlignment="1">
      <alignment horizontal="left" vertical="center"/>
    </xf>
    <xf numFmtId="10" fontId="0" fillId="0" borderId="29" xfId="0" applyNumberFormat="1" applyFont="1" applyBorder="1" applyAlignment="1">
      <alignment horizontal="center" vertical="center"/>
    </xf>
    <xf numFmtId="10" fontId="0" fillId="0" borderId="27" xfId="0" applyNumberFormat="1" applyFont="1" applyBorder="1" applyAlignment="1">
      <alignment horizontal="center" vertical="center"/>
    </xf>
    <xf numFmtId="3" fontId="0" fillId="0" borderId="26" xfId="0" applyNumberFormat="1" applyFont="1" applyBorder="1" applyAlignment="1">
      <alignment horizontal="center" vertical="center"/>
    </xf>
    <xf numFmtId="10" fontId="0" fillId="0" borderId="29" xfId="0" applyNumberFormat="1" applyFont="1" applyFill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7" xfId="0" applyFont="1" applyBorder="1" applyAlignment="1">
      <alignment horizontal="left" vertical="center"/>
    </xf>
    <xf numFmtId="10" fontId="0" fillId="0" borderId="33" xfId="0" applyNumberFormat="1" applyFont="1" applyFill="1" applyBorder="1" applyAlignment="1">
      <alignment horizontal="center" vertical="center"/>
    </xf>
    <xf numFmtId="3" fontId="0" fillId="0" borderId="30" xfId="0" applyNumberFormat="1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0" fillId="0" borderId="15" xfId="0" applyFont="1" applyBorder="1" applyAlignment="1">
      <alignment horizontal="left" vertical="center"/>
    </xf>
    <xf numFmtId="10" fontId="0" fillId="0" borderId="37" xfId="0" applyNumberFormat="1" applyFont="1" applyFill="1" applyBorder="1" applyAlignment="1">
      <alignment horizontal="center" vertical="center"/>
    </xf>
    <xf numFmtId="10" fontId="0" fillId="0" borderId="38" xfId="0" applyNumberFormat="1" applyFont="1" applyFill="1" applyBorder="1" applyAlignment="1">
      <alignment horizontal="center" vertical="center"/>
    </xf>
    <xf numFmtId="10" fontId="0" fillId="0" borderId="38" xfId="0" applyNumberFormat="1" applyFont="1" applyBorder="1" applyAlignment="1">
      <alignment horizontal="center" vertical="center"/>
    </xf>
    <xf numFmtId="3" fontId="0" fillId="0" borderId="34" xfId="0" applyNumberFormat="1" applyFont="1" applyBorder="1" applyAlignment="1">
      <alignment horizontal="center" vertical="center"/>
    </xf>
    <xf numFmtId="3" fontId="14" fillId="9" borderId="29" xfId="0" applyNumberFormat="1" applyFont="1" applyFill="1" applyBorder="1" applyAlignment="1">
      <alignment horizontal="center" vertical="center"/>
    </xf>
    <xf numFmtId="3" fontId="0" fillId="0" borderId="29" xfId="0" applyNumberFormat="1" applyFont="1" applyBorder="1" applyAlignment="1">
      <alignment horizontal="center" vertical="center"/>
    </xf>
    <xf numFmtId="3" fontId="14" fillId="9" borderId="31" xfId="0" applyNumberFormat="1" applyFont="1" applyFill="1" applyBorder="1" applyAlignment="1">
      <alignment horizontal="center" vertical="center"/>
    </xf>
    <xf numFmtId="3" fontId="0" fillId="0" borderId="33" xfId="0" applyNumberFormat="1" applyFont="1" applyBorder="1" applyAlignment="1">
      <alignment horizontal="center" vertical="center"/>
    </xf>
    <xf numFmtId="3" fontId="14" fillId="9" borderId="35" xfId="0" applyNumberFormat="1" applyFont="1" applyFill="1" applyBorder="1" applyAlignment="1">
      <alignment horizontal="center" vertical="center"/>
    </xf>
    <xf numFmtId="3" fontId="14" fillId="9" borderId="42" xfId="0" applyNumberFormat="1" applyFont="1" applyFill="1" applyBorder="1" applyAlignment="1">
      <alignment horizontal="center" vertical="center"/>
    </xf>
    <xf numFmtId="3" fontId="0" fillId="0" borderId="37" xfId="0" applyNumberFormat="1" applyFont="1" applyBorder="1" applyAlignment="1">
      <alignment horizontal="center" vertical="center"/>
    </xf>
    <xf numFmtId="10" fontId="0" fillId="11" borderId="27" xfId="0" applyNumberFormat="1" applyFont="1" applyFill="1" applyBorder="1" applyAlignment="1">
      <alignment horizontal="center" vertical="center"/>
    </xf>
    <xf numFmtId="10" fontId="0" fillId="11" borderId="38" xfId="0" applyNumberFormat="1" applyFont="1" applyFill="1" applyBorder="1" applyAlignment="1">
      <alignment horizontal="center" vertical="center"/>
    </xf>
    <xf numFmtId="10" fontId="0" fillId="3" borderId="8" xfId="0" applyNumberFormat="1" applyFont="1" applyFill="1" applyBorder="1" applyAlignment="1">
      <alignment horizontal="center" vertical="center"/>
    </xf>
    <xf numFmtId="10" fontId="0" fillId="3" borderId="13" xfId="0" applyNumberFormat="1" applyFont="1" applyFill="1" applyBorder="1" applyAlignment="1">
      <alignment horizontal="center" vertical="center"/>
    </xf>
    <xf numFmtId="10" fontId="0" fillId="3" borderId="22" xfId="0" applyNumberFormat="1" applyFont="1" applyFill="1" applyBorder="1" applyAlignment="1">
      <alignment horizontal="center" vertical="center"/>
    </xf>
    <xf numFmtId="10" fontId="0" fillId="3" borderId="43" xfId="0" applyNumberFormat="1" applyFont="1" applyFill="1" applyBorder="1" applyAlignment="1">
      <alignment horizontal="center" vertical="center"/>
    </xf>
    <xf numFmtId="10" fontId="0" fillId="3" borderId="44" xfId="0" applyNumberFormat="1" applyFont="1" applyFill="1" applyBorder="1" applyAlignment="1">
      <alignment horizontal="center" vertical="center"/>
    </xf>
    <xf numFmtId="10" fontId="0" fillId="3" borderId="45" xfId="0" applyNumberFormat="1" applyFont="1" applyFill="1" applyBorder="1" applyAlignment="1">
      <alignment horizontal="center" vertical="center"/>
    </xf>
    <xf numFmtId="0" fontId="9" fillId="5" borderId="3" xfId="0" applyFont="1" applyFill="1" applyBorder="1" applyAlignment="1">
      <alignment horizontal="center" vertical="center" wrapText="1"/>
    </xf>
    <xf numFmtId="0" fontId="9" fillId="5" borderId="25" xfId="0" applyFont="1" applyFill="1" applyBorder="1" applyAlignment="1">
      <alignment horizontal="center" vertical="center" wrapText="1"/>
    </xf>
    <xf numFmtId="10" fontId="0" fillId="0" borderId="39" xfId="0" applyNumberFormat="1" applyFont="1" applyFill="1" applyBorder="1" applyAlignment="1">
      <alignment horizontal="center" vertical="center"/>
    </xf>
    <xf numFmtId="10" fontId="0" fillId="0" borderId="40" xfId="0" applyNumberFormat="1" applyFont="1" applyFill="1" applyBorder="1" applyAlignment="1">
      <alignment horizontal="center" vertical="center"/>
    </xf>
    <xf numFmtId="10" fontId="0" fillId="0" borderId="27" xfId="0" applyNumberFormat="1" applyFont="1" applyFill="1" applyBorder="1" applyAlignment="1">
      <alignment horizontal="center" vertical="center"/>
    </xf>
    <xf numFmtId="0" fontId="9" fillId="5" borderId="2" xfId="0" applyFont="1" applyFill="1" applyBorder="1" applyAlignment="1">
      <alignment horizontal="center" vertical="center" wrapText="1"/>
    </xf>
    <xf numFmtId="10" fontId="2" fillId="10" borderId="49" xfId="0" applyNumberFormat="1" applyFont="1" applyFill="1" applyBorder="1" applyAlignment="1">
      <alignment horizontal="center" vertical="center"/>
    </xf>
    <xf numFmtId="10" fontId="2" fillId="10" borderId="28" xfId="0" applyNumberFormat="1" applyFont="1" applyFill="1" applyBorder="1" applyAlignment="1">
      <alignment horizontal="center" vertical="center"/>
    </xf>
    <xf numFmtId="10" fontId="2" fillId="10" borderId="50" xfId="0" applyNumberFormat="1" applyFont="1" applyFill="1" applyBorder="1" applyAlignment="1">
      <alignment horizontal="center" vertical="center"/>
    </xf>
    <xf numFmtId="3" fontId="9" fillId="5" borderId="5" xfId="0" applyNumberFormat="1" applyFont="1" applyFill="1" applyBorder="1" applyAlignment="1">
      <alignment horizontal="center" vertical="center" wrapText="1"/>
    </xf>
    <xf numFmtId="3" fontId="9" fillId="5" borderId="25" xfId="0" applyNumberFormat="1" applyFont="1" applyFill="1" applyBorder="1" applyAlignment="1">
      <alignment horizontal="center" vertical="center" wrapText="1"/>
    </xf>
    <xf numFmtId="3" fontId="14" fillId="0" borderId="33" xfId="0" applyNumberFormat="1" applyFont="1" applyBorder="1" applyAlignment="1">
      <alignment horizontal="center" vertical="center"/>
    </xf>
    <xf numFmtId="3" fontId="14" fillId="0" borderId="31" xfId="0" applyNumberFormat="1" applyFont="1" applyFill="1" applyBorder="1" applyAlignment="1">
      <alignment horizontal="center" vertical="center"/>
    </xf>
    <xf numFmtId="10" fontId="0" fillId="0" borderId="39" xfId="0" applyNumberFormat="1" applyFont="1" applyBorder="1" applyAlignment="1">
      <alignment horizontal="center" vertical="center"/>
    </xf>
    <xf numFmtId="10" fontId="0" fillId="0" borderId="40" xfId="0" applyNumberFormat="1" applyFont="1" applyBorder="1" applyAlignment="1">
      <alignment horizontal="center" vertical="center"/>
    </xf>
    <xf numFmtId="10" fontId="0" fillId="0" borderId="27" xfId="0" applyNumberFormat="1" applyFont="1" applyBorder="1" applyAlignment="1">
      <alignment horizontal="center" vertical="center"/>
    </xf>
    <xf numFmtId="0" fontId="9" fillId="5" borderId="24" xfId="0" applyFont="1" applyFill="1" applyBorder="1" applyAlignment="1">
      <alignment horizontal="center" vertical="center" wrapText="1"/>
    </xf>
    <xf numFmtId="10" fontId="0" fillId="3" borderId="39" xfId="0" applyNumberFormat="1" applyFont="1" applyFill="1" applyBorder="1" applyAlignment="1">
      <alignment horizontal="center" vertical="center"/>
    </xf>
    <xf numFmtId="10" fontId="0" fillId="3" borderId="27" xfId="0" applyNumberFormat="1" applyFont="1" applyFill="1" applyBorder="1" applyAlignment="1">
      <alignment horizontal="center" vertical="center"/>
    </xf>
    <xf numFmtId="10" fontId="0" fillId="3" borderId="40" xfId="0" applyNumberFormat="1" applyFont="1" applyFill="1" applyBorder="1" applyAlignment="1">
      <alignment horizontal="center" vertical="center"/>
    </xf>
    <xf numFmtId="10" fontId="0" fillId="3" borderId="23" xfId="0" applyNumberFormat="1" applyFont="1" applyFill="1" applyBorder="1" applyAlignment="1">
      <alignment horizontal="center" vertical="center"/>
    </xf>
    <xf numFmtId="10" fontId="0" fillId="3" borderId="8" xfId="0" applyNumberFormat="1" applyFont="1" applyFill="1" applyBorder="1" applyAlignment="1">
      <alignment horizontal="center" vertical="center"/>
    </xf>
    <xf numFmtId="10" fontId="0" fillId="3" borderId="12" xfId="0" applyNumberFormat="1" applyFont="1" applyFill="1" applyBorder="1" applyAlignment="1">
      <alignment horizontal="center" vertical="center"/>
    </xf>
    <xf numFmtId="0" fontId="9" fillId="5" borderId="5" xfId="0" applyFont="1" applyFill="1" applyBorder="1" applyAlignment="1">
      <alignment horizontal="center" vertical="center" wrapText="1"/>
    </xf>
    <xf numFmtId="10" fontId="2" fillId="10" borderId="39" xfId="0" applyNumberFormat="1" applyFont="1" applyFill="1" applyBorder="1" applyAlignment="1">
      <alignment horizontal="center" vertical="center"/>
    </xf>
    <xf numFmtId="10" fontId="2" fillId="10" borderId="40" xfId="0" applyNumberFormat="1" applyFont="1" applyFill="1" applyBorder="1" applyAlignment="1">
      <alignment horizontal="center" vertical="center"/>
    </xf>
    <xf numFmtId="10" fontId="2" fillId="10" borderId="27" xfId="0" applyNumberFormat="1" applyFont="1" applyFill="1" applyBorder="1" applyAlignment="1">
      <alignment horizontal="center" vertical="center"/>
    </xf>
    <xf numFmtId="10" fontId="0" fillId="11" borderId="39" xfId="0" applyNumberFormat="1" applyFont="1" applyFill="1" applyBorder="1" applyAlignment="1">
      <alignment horizontal="center" vertical="center"/>
    </xf>
    <xf numFmtId="10" fontId="0" fillId="11" borderId="40" xfId="0" applyNumberFormat="1" applyFont="1" applyFill="1" applyBorder="1" applyAlignment="1">
      <alignment horizontal="center" vertical="center"/>
    </xf>
    <xf numFmtId="10" fontId="0" fillId="11" borderId="27" xfId="0" applyNumberFormat="1" applyFont="1" applyFill="1" applyBorder="1" applyAlignment="1">
      <alignment horizontal="center" vertical="center"/>
    </xf>
    <xf numFmtId="0" fontId="9" fillId="5" borderId="3" xfId="0" applyFont="1" applyFill="1" applyBorder="1" applyAlignment="1">
      <alignment horizontal="center" vertical="center"/>
    </xf>
    <xf numFmtId="0" fontId="9" fillId="5" borderId="25" xfId="0" applyFont="1" applyFill="1" applyBorder="1" applyAlignment="1">
      <alignment horizontal="center" vertical="center"/>
    </xf>
    <xf numFmtId="3" fontId="14" fillId="9" borderId="46" xfId="2" applyNumberFormat="1" applyFont="1" applyFill="1" applyBorder="1" applyAlignment="1">
      <alignment horizontal="center" vertical="center" wrapText="1"/>
    </xf>
    <xf numFmtId="3" fontId="14" fillId="9" borderId="47" xfId="2" applyNumberFormat="1" applyFont="1" applyFill="1" applyBorder="1" applyAlignment="1">
      <alignment horizontal="center" vertical="center" wrapText="1"/>
    </xf>
    <xf numFmtId="3" fontId="14" fillId="9" borderId="29" xfId="2" applyNumberFormat="1" applyFont="1" applyFill="1" applyBorder="1" applyAlignment="1">
      <alignment horizontal="center" vertical="center" wrapText="1"/>
    </xf>
    <xf numFmtId="3" fontId="14" fillId="9" borderId="39" xfId="0" applyNumberFormat="1" applyFont="1" applyFill="1" applyBorder="1" applyAlignment="1">
      <alignment horizontal="center" vertical="center"/>
    </xf>
    <xf numFmtId="3" fontId="14" fillId="9" borderId="40" xfId="0" applyNumberFormat="1" applyFont="1" applyFill="1" applyBorder="1" applyAlignment="1">
      <alignment horizontal="center" vertical="center"/>
    </xf>
    <xf numFmtId="3" fontId="14" fillId="9" borderId="27" xfId="0" applyNumberFormat="1" applyFont="1" applyFill="1" applyBorder="1" applyAlignment="1">
      <alignment horizontal="center" vertical="center"/>
    </xf>
  </cellXfs>
  <cellStyles count="3">
    <cellStyle name="Prozent" xfId="1" builtinId="5"/>
    <cellStyle name="Standard" xfId="0" builtinId="0"/>
    <cellStyle name="Standard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42"/>
  <sheetViews>
    <sheetView tabSelected="1" topLeftCell="A4" workbookViewId="0">
      <selection activeCell="C4" sqref="C1:H1048576"/>
    </sheetView>
  </sheetViews>
  <sheetFormatPr baseColWidth="10" defaultRowHeight="15" x14ac:dyDescent="0.25"/>
  <cols>
    <col min="1" max="1" width="9.5703125" customWidth="1"/>
    <col min="2" max="2" width="24.7109375" customWidth="1"/>
    <col min="3" max="4" width="9.7109375" customWidth="1"/>
    <col min="5" max="6" width="18.7109375" customWidth="1"/>
    <col min="7" max="22" width="8.7109375" customWidth="1"/>
    <col min="23" max="23" width="9.7109375" customWidth="1"/>
    <col min="24" max="24" width="9.7109375" style="85" customWidth="1"/>
    <col min="25" max="26" width="18.7109375" style="85" customWidth="1"/>
    <col min="27" max="32" width="8.7109375" customWidth="1"/>
  </cols>
  <sheetData>
    <row r="2" spans="1:32" ht="26.25" x14ac:dyDescent="0.4">
      <c r="A2" s="79" t="s">
        <v>106</v>
      </c>
      <c r="B2" s="79"/>
      <c r="C2" s="79"/>
      <c r="D2" s="79"/>
      <c r="E2" s="79"/>
      <c r="F2" s="79"/>
    </row>
    <row r="3" spans="1:32" x14ac:dyDescent="0.25">
      <c r="A3" t="s">
        <v>132</v>
      </c>
      <c r="B3" t="s">
        <v>133</v>
      </c>
    </row>
    <row r="4" spans="1:32" x14ac:dyDescent="0.25">
      <c r="B4" t="s">
        <v>136</v>
      </c>
    </row>
    <row r="5" spans="1:32" x14ac:dyDescent="0.25">
      <c r="B5" t="s">
        <v>134</v>
      </c>
    </row>
    <row r="6" spans="1:32" x14ac:dyDescent="0.25">
      <c r="B6" t="s">
        <v>135</v>
      </c>
    </row>
    <row r="7" spans="1:32" ht="15.75" thickBot="1" x14ac:dyDescent="0.3"/>
    <row r="8" spans="1:32" ht="93.75" customHeight="1" thickBot="1" x14ac:dyDescent="0.3">
      <c r="A8" s="80" t="s">
        <v>5</v>
      </c>
      <c r="B8" s="83" t="s">
        <v>6</v>
      </c>
      <c r="C8" s="162" t="s">
        <v>137</v>
      </c>
      <c r="D8" s="140"/>
      <c r="E8" s="81" t="s">
        <v>139</v>
      </c>
      <c r="F8" s="81" t="s">
        <v>138</v>
      </c>
      <c r="G8" s="169" t="s">
        <v>140</v>
      </c>
      <c r="H8" s="170"/>
      <c r="I8" s="139" t="s">
        <v>141</v>
      </c>
      <c r="J8" s="140"/>
      <c r="K8" s="139" t="s">
        <v>142</v>
      </c>
      <c r="L8" s="140"/>
      <c r="M8" s="139" t="s">
        <v>149</v>
      </c>
      <c r="N8" s="140"/>
      <c r="O8" s="139" t="s">
        <v>150</v>
      </c>
      <c r="P8" s="140"/>
      <c r="Q8" s="139" t="s">
        <v>107</v>
      </c>
      <c r="R8" s="140"/>
      <c r="S8" s="139" t="s">
        <v>151</v>
      </c>
      <c r="T8" s="140"/>
      <c r="U8" s="139" t="s">
        <v>152</v>
      </c>
      <c r="V8" s="155"/>
      <c r="W8" s="148" t="s">
        <v>153</v>
      </c>
      <c r="X8" s="149"/>
      <c r="Y8" s="86" t="s">
        <v>154</v>
      </c>
      <c r="Z8" s="86" t="s">
        <v>138</v>
      </c>
      <c r="AA8" s="139" t="s">
        <v>155</v>
      </c>
      <c r="AB8" s="140"/>
      <c r="AC8" s="139" t="s">
        <v>156</v>
      </c>
      <c r="AD8" s="140"/>
      <c r="AE8" s="139" t="s">
        <v>157</v>
      </c>
      <c r="AF8" s="144"/>
    </row>
    <row r="9" spans="1:32" x14ac:dyDescent="0.25">
      <c r="A9" s="108">
        <v>5</v>
      </c>
      <c r="B9" s="109" t="s">
        <v>13</v>
      </c>
      <c r="C9" s="97">
        <v>775</v>
      </c>
      <c r="D9" s="94">
        <v>775</v>
      </c>
      <c r="E9" s="84">
        <v>775.11128884985908</v>
      </c>
      <c r="F9" s="124">
        <f>D9-E9</f>
        <v>-0.11128884985907916</v>
      </c>
      <c r="G9" s="110">
        <v>1</v>
      </c>
      <c r="H9" s="110">
        <v>1</v>
      </c>
      <c r="I9" s="101">
        <v>0.76903225806451614</v>
      </c>
      <c r="J9" s="90">
        <f>I9</f>
        <v>0.76903225806451614</v>
      </c>
      <c r="K9" s="111">
        <f t="shared" ref="K9:K37" si="0">(1-I9)*G9</f>
        <v>0.23096774193548386</v>
      </c>
      <c r="L9" s="111">
        <f>K9</f>
        <v>0.23096774193548386</v>
      </c>
      <c r="M9" s="111">
        <f t="shared" ref="M9:M37" si="1">S9*I9</f>
        <v>0.76903225806451614</v>
      </c>
      <c r="N9" s="131">
        <f>M9</f>
        <v>0.76903225806451614</v>
      </c>
      <c r="O9" s="111">
        <f t="shared" ref="O9:O37" si="2">U9*I9</f>
        <v>0</v>
      </c>
      <c r="P9" s="131">
        <f>O9</f>
        <v>0</v>
      </c>
      <c r="Q9" s="111">
        <f>SUM(K9,M9,O9)</f>
        <v>1</v>
      </c>
      <c r="R9" s="111">
        <f>SUM(L9,N9,P9)</f>
        <v>1</v>
      </c>
      <c r="S9" s="101">
        <v>1</v>
      </c>
      <c r="T9" s="133">
        <f>S9</f>
        <v>1</v>
      </c>
      <c r="U9" s="104">
        <v>0</v>
      </c>
      <c r="V9" s="136">
        <f>U9</f>
        <v>0</v>
      </c>
      <c r="W9" s="112">
        <v>24155.338672735343</v>
      </c>
      <c r="X9" s="125">
        <v>24155.338672735343</v>
      </c>
      <c r="Y9" s="89">
        <v>23120.01137378957</v>
      </c>
      <c r="Z9" s="89">
        <f>X9-Y9</f>
        <v>1035.3272989457728</v>
      </c>
      <c r="AA9" s="113">
        <v>1</v>
      </c>
      <c r="AB9" s="113">
        <v>1</v>
      </c>
      <c r="AC9" s="101">
        <v>0.8530511185087829</v>
      </c>
      <c r="AD9" s="105">
        <f>AC9</f>
        <v>0.8530511185087829</v>
      </c>
      <c r="AE9" s="101">
        <v>0.14694888149121696</v>
      </c>
      <c r="AF9" s="91">
        <f>AE9</f>
        <v>0.14694888149121696</v>
      </c>
    </row>
    <row r="10" spans="1:32" x14ac:dyDescent="0.25">
      <c r="A10" s="114">
        <v>6</v>
      </c>
      <c r="B10" s="115" t="s">
        <v>108</v>
      </c>
      <c r="C10" s="98">
        <v>9863.6701099999991</v>
      </c>
      <c r="D10" s="94">
        <v>9863.6701099999991</v>
      </c>
      <c r="E10" s="126">
        <v>8638.1223852891162</v>
      </c>
      <c r="F10" s="124">
        <f t="shared" ref="F10" si="3">D10-E10</f>
        <v>1225.5477247108829</v>
      </c>
      <c r="G10" s="116">
        <v>1</v>
      </c>
      <c r="H10" s="116">
        <v>1</v>
      </c>
      <c r="I10" s="102">
        <v>1</v>
      </c>
      <c r="J10" s="90">
        <f>I10</f>
        <v>1</v>
      </c>
      <c r="K10" s="101">
        <f t="shared" si="0"/>
        <v>0</v>
      </c>
      <c r="L10" s="101">
        <f>K10</f>
        <v>0</v>
      </c>
      <c r="M10" s="101">
        <f t="shared" si="1"/>
        <v>0.99411135922509075</v>
      </c>
      <c r="N10" s="131">
        <f>M10</f>
        <v>0.99411135922509075</v>
      </c>
      <c r="O10" s="101">
        <f t="shared" si="2"/>
        <v>5.8886407749092293E-3</v>
      </c>
      <c r="P10" s="131">
        <f>O10</f>
        <v>5.8886407749092293E-3</v>
      </c>
      <c r="Q10" s="111">
        <f t="shared" ref="Q10:Q37" si="4">SUM(K10,M10,O10)</f>
        <v>1</v>
      </c>
      <c r="R10" s="111">
        <f>SUM(L10,N10,P10)</f>
        <v>1</v>
      </c>
      <c r="S10" s="102">
        <v>0.99411135922509075</v>
      </c>
      <c r="T10" s="134">
        <f>S10</f>
        <v>0.99411135922509075</v>
      </c>
      <c r="U10" s="102">
        <v>5.8886407749092293E-3</v>
      </c>
      <c r="V10" s="137">
        <f>U10</f>
        <v>5.8886407749092293E-3</v>
      </c>
      <c r="W10" s="117">
        <v>2566.2489526492236</v>
      </c>
      <c r="X10" s="127">
        <v>2566.2489526492236</v>
      </c>
      <c r="Y10" s="87">
        <v>2258.012507852553</v>
      </c>
      <c r="Z10" s="87">
        <f>X10-Y10</f>
        <v>308.23644479667064</v>
      </c>
      <c r="AA10" s="116">
        <v>1</v>
      </c>
      <c r="AB10" s="116">
        <v>1</v>
      </c>
      <c r="AC10" s="102">
        <v>0.8035757763108361</v>
      </c>
      <c r="AD10" s="106">
        <f>AC10</f>
        <v>0.8035757763108361</v>
      </c>
      <c r="AE10" s="102">
        <v>0.19642422368916387</v>
      </c>
      <c r="AF10" s="92">
        <f>AE10</f>
        <v>0.19642422368916387</v>
      </c>
    </row>
    <row r="11" spans="1:32" x14ac:dyDescent="0.25">
      <c r="A11" s="114">
        <v>7</v>
      </c>
      <c r="B11" s="115" t="s">
        <v>22</v>
      </c>
      <c r="C11" s="98" t="s">
        <v>23</v>
      </c>
      <c r="D11" s="171">
        <v>5005.4996300000003</v>
      </c>
      <c r="E11" s="174">
        <v>4335.5389164172429</v>
      </c>
      <c r="F11" s="174">
        <f>D11-E11</f>
        <v>669.96071358275731</v>
      </c>
      <c r="G11" s="116">
        <v>1</v>
      </c>
      <c r="H11" s="141">
        <v>1</v>
      </c>
      <c r="I11" s="102">
        <v>1</v>
      </c>
      <c r="J11" s="163">
        <f>(I12*C12+I13*C13)/(C12+C13)</f>
        <v>1</v>
      </c>
      <c r="K11" s="101">
        <f t="shared" si="0"/>
        <v>0</v>
      </c>
      <c r="L11" s="141">
        <f>(K12*C12+K13*C13)/(C12+C13)</f>
        <v>0</v>
      </c>
      <c r="M11" s="101">
        <f t="shared" si="1"/>
        <v>1</v>
      </c>
      <c r="N11" s="166">
        <f>(M12*C12+M13*C13)/(C12+C13)</f>
        <v>1</v>
      </c>
      <c r="O11" s="101">
        <f t="shared" si="2"/>
        <v>0</v>
      </c>
      <c r="P11" s="166">
        <f>(O12*C12+O13*C13)/(C12+C13)</f>
        <v>0</v>
      </c>
      <c r="Q11" s="111">
        <f t="shared" si="4"/>
        <v>1</v>
      </c>
      <c r="R11" s="152">
        <f>SUM(L11,N11,P11)</f>
        <v>1</v>
      </c>
      <c r="S11" s="102">
        <v>1</v>
      </c>
      <c r="T11" s="156">
        <f>(S12*C12+S13*C13)/(C12+C13)</f>
        <v>1</v>
      </c>
      <c r="U11" s="102">
        <v>0</v>
      </c>
      <c r="V11" s="159">
        <f>(U12*C12+U13*C13)/(C12+C13)</f>
        <v>0</v>
      </c>
      <c r="W11" s="117">
        <v>36.655333362666362</v>
      </c>
      <c r="X11" s="150">
        <v>7355.5755043470972</v>
      </c>
      <c r="Y11" s="151">
        <v>6414.406953462023</v>
      </c>
      <c r="Z11" s="151">
        <f>X11-Y11</f>
        <v>941.16855088507418</v>
      </c>
      <c r="AA11" s="116">
        <v>1</v>
      </c>
      <c r="AB11" s="141">
        <v>1</v>
      </c>
      <c r="AC11" s="102">
        <v>0.80341277766794839</v>
      </c>
      <c r="AD11" s="141">
        <f>(AC11*W11+AC12*W12+AC13*W13)/(W11+W12+W13)</f>
        <v>0.94715212406520621</v>
      </c>
      <c r="AE11" s="102">
        <v>0.19658722233205858</v>
      </c>
      <c r="AF11" s="145">
        <f>(AE11*W11+AE12*W12+AE13*W13)/(W11+W12+W13)</f>
        <v>5.2847875934793488E-2</v>
      </c>
    </row>
    <row r="12" spans="1:32" x14ac:dyDescent="0.25">
      <c r="A12" s="114">
        <v>8</v>
      </c>
      <c r="B12" s="115" t="s">
        <v>109</v>
      </c>
      <c r="C12" s="98">
        <v>4984.6683499999999</v>
      </c>
      <c r="D12" s="172"/>
      <c r="E12" s="175"/>
      <c r="F12" s="175"/>
      <c r="G12" s="116">
        <v>1</v>
      </c>
      <c r="H12" s="142"/>
      <c r="I12" s="102">
        <v>1</v>
      </c>
      <c r="J12" s="164"/>
      <c r="K12" s="101">
        <f t="shared" si="0"/>
        <v>0</v>
      </c>
      <c r="L12" s="142"/>
      <c r="M12" s="101">
        <f t="shared" si="1"/>
        <v>1</v>
      </c>
      <c r="N12" s="167"/>
      <c r="O12" s="101">
        <f t="shared" si="2"/>
        <v>0</v>
      </c>
      <c r="P12" s="167"/>
      <c r="Q12" s="111">
        <f t="shared" si="4"/>
        <v>1</v>
      </c>
      <c r="R12" s="153"/>
      <c r="S12" s="102">
        <v>1</v>
      </c>
      <c r="T12" s="158"/>
      <c r="U12" s="102">
        <v>0</v>
      </c>
      <c r="V12" s="161"/>
      <c r="W12" s="117">
        <v>7300.9975877730003</v>
      </c>
      <c r="X12" s="150"/>
      <c r="Y12" s="151"/>
      <c r="Z12" s="151"/>
      <c r="AA12" s="116">
        <v>1</v>
      </c>
      <c r="AB12" s="142"/>
      <c r="AC12" s="102">
        <v>0.94822625326804144</v>
      </c>
      <c r="AD12" s="142"/>
      <c r="AE12" s="102">
        <v>5.1773746731958115E-2</v>
      </c>
      <c r="AF12" s="147"/>
    </row>
    <row r="13" spans="1:32" x14ac:dyDescent="0.25">
      <c r="A13" s="114">
        <v>9</v>
      </c>
      <c r="B13" s="115" t="s">
        <v>110</v>
      </c>
      <c r="C13" s="98">
        <v>20.83128</v>
      </c>
      <c r="D13" s="173"/>
      <c r="E13" s="176"/>
      <c r="F13" s="176"/>
      <c r="G13" s="116">
        <v>1</v>
      </c>
      <c r="H13" s="143"/>
      <c r="I13" s="102">
        <v>1</v>
      </c>
      <c r="J13" s="165"/>
      <c r="K13" s="101">
        <f t="shared" si="0"/>
        <v>0</v>
      </c>
      <c r="L13" s="143"/>
      <c r="M13" s="101">
        <f t="shared" si="1"/>
        <v>1</v>
      </c>
      <c r="N13" s="168"/>
      <c r="O13" s="101">
        <f t="shared" si="2"/>
        <v>0</v>
      </c>
      <c r="P13" s="168"/>
      <c r="Q13" s="111">
        <f t="shared" si="4"/>
        <v>1</v>
      </c>
      <c r="R13" s="154"/>
      <c r="S13" s="102">
        <v>1</v>
      </c>
      <c r="T13" s="157"/>
      <c r="U13" s="102">
        <v>0</v>
      </c>
      <c r="V13" s="160"/>
      <c r="W13" s="117">
        <v>17.922583211430851</v>
      </c>
      <c r="X13" s="150"/>
      <c r="Y13" s="151"/>
      <c r="Z13" s="151"/>
      <c r="AA13" s="116">
        <v>1</v>
      </c>
      <c r="AB13" s="143"/>
      <c r="AC13" s="102">
        <v>0.80356785225706584</v>
      </c>
      <c r="AD13" s="143"/>
      <c r="AE13" s="102">
        <v>0.19643214774292631</v>
      </c>
      <c r="AF13" s="146"/>
    </row>
    <row r="14" spans="1:32" x14ac:dyDescent="0.25">
      <c r="A14" s="114">
        <v>10</v>
      </c>
      <c r="B14" s="115" t="s">
        <v>111</v>
      </c>
      <c r="C14" s="98">
        <v>114836.90431</v>
      </c>
      <c r="D14" s="171">
        <v>129307.18564000001</v>
      </c>
      <c r="E14" s="174">
        <v>113675.4439726709</v>
      </c>
      <c r="F14" s="174">
        <f>D14-E14</f>
        <v>15631.741667329115</v>
      </c>
      <c r="G14" s="116">
        <v>1</v>
      </c>
      <c r="H14" s="141">
        <v>1</v>
      </c>
      <c r="I14" s="102">
        <v>1</v>
      </c>
      <c r="J14" s="163">
        <f>(I14*C14+I15*C15+I16*C16)/(C14+C15+C16)</f>
        <v>1</v>
      </c>
      <c r="K14" s="101">
        <f t="shared" si="0"/>
        <v>0</v>
      </c>
      <c r="L14" s="141">
        <f>(K14*C14+K15*C15+K16*C16)/(C14+C15+C16)</f>
        <v>0</v>
      </c>
      <c r="M14" s="101">
        <f t="shared" si="1"/>
        <v>0.99978559157312763</v>
      </c>
      <c r="N14" s="166">
        <f>(M14*C14+M15*C15+M16*C16)/(C14+C15+C16)</f>
        <v>0.99980958521463337</v>
      </c>
      <c r="O14" s="101">
        <f t="shared" si="2"/>
        <v>2.144084268723701E-4</v>
      </c>
      <c r="P14" s="166">
        <f>(O14*C14+O15*C15+O16*C16)/(C14+C15+C16)</f>
        <v>1.9041478536660226E-4</v>
      </c>
      <c r="Q14" s="111">
        <f t="shared" si="4"/>
        <v>1</v>
      </c>
      <c r="R14" s="152">
        <f>SUM(L14,N14,P14)</f>
        <v>1</v>
      </c>
      <c r="S14" s="102">
        <v>0.99978559157312763</v>
      </c>
      <c r="T14" s="156">
        <f>(S14*C14+S15*C15+S16*C16)/(C14+C15+C16)</f>
        <v>0.99980958521463337</v>
      </c>
      <c r="U14" s="102">
        <v>2.144084268723701E-4</v>
      </c>
      <c r="V14" s="159">
        <f>(U14*C14+U15*C15+U16*C16)/(C14+C15+C16)</f>
        <v>1.9041478536660226E-4</v>
      </c>
      <c r="W14" s="117">
        <v>61247.245159116363</v>
      </c>
      <c r="X14" s="150">
        <v>70489.295828620627</v>
      </c>
      <c r="Y14" s="151">
        <v>69767.855680866531</v>
      </c>
      <c r="Z14" s="151">
        <f>X14-Y14</f>
        <v>721.44014775409596</v>
      </c>
      <c r="AA14" s="116">
        <v>1</v>
      </c>
      <c r="AB14" s="141">
        <v>1</v>
      </c>
      <c r="AC14" s="102">
        <v>0.8265456679332992</v>
      </c>
      <c r="AD14" s="141">
        <f>(AC14*W14+AC15*W15+AC16*W16)/(W14+W15+W16)</f>
        <v>0.84430710752187343</v>
      </c>
      <c r="AE14" s="102">
        <v>0.17345433206670016</v>
      </c>
      <c r="AF14" s="145">
        <f>(AE14*W14+AE15*W15+AE16*W16)/(W14+W15+W16)</f>
        <v>0.15569289247812593</v>
      </c>
    </row>
    <row r="15" spans="1:32" x14ac:dyDescent="0.25">
      <c r="A15" s="114">
        <v>11</v>
      </c>
      <c r="B15" s="115" t="s">
        <v>112</v>
      </c>
      <c r="C15" s="98">
        <v>13338.11075</v>
      </c>
      <c r="D15" s="172"/>
      <c r="E15" s="175"/>
      <c r="F15" s="175"/>
      <c r="G15" s="116">
        <v>1</v>
      </c>
      <c r="H15" s="142"/>
      <c r="I15" s="102">
        <v>1</v>
      </c>
      <c r="J15" s="164"/>
      <c r="K15" s="101">
        <f t="shared" si="0"/>
        <v>0</v>
      </c>
      <c r="L15" s="142"/>
      <c r="M15" s="101">
        <f t="shared" si="1"/>
        <v>1</v>
      </c>
      <c r="N15" s="167"/>
      <c r="O15" s="101">
        <f t="shared" si="2"/>
        <v>0</v>
      </c>
      <c r="P15" s="167"/>
      <c r="Q15" s="111">
        <f t="shared" si="4"/>
        <v>1</v>
      </c>
      <c r="R15" s="153"/>
      <c r="S15" s="102">
        <v>1</v>
      </c>
      <c r="T15" s="158"/>
      <c r="U15" s="102">
        <v>0</v>
      </c>
      <c r="V15" s="161"/>
      <c r="W15" s="117">
        <v>8208.8117264519278</v>
      </c>
      <c r="X15" s="150"/>
      <c r="Y15" s="151"/>
      <c r="Z15" s="151"/>
      <c r="AA15" s="116">
        <v>1</v>
      </c>
      <c r="AB15" s="142"/>
      <c r="AC15" s="102">
        <v>0.96201349158738247</v>
      </c>
      <c r="AD15" s="142"/>
      <c r="AE15" s="102">
        <v>3.7986508412618102E-2</v>
      </c>
      <c r="AF15" s="147"/>
    </row>
    <row r="16" spans="1:32" x14ac:dyDescent="0.25">
      <c r="A16" s="114">
        <v>12</v>
      </c>
      <c r="B16" s="115" t="s">
        <v>113</v>
      </c>
      <c r="C16" s="98">
        <v>1132.17058</v>
      </c>
      <c r="D16" s="173"/>
      <c r="E16" s="176"/>
      <c r="F16" s="176"/>
      <c r="G16" s="116">
        <v>1</v>
      </c>
      <c r="H16" s="143"/>
      <c r="I16" s="102">
        <v>1</v>
      </c>
      <c r="J16" s="165"/>
      <c r="K16" s="101">
        <f t="shared" si="0"/>
        <v>0</v>
      </c>
      <c r="L16" s="143"/>
      <c r="M16" s="101">
        <f t="shared" si="1"/>
        <v>1</v>
      </c>
      <c r="N16" s="168"/>
      <c r="O16" s="101">
        <f t="shared" si="2"/>
        <v>0</v>
      </c>
      <c r="P16" s="168"/>
      <c r="Q16" s="111">
        <f t="shared" si="4"/>
        <v>1</v>
      </c>
      <c r="R16" s="154"/>
      <c r="S16" s="102">
        <v>1</v>
      </c>
      <c r="T16" s="157"/>
      <c r="U16" s="102">
        <v>0</v>
      </c>
      <c r="V16" s="160"/>
      <c r="W16" s="117">
        <v>1033.2389430523294</v>
      </c>
      <c r="X16" s="150"/>
      <c r="Y16" s="151"/>
      <c r="Z16" s="151"/>
      <c r="AA16" s="116">
        <v>1</v>
      </c>
      <c r="AB16" s="143"/>
      <c r="AC16" s="102">
        <v>0.96200466420299757</v>
      </c>
      <c r="AD16" s="143"/>
      <c r="AE16" s="102">
        <v>3.7995335797002844E-2</v>
      </c>
      <c r="AF16" s="146"/>
    </row>
    <row r="17" spans="1:32" x14ac:dyDescent="0.25">
      <c r="A17" s="114">
        <v>13</v>
      </c>
      <c r="B17" s="115" t="s">
        <v>114</v>
      </c>
      <c r="C17" s="98">
        <v>9103.89948</v>
      </c>
      <c r="D17" s="171">
        <v>10174.39702</v>
      </c>
      <c r="E17" s="174">
        <v>11080.719324981383</v>
      </c>
      <c r="F17" s="174">
        <f>D17-E17</f>
        <v>-906.32230498138233</v>
      </c>
      <c r="G17" s="116">
        <v>1</v>
      </c>
      <c r="H17" s="141">
        <v>1</v>
      </c>
      <c r="I17" s="102">
        <v>1</v>
      </c>
      <c r="J17" s="163">
        <f>(I17*C17+I18*C18+I19*C19)/(C17+C18+C19)</f>
        <v>1</v>
      </c>
      <c r="K17" s="101">
        <f t="shared" si="0"/>
        <v>0</v>
      </c>
      <c r="L17" s="141">
        <f>(K17*C17+K18*C18+K19*C19)/(C17+C18+C19)</f>
        <v>0</v>
      </c>
      <c r="M17" s="101">
        <f t="shared" si="1"/>
        <v>1</v>
      </c>
      <c r="N17" s="166">
        <f>(M17*C17+M18*C18+M19*C19)/(C17+C18+C19)</f>
        <v>1</v>
      </c>
      <c r="O17" s="101">
        <f t="shared" si="2"/>
        <v>0</v>
      </c>
      <c r="P17" s="166">
        <f>(O17*C17+O18*C18+O19*C19)/(C17+C18+C19)</f>
        <v>0</v>
      </c>
      <c r="Q17" s="111">
        <f t="shared" si="4"/>
        <v>1</v>
      </c>
      <c r="R17" s="152">
        <f>SUM(L17,N17,P17)</f>
        <v>1</v>
      </c>
      <c r="S17" s="102">
        <v>1</v>
      </c>
      <c r="T17" s="156">
        <f>(S17*C17+S18*C18+S19*C19)/(C17+C18+C19)</f>
        <v>1</v>
      </c>
      <c r="U17" s="102">
        <v>0</v>
      </c>
      <c r="V17" s="159">
        <f>(U17*C17+U18*C18+U19*C19)/(C17+C18+C19)</f>
        <v>0</v>
      </c>
      <c r="W17" s="117">
        <v>7647.3374669694358</v>
      </c>
      <c r="X17" s="150">
        <v>8751.9383956912498</v>
      </c>
      <c r="Y17" s="151">
        <v>8520.9574502613577</v>
      </c>
      <c r="Z17" s="151">
        <f>X17-Y17</f>
        <v>230.98094542989202</v>
      </c>
      <c r="AA17" s="116">
        <v>1</v>
      </c>
      <c r="AB17" s="141">
        <v>1</v>
      </c>
      <c r="AC17" s="102">
        <v>0.94774651939633092</v>
      </c>
      <c r="AD17" s="141">
        <f>(AC17*W17+AC18*W18+AC19*W19)/(W17+W18+W19)</f>
        <v>0.94954692657683337</v>
      </c>
      <c r="AE17" s="102">
        <v>5.2253480603668717E-2</v>
      </c>
      <c r="AF17" s="145">
        <f>(AE17*W17+AE18*W18+AE19*W19)/(W17+W18+W19)</f>
        <v>5.0453073423166274E-2</v>
      </c>
    </row>
    <row r="18" spans="1:32" x14ac:dyDescent="0.25">
      <c r="A18" s="114">
        <v>14</v>
      </c>
      <c r="B18" s="115" t="s">
        <v>115</v>
      </c>
      <c r="C18" s="98">
        <v>608.37724000000003</v>
      </c>
      <c r="D18" s="172"/>
      <c r="E18" s="175"/>
      <c r="F18" s="175"/>
      <c r="G18" s="116">
        <v>1</v>
      </c>
      <c r="H18" s="142"/>
      <c r="I18" s="102">
        <v>1</v>
      </c>
      <c r="J18" s="164"/>
      <c r="K18" s="101">
        <f t="shared" si="0"/>
        <v>0</v>
      </c>
      <c r="L18" s="142"/>
      <c r="M18" s="101">
        <f t="shared" si="1"/>
        <v>1</v>
      </c>
      <c r="N18" s="167"/>
      <c r="O18" s="101">
        <f t="shared" si="2"/>
        <v>0</v>
      </c>
      <c r="P18" s="167"/>
      <c r="Q18" s="111">
        <f t="shared" si="4"/>
        <v>1</v>
      </c>
      <c r="R18" s="153"/>
      <c r="S18" s="102">
        <v>1</v>
      </c>
      <c r="T18" s="158"/>
      <c r="U18" s="102">
        <v>0</v>
      </c>
      <c r="V18" s="161"/>
      <c r="W18" s="117">
        <v>572.08660906317118</v>
      </c>
      <c r="X18" s="150"/>
      <c r="Y18" s="151"/>
      <c r="Z18" s="151"/>
      <c r="AA18" s="116">
        <v>1</v>
      </c>
      <c r="AB18" s="142"/>
      <c r="AC18" s="102">
        <v>0.96201172376125632</v>
      </c>
      <c r="AD18" s="142"/>
      <c r="AE18" s="102">
        <v>3.798827623874302E-2</v>
      </c>
      <c r="AF18" s="147"/>
    </row>
    <row r="19" spans="1:32" x14ac:dyDescent="0.25">
      <c r="A19" s="114">
        <v>15</v>
      </c>
      <c r="B19" s="115" t="s">
        <v>116</v>
      </c>
      <c r="C19" s="98">
        <v>462.12029999999999</v>
      </c>
      <c r="D19" s="173"/>
      <c r="E19" s="176"/>
      <c r="F19" s="176"/>
      <c r="G19" s="116">
        <v>1</v>
      </c>
      <c r="H19" s="143"/>
      <c r="I19" s="102">
        <v>1</v>
      </c>
      <c r="J19" s="165"/>
      <c r="K19" s="101">
        <f t="shared" si="0"/>
        <v>0</v>
      </c>
      <c r="L19" s="143"/>
      <c r="M19" s="101">
        <f t="shared" si="1"/>
        <v>1</v>
      </c>
      <c r="N19" s="168"/>
      <c r="O19" s="101">
        <f t="shared" si="2"/>
        <v>0</v>
      </c>
      <c r="P19" s="168"/>
      <c r="Q19" s="111">
        <f t="shared" si="4"/>
        <v>1</v>
      </c>
      <c r="R19" s="154"/>
      <c r="S19" s="102">
        <v>1</v>
      </c>
      <c r="T19" s="157"/>
      <c r="U19" s="102">
        <v>0</v>
      </c>
      <c r="V19" s="160"/>
      <c r="W19" s="117">
        <v>532.51431965864276</v>
      </c>
      <c r="X19" s="150"/>
      <c r="Y19" s="151"/>
      <c r="Z19" s="151"/>
      <c r="AA19" s="116">
        <v>1</v>
      </c>
      <c r="AB19" s="143"/>
      <c r="AC19" s="102">
        <v>0.96201115052036135</v>
      </c>
      <c r="AD19" s="143"/>
      <c r="AE19" s="102">
        <v>3.7988849479639132E-2</v>
      </c>
      <c r="AF19" s="146"/>
    </row>
    <row r="20" spans="1:32" x14ac:dyDescent="0.25">
      <c r="A20" s="114">
        <v>16</v>
      </c>
      <c r="B20" s="115" t="s">
        <v>117</v>
      </c>
      <c r="C20" s="98">
        <v>5576.9835199999998</v>
      </c>
      <c r="D20" s="94">
        <v>5576.9835199999998</v>
      </c>
      <c r="E20" s="126">
        <v>6877.0826127460432</v>
      </c>
      <c r="F20" s="124">
        <f>D20-E20</f>
        <v>-1300.0990927460434</v>
      </c>
      <c r="G20" s="116">
        <v>1</v>
      </c>
      <c r="H20" s="116">
        <v>1</v>
      </c>
      <c r="I20" s="102">
        <v>1</v>
      </c>
      <c r="J20" s="90">
        <f t="shared" ref="J20:J34" si="5">I20</f>
        <v>1</v>
      </c>
      <c r="K20" s="101">
        <f t="shared" si="0"/>
        <v>0</v>
      </c>
      <c r="L20" s="101">
        <f>K20</f>
        <v>0</v>
      </c>
      <c r="M20" s="101">
        <f t="shared" si="1"/>
        <v>0.97233934985699955</v>
      </c>
      <c r="N20" s="131">
        <f>M20</f>
        <v>0.97233934985699955</v>
      </c>
      <c r="O20" s="101">
        <f t="shared" si="2"/>
        <v>2.7660650143000478E-2</v>
      </c>
      <c r="P20" s="131">
        <f>O20</f>
        <v>2.7660650143000478E-2</v>
      </c>
      <c r="Q20" s="111">
        <f t="shared" si="4"/>
        <v>1</v>
      </c>
      <c r="R20" s="111">
        <f>SUM(L20,N20,P20)</f>
        <v>1</v>
      </c>
      <c r="S20" s="102">
        <v>0.97233934985699955</v>
      </c>
      <c r="T20" s="134">
        <f>S20</f>
        <v>0.97233934985699955</v>
      </c>
      <c r="U20" s="102">
        <v>2.7660650143000478E-2</v>
      </c>
      <c r="V20" s="137">
        <f>U20</f>
        <v>2.7660650143000478E-2</v>
      </c>
      <c r="W20" s="117">
        <v>17402.879672682695</v>
      </c>
      <c r="X20" s="127">
        <v>17402.879672682695</v>
      </c>
      <c r="Y20" s="87">
        <v>16787.043229079489</v>
      </c>
      <c r="Z20" s="87">
        <f>X20-Y20</f>
        <v>615.83644360320613</v>
      </c>
      <c r="AA20" s="116">
        <v>1</v>
      </c>
      <c r="AB20" s="116">
        <v>1</v>
      </c>
      <c r="AC20" s="102">
        <v>0.57469107761410931</v>
      </c>
      <c r="AD20" s="106">
        <f>AC20</f>
        <v>0.57469107761410931</v>
      </c>
      <c r="AE20" s="102">
        <v>0.42530892238589074</v>
      </c>
      <c r="AF20" s="92">
        <f>AE20</f>
        <v>0.42530892238589074</v>
      </c>
    </row>
    <row r="21" spans="1:32" x14ac:dyDescent="0.25">
      <c r="A21" s="114">
        <v>17</v>
      </c>
      <c r="B21" s="115" t="s">
        <v>118</v>
      </c>
      <c r="C21" s="98">
        <v>105596.12681999999</v>
      </c>
      <c r="D21" s="94">
        <v>105596.12681999999</v>
      </c>
      <c r="E21" s="126">
        <v>79525.692297671703</v>
      </c>
      <c r="F21" s="124">
        <f t="shared" ref="F21:F34" si="6">D21-E21</f>
        <v>26070.434522328287</v>
      </c>
      <c r="G21" s="116">
        <v>1</v>
      </c>
      <c r="H21" s="116">
        <v>1</v>
      </c>
      <c r="I21" s="102">
        <v>1</v>
      </c>
      <c r="J21" s="90">
        <f t="shared" si="5"/>
        <v>1</v>
      </c>
      <c r="K21" s="101">
        <f t="shared" si="0"/>
        <v>0</v>
      </c>
      <c r="L21" s="101">
        <f t="shared" ref="L21:L34" si="7">K21</f>
        <v>0</v>
      </c>
      <c r="M21" s="101">
        <f t="shared" si="1"/>
        <v>0.99999999763248892</v>
      </c>
      <c r="N21" s="131">
        <f>M21</f>
        <v>0.99999999763248892</v>
      </c>
      <c r="O21" s="101">
        <f t="shared" si="2"/>
        <v>2.3675110776188978E-9</v>
      </c>
      <c r="P21" s="131">
        <f t="shared" ref="P21:P34" si="8">O21</f>
        <v>2.3675110776188978E-9</v>
      </c>
      <c r="Q21" s="111">
        <f t="shared" si="4"/>
        <v>1</v>
      </c>
      <c r="R21" s="111">
        <f t="shared" ref="R21:R34" si="9">SUM(L21,N21,P21)</f>
        <v>1</v>
      </c>
      <c r="S21" s="102">
        <v>0.99999999763248892</v>
      </c>
      <c r="T21" s="134">
        <f t="shared" ref="T21:T34" si="10">S21</f>
        <v>0.99999999763248892</v>
      </c>
      <c r="U21" s="102">
        <v>2.3675110776188978E-9</v>
      </c>
      <c r="V21" s="137">
        <f t="shared" ref="V21:V34" si="11">U21</f>
        <v>2.3675110776188978E-9</v>
      </c>
      <c r="W21" s="117">
        <v>73548.999906232319</v>
      </c>
      <c r="X21" s="127">
        <v>73548.999906232319</v>
      </c>
      <c r="Y21" s="87">
        <v>68458.190750004214</v>
      </c>
      <c r="Z21" s="87">
        <f t="shared" ref="Z21:Z34" si="12">X21-Y21</f>
        <v>5090.8091562281043</v>
      </c>
      <c r="AA21" s="116">
        <v>1</v>
      </c>
      <c r="AB21" s="116">
        <v>1</v>
      </c>
      <c r="AC21" s="102">
        <v>0.6437640208105696</v>
      </c>
      <c r="AD21" s="106">
        <f t="shared" ref="AD21:AD34" si="13">AC21</f>
        <v>0.6437640208105696</v>
      </c>
      <c r="AE21" s="102">
        <v>0.35623597918943001</v>
      </c>
      <c r="AF21" s="92">
        <f>AE21</f>
        <v>0.35623597918943001</v>
      </c>
    </row>
    <row r="22" spans="1:32" x14ac:dyDescent="0.25">
      <c r="A22" s="114">
        <v>18</v>
      </c>
      <c r="B22" s="115" t="s">
        <v>119</v>
      </c>
      <c r="C22" s="98">
        <v>7963.7831799999994</v>
      </c>
      <c r="D22" s="94">
        <v>7963.7831799999994</v>
      </c>
      <c r="E22" s="126">
        <v>9382.7411731755474</v>
      </c>
      <c r="F22" s="124">
        <f t="shared" si="6"/>
        <v>-1418.9579931755479</v>
      </c>
      <c r="G22" s="116">
        <v>1</v>
      </c>
      <c r="H22" s="116">
        <v>1</v>
      </c>
      <c r="I22" s="102">
        <v>1</v>
      </c>
      <c r="J22" s="90">
        <f t="shared" si="5"/>
        <v>1</v>
      </c>
      <c r="K22" s="101">
        <f t="shared" si="0"/>
        <v>0</v>
      </c>
      <c r="L22" s="101">
        <f t="shared" si="7"/>
        <v>0</v>
      </c>
      <c r="M22" s="101">
        <f t="shared" si="1"/>
        <v>0.99952209648178791</v>
      </c>
      <c r="N22" s="131">
        <f t="shared" ref="N22:N34" si="14">M22</f>
        <v>0.99952209648178791</v>
      </c>
      <c r="O22" s="101">
        <f t="shared" si="2"/>
        <v>4.7790351821204728E-4</v>
      </c>
      <c r="P22" s="131">
        <f t="shared" si="8"/>
        <v>4.7790351821204728E-4</v>
      </c>
      <c r="Q22" s="111">
        <f t="shared" si="4"/>
        <v>1</v>
      </c>
      <c r="R22" s="111">
        <f t="shared" si="9"/>
        <v>1</v>
      </c>
      <c r="S22" s="102">
        <v>0.99952209648178791</v>
      </c>
      <c r="T22" s="134">
        <f t="shared" si="10"/>
        <v>0.99952209648178791</v>
      </c>
      <c r="U22" s="102">
        <v>4.7790351821204728E-4</v>
      </c>
      <c r="V22" s="137">
        <f t="shared" si="11"/>
        <v>4.7790351821204728E-4</v>
      </c>
      <c r="W22" s="117">
        <v>9044.1130526901361</v>
      </c>
      <c r="X22" s="127">
        <v>9044.1130526901361</v>
      </c>
      <c r="Y22" s="87">
        <v>9430.2651434976706</v>
      </c>
      <c r="Z22" s="87">
        <f t="shared" si="12"/>
        <v>-386.15209080753448</v>
      </c>
      <c r="AA22" s="116">
        <v>1</v>
      </c>
      <c r="AB22" s="116">
        <v>1</v>
      </c>
      <c r="AC22" s="102">
        <v>0.96199604875491385</v>
      </c>
      <c r="AD22" s="106">
        <f t="shared" si="13"/>
        <v>0.96199604875491385</v>
      </c>
      <c r="AE22" s="102">
        <v>3.8003951245088825E-2</v>
      </c>
      <c r="AF22" s="92">
        <f t="shared" ref="AF22:AF34" si="15">AE22</f>
        <v>3.8003951245088825E-2</v>
      </c>
    </row>
    <row r="23" spans="1:32" x14ac:dyDescent="0.25">
      <c r="A23" s="114">
        <v>19</v>
      </c>
      <c r="B23" s="115" t="s">
        <v>120</v>
      </c>
      <c r="C23" s="98">
        <v>67563.983689999994</v>
      </c>
      <c r="D23" s="94">
        <v>67563.983689999994</v>
      </c>
      <c r="E23" s="126">
        <v>71827.427394956496</v>
      </c>
      <c r="F23" s="124">
        <f t="shared" si="6"/>
        <v>-4263.4437049565022</v>
      </c>
      <c r="G23" s="116">
        <v>1</v>
      </c>
      <c r="H23" s="116">
        <v>1</v>
      </c>
      <c r="I23" s="102">
        <v>0.81505033676915195</v>
      </c>
      <c r="J23" s="90">
        <f t="shared" si="5"/>
        <v>0.81505033676915195</v>
      </c>
      <c r="K23" s="101">
        <f t="shared" si="0"/>
        <v>0.18494966323084805</v>
      </c>
      <c r="L23" s="101">
        <f t="shared" si="7"/>
        <v>0.18494966323084805</v>
      </c>
      <c r="M23" s="101">
        <f t="shared" si="1"/>
        <v>0.74789607302979322</v>
      </c>
      <c r="N23" s="131">
        <f t="shared" si="14"/>
        <v>0.74789607302979322</v>
      </c>
      <c r="O23" s="101">
        <f t="shared" si="2"/>
        <v>6.7154263739358816E-2</v>
      </c>
      <c r="P23" s="131">
        <f t="shared" si="8"/>
        <v>6.7154263739358816E-2</v>
      </c>
      <c r="Q23" s="111">
        <f t="shared" si="4"/>
        <v>1</v>
      </c>
      <c r="R23" s="111">
        <f t="shared" si="9"/>
        <v>1</v>
      </c>
      <c r="S23" s="102">
        <v>0.91760721919880761</v>
      </c>
      <c r="T23" s="134">
        <f t="shared" si="10"/>
        <v>0.91760721919880761</v>
      </c>
      <c r="U23" s="102">
        <v>8.2392780801192445E-2</v>
      </c>
      <c r="V23" s="137">
        <f t="shared" si="11"/>
        <v>8.2392780801192445E-2</v>
      </c>
      <c r="W23" s="117">
        <v>24605.304109110071</v>
      </c>
      <c r="X23" s="127">
        <v>24605.304109110071</v>
      </c>
      <c r="Y23" s="87">
        <v>22858.030300920931</v>
      </c>
      <c r="Z23" s="87">
        <f t="shared" si="12"/>
        <v>1747.2738081891403</v>
      </c>
      <c r="AA23" s="116">
        <v>1</v>
      </c>
      <c r="AB23" s="116">
        <v>1</v>
      </c>
      <c r="AC23" s="102">
        <v>4.6351961514176802E-2</v>
      </c>
      <c r="AD23" s="106">
        <f t="shared" si="13"/>
        <v>4.6351961514176802E-2</v>
      </c>
      <c r="AE23" s="102">
        <v>0.95364803848582236</v>
      </c>
      <c r="AF23" s="92">
        <f t="shared" si="15"/>
        <v>0.95364803848582236</v>
      </c>
    </row>
    <row r="24" spans="1:32" x14ac:dyDescent="0.25">
      <c r="A24" s="114">
        <v>20</v>
      </c>
      <c r="B24" s="115" t="s">
        <v>121</v>
      </c>
      <c r="C24" s="98">
        <v>376440.56970999995</v>
      </c>
      <c r="D24" s="94">
        <v>376440.56970999995</v>
      </c>
      <c r="E24" s="126">
        <v>309418.00506027375</v>
      </c>
      <c r="F24" s="124">
        <f t="shared" si="6"/>
        <v>67022.564649726206</v>
      </c>
      <c r="G24" s="116">
        <v>1</v>
      </c>
      <c r="H24" s="116">
        <v>1</v>
      </c>
      <c r="I24" s="102">
        <v>1</v>
      </c>
      <c r="J24" s="90">
        <f t="shared" si="5"/>
        <v>1</v>
      </c>
      <c r="K24" s="101">
        <f t="shared" si="0"/>
        <v>0</v>
      </c>
      <c r="L24" s="101">
        <f t="shared" si="7"/>
        <v>0</v>
      </c>
      <c r="M24" s="101">
        <f t="shared" si="1"/>
        <v>0.73597484538776647</v>
      </c>
      <c r="N24" s="131">
        <f t="shared" si="14"/>
        <v>0.73597484538776647</v>
      </c>
      <c r="O24" s="101">
        <f t="shared" si="2"/>
        <v>0.26402515461223347</v>
      </c>
      <c r="P24" s="131">
        <f t="shared" si="8"/>
        <v>0.26402515461223347</v>
      </c>
      <c r="Q24" s="111">
        <f t="shared" si="4"/>
        <v>1</v>
      </c>
      <c r="R24" s="111">
        <f t="shared" si="9"/>
        <v>1</v>
      </c>
      <c r="S24" s="102">
        <v>0.73597484538776647</v>
      </c>
      <c r="T24" s="134">
        <f t="shared" si="10"/>
        <v>0.73597484538776647</v>
      </c>
      <c r="U24" s="102">
        <v>0.26402515461223347</v>
      </c>
      <c r="V24" s="137">
        <f t="shared" si="11"/>
        <v>0.26402515461223347</v>
      </c>
      <c r="W24" s="117">
        <v>199218.4997490684</v>
      </c>
      <c r="X24" s="127">
        <v>199218.4997490684</v>
      </c>
      <c r="Y24" s="87">
        <v>176833.19192860744</v>
      </c>
      <c r="Z24" s="87">
        <f t="shared" si="12"/>
        <v>22385.307820460963</v>
      </c>
      <c r="AA24" s="116">
        <v>1</v>
      </c>
      <c r="AB24" s="116">
        <v>1</v>
      </c>
      <c r="AC24" s="102">
        <v>0.71726722131254583</v>
      </c>
      <c r="AD24" s="106">
        <f t="shared" si="13"/>
        <v>0.71726722131254583</v>
      </c>
      <c r="AE24" s="102">
        <v>0.28273277868745234</v>
      </c>
      <c r="AF24" s="92">
        <f t="shared" si="15"/>
        <v>0.28273277868745234</v>
      </c>
    </row>
    <row r="25" spans="1:32" x14ac:dyDescent="0.25">
      <c r="A25" s="114">
        <v>21</v>
      </c>
      <c r="B25" s="115" t="s">
        <v>122</v>
      </c>
      <c r="C25" s="98">
        <v>9623.9897600000004</v>
      </c>
      <c r="D25" s="94">
        <v>9623.9897600000004</v>
      </c>
      <c r="E25" s="126">
        <v>10675.24377119472</v>
      </c>
      <c r="F25" s="124">
        <f t="shared" si="6"/>
        <v>-1051.2540111947201</v>
      </c>
      <c r="G25" s="116">
        <v>1</v>
      </c>
      <c r="H25" s="116">
        <v>1</v>
      </c>
      <c r="I25" s="102">
        <v>1</v>
      </c>
      <c r="J25" s="90">
        <f t="shared" si="5"/>
        <v>1</v>
      </c>
      <c r="K25" s="101">
        <f t="shared" si="0"/>
        <v>0</v>
      </c>
      <c r="L25" s="101">
        <f t="shared" si="7"/>
        <v>0</v>
      </c>
      <c r="M25" s="101">
        <f t="shared" si="1"/>
        <v>0.98499458814885521</v>
      </c>
      <c r="N25" s="131">
        <f t="shared" si="14"/>
        <v>0.98499458814885521</v>
      </c>
      <c r="O25" s="101">
        <f t="shared" si="2"/>
        <v>1.5005411851144748E-2</v>
      </c>
      <c r="P25" s="131">
        <f t="shared" si="8"/>
        <v>1.5005411851144748E-2</v>
      </c>
      <c r="Q25" s="111">
        <f t="shared" si="4"/>
        <v>1</v>
      </c>
      <c r="R25" s="111">
        <f t="shared" si="9"/>
        <v>1</v>
      </c>
      <c r="S25" s="102">
        <v>0.98499458814885521</v>
      </c>
      <c r="T25" s="134">
        <f t="shared" si="10"/>
        <v>0.98499458814885521</v>
      </c>
      <c r="U25" s="102">
        <v>1.5005411851144748E-2</v>
      </c>
      <c r="V25" s="137">
        <f t="shared" si="11"/>
        <v>1.5005411851144748E-2</v>
      </c>
      <c r="W25" s="117">
        <v>7963.4929644197637</v>
      </c>
      <c r="X25" s="127">
        <v>7963.4929644197637</v>
      </c>
      <c r="Y25" s="87">
        <v>1550.0644321912641</v>
      </c>
      <c r="Z25" s="87">
        <f t="shared" si="12"/>
        <v>6413.4285322284995</v>
      </c>
      <c r="AA25" s="116">
        <v>1</v>
      </c>
      <c r="AB25" s="116">
        <v>1</v>
      </c>
      <c r="AC25" s="102">
        <v>0.96201148915076085</v>
      </c>
      <c r="AD25" s="106">
        <f t="shared" si="13"/>
        <v>0.96201148915076085</v>
      </c>
      <c r="AE25" s="102">
        <v>3.79885108492427E-2</v>
      </c>
      <c r="AF25" s="92">
        <f t="shared" si="15"/>
        <v>3.79885108492427E-2</v>
      </c>
    </row>
    <row r="26" spans="1:32" x14ac:dyDescent="0.25">
      <c r="A26" s="114">
        <v>22</v>
      </c>
      <c r="B26" s="115" t="s">
        <v>123</v>
      </c>
      <c r="C26" s="98">
        <v>24400.281280000003</v>
      </c>
      <c r="D26" s="94">
        <v>24400.281280000003</v>
      </c>
      <c r="E26" s="126">
        <v>24201.837460948685</v>
      </c>
      <c r="F26" s="124">
        <f t="shared" si="6"/>
        <v>198.4438190513174</v>
      </c>
      <c r="G26" s="116">
        <v>1</v>
      </c>
      <c r="H26" s="116">
        <v>1</v>
      </c>
      <c r="I26" s="102">
        <v>1</v>
      </c>
      <c r="J26" s="90">
        <f t="shared" si="5"/>
        <v>1</v>
      </c>
      <c r="K26" s="101">
        <f t="shared" si="0"/>
        <v>0</v>
      </c>
      <c r="L26" s="101">
        <f t="shared" si="7"/>
        <v>0</v>
      </c>
      <c r="M26" s="101">
        <f t="shared" si="1"/>
        <v>0.99415345838177149</v>
      </c>
      <c r="N26" s="131">
        <f t="shared" si="14"/>
        <v>0.99415345838177149</v>
      </c>
      <c r="O26" s="101">
        <f t="shared" si="2"/>
        <v>5.8465416182284938E-3</v>
      </c>
      <c r="P26" s="131">
        <f t="shared" si="8"/>
        <v>5.8465416182284938E-3</v>
      </c>
      <c r="Q26" s="111">
        <f t="shared" si="4"/>
        <v>1</v>
      </c>
      <c r="R26" s="111">
        <f t="shared" si="9"/>
        <v>1</v>
      </c>
      <c r="S26" s="102">
        <v>0.99415345838177149</v>
      </c>
      <c r="T26" s="134">
        <f t="shared" si="10"/>
        <v>0.99415345838177149</v>
      </c>
      <c r="U26" s="102">
        <v>5.8465416182284938E-3</v>
      </c>
      <c r="V26" s="137">
        <f t="shared" si="11"/>
        <v>5.8465416182284938E-3</v>
      </c>
      <c r="W26" s="117">
        <v>53776.575155570405</v>
      </c>
      <c r="X26" s="127">
        <v>53776.575155570405</v>
      </c>
      <c r="Y26" s="87">
        <v>54893.920826889167</v>
      </c>
      <c r="Z26" s="87">
        <f t="shared" si="12"/>
        <v>-1117.3456713187625</v>
      </c>
      <c r="AA26" s="116">
        <v>1</v>
      </c>
      <c r="AB26" s="116">
        <v>1</v>
      </c>
      <c r="AC26" s="102">
        <v>0.96200412533513091</v>
      </c>
      <c r="AD26" s="106">
        <f t="shared" si="13"/>
        <v>0.96200412533513091</v>
      </c>
      <c r="AE26" s="102">
        <v>3.7995874664867105E-2</v>
      </c>
      <c r="AF26" s="92">
        <f t="shared" si="15"/>
        <v>3.7995874664867105E-2</v>
      </c>
    </row>
    <row r="27" spans="1:32" x14ac:dyDescent="0.25">
      <c r="A27" s="114">
        <v>23</v>
      </c>
      <c r="B27" s="115" t="s">
        <v>124</v>
      </c>
      <c r="C27" s="98">
        <v>104980.87208</v>
      </c>
      <c r="D27" s="94">
        <v>104980.87208</v>
      </c>
      <c r="E27" s="126">
        <v>104115.18652654087</v>
      </c>
      <c r="F27" s="124">
        <f t="shared" si="6"/>
        <v>865.68555345913046</v>
      </c>
      <c r="G27" s="116">
        <v>1</v>
      </c>
      <c r="H27" s="116">
        <v>1</v>
      </c>
      <c r="I27" s="102">
        <v>1</v>
      </c>
      <c r="J27" s="90">
        <f t="shared" si="5"/>
        <v>1</v>
      </c>
      <c r="K27" s="101">
        <f t="shared" si="0"/>
        <v>0</v>
      </c>
      <c r="L27" s="101">
        <f t="shared" si="7"/>
        <v>0</v>
      </c>
      <c r="M27" s="101">
        <f t="shared" si="1"/>
        <v>0.99803513644044783</v>
      </c>
      <c r="N27" s="131">
        <f t="shared" si="14"/>
        <v>0.99803513644044783</v>
      </c>
      <c r="O27" s="101">
        <f t="shared" si="2"/>
        <v>1.9648635595521718E-3</v>
      </c>
      <c r="P27" s="131">
        <f t="shared" si="8"/>
        <v>1.9648635595521718E-3</v>
      </c>
      <c r="Q27" s="111">
        <f t="shared" si="4"/>
        <v>1</v>
      </c>
      <c r="R27" s="111">
        <f t="shared" si="9"/>
        <v>1</v>
      </c>
      <c r="S27" s="102">
        <v>0.99803513644044783</v>
      </c>
      <c r="T27" s="134">
        <f t="shared" si="10"/>
        <v>0.99803513644044783</v>
      </c>
      <c r="U27" s="102">
        <v>1.9648635595521718E-3</v>
      </c>
      <c r="V27" s="137">
        <f t="shared" si="11"/>
        <v>1.9648635595521718E-3</v>
      </c>
      <c r="W27" s="117">
        <v>47630.221805570036</v>
      </c>
      <c r="X27" s="127">
        <v>47630.221805570036</v>
      </c>
      <c r="Y27" s="87">
        <v>45063.298111554439</v>
      </c>
      <c r="Z27" s="87">
        <f t="shared" si="12"/>
        <v>2566.923694015597</v>
      </c>
      <c r="AA27" s="116">
        <v>1</v>
      </c>
      <c r="AB27" s="116">
        <v>1</v>
      </c>
      <c r="AC27" s="102">
        <v>0.97777881437713088</v>
      </c>
      <c r="AD27" s="106">
        <f t="shared" si="13"/>
        <v>0.97777881437713088</v>
      </c>
      <c r="AE27" s="102">
        <v>2.2221185622869115E-2</v>
      </c>
      <c r="AF27" s="92">
        <f t="shared" si="15"/>
        <v>2.2221185622869115E-2</v>
      </c>
    </row>
    <row r="28" spans="1:32" x14ac:dyDescent="0.25">
      <c r="A28" s="114">
        <v>24</v>
      </c>
      <c r="B28" s="115" t="s">
        <v>125</v>
      </c>
      <c r="C28" s="98">
        <v>256370.29867000002</v>
      </c>
      <c r="D28" s="94">
        <v>256370.29867000002</v>
      </c>
      <c r="E28" s="126">
        <v>219123.6620398247</v>
      </c>
      <c r="F28" s="124">
        <f t="shared" si="6"/>
        <v>37246.636630175315</v>
      </c>
      <c r="G28" s="116">
        <v>1</v>
      </c>
      <c r="H28" s="116">
        <v>1</v>
      </c>
      <c r="I28" s="102">
        <v>0.48860323980524378</v>
      </c>
      <c r="J28" s="90">
        <f t="shared" si="5"/>
        <v>0.48860323980524378</v>
      </c>
      <c r="K28" s="101">
        <f t="shared" si="0"/>
        <v>0.51139676019475622</v>
      </c>
      <c r="L28" s="101">
        <f t="shared" si="7"/>
        <v>0.51139676019475622</v>
      </c>
      <c r="M28" s="101">
        <f t="shared" si="1"/>
        <v>0.46586225104700807</v>
      </c>
      <c r="N28" s="131">
        <f t="shared" si="14"/>
        <v>0.46586225104700807</v>
      </c>
      <c r="O28" s="101">
        <f t="shared" si="2"/>
        <v>2.2740988758235697E-2</v>
      </c>
      <c r="P28" s="131">
        <f t="shared" si="8"/>
        <v>2.2740988758235697E-2</v>
      </c>
      <c r="Q28" s="111">
        <f t="shared" si="4"/>
        <v>1</v>
      </c>
      <c r="R28" s="111">
        <f t="shared" si="9"/>
        <v>1</v>
      </c>
      <c r="S28" s="102">
        <v>0.95345714701502959</v>
      </c>
      <c r="T28" s="134">
        <f t="shared" si="10"/>
        <v>0.95345714701502959</v>
      </c>
      <c r="U28" s="102">
        <v>4.6542852984970393E-2</v>
      </c>
      <c r="V28" s="137">
        <f t="shared" si="11"/>
        <v>4.6542852984970393E-2</v>
      </c>
      <c r="W28" s="117">
        <v>162462.32051058972</v>
      </c>
      <c r="X28" s="127">
        <v>162462.32051058972</v>
      </c>
      <c r="Y28" s="87">
        <v>151597.3192840417</v>
      </c>
      <c r="Z28" s="87">
        <f t="shared" si="12"/>
        <v>10865.001226548018</v>
      </c>
      <c r="AA28" s="116">
        <v>1</v>
      </c>
      <c r="AB28" s="116">
        <v>1</v>
      </c>
      <c r="AC28" s="102">
        <v>0.75602958350323191</v>
      </c>
      <c r="AD28" s="106">
        <f t="shared" si="13"/>
        <v>0.75602958350323191</v>
      </c>
      <c r="AE28" s="102">
        <v>0.24397041649676587</v>
      </c>
      <c r="AF28" s="92">
        <f t="shared" si="15"/>
        <v>0.24397041649676587</v>
      </c>
    </row>
    <row r="29" spans="1:32" x14ac:dyDescent="0.25">
      <c r="A29" s="114">
        <v>25</v>
      </c>
      <c r="B29" s="115" t="s">
        <v>78</v>
      </c>
      <c r="C29" s="98">
        <v>33623.754729999993</v>
      </c>
      <c r="D29" s="94">
        <v>33623.754729999993</v>
      </c>
      <c r="E29" s="126">
        <v>35177.039242852006</v>
      </c>
      <c r="F29" s="124">
        <f t="shared" si="6"/>
        <v>-1553.284512852013</v>
      </c>
      <c r="G29" s="116">
        <v>1</v>
      </c>
      <c r="H29" s="116">
        <v>1</v>
      </c>
      <c r="I29" s="102">
        <v>1</v>
      </c>
      <c r="J29" s="90">
        <f t="shared" si="5"/>
        <v>1</v>
      </c>
      <c r="K29" s="101">
        <f t="shared" si="0"/>
        <v>0</v>
      </c>
      <c r="L29" s="101">
        <f t="shared" si="7"/>
        <v>0</v>
      </c>
      <c r="M29" s="101">
        <f t="shared" si="1"/>
        <v>0.99329793499240182</v>
      </c>
      <c r="N29" s="131">
        <f t="shared" si="14"/>
        <v>0.99329793499240182</v>
      </c>
      <c r="O29" s="101">
        <f t="shared" si="2"/>
        <v>6.7020650075982763E-3</v>
      </c>
      <c r="P29" s="131">
        <f t="shared" si="8"/>
        <v>6.7020650075982763E-3</v>
      </c>
      <c r="Q29" s="111">
        <f t="shared" si="4"/>
        <v>1</v>
      </c>
      <c r="R29" s="111">
        <f t="shared" si="9"/>
        <v>1</v>
      </c>
      <c r="S29" s="102">
        <v>0.99329793499240182</v>
      </c>
      <c r="T29" s="134">
        <f t="shared" si="10"/>
        <v>0.99329793499240182</v>
      </c>
      <c r="U29" s="102">
        <v>6.7020650075982763E-3</v>
      </c>
      <c r="V29" s="137">
        <f t="shared" si="11"/>
        <v>6.7020650075982763E-3</v>
      </c>
      <c r="W29" s="117">
        <v>49943.023276019041</v>
      </c>
      <c r="X29" s="127">
        <v>49943.023276019041</v>
      </c>
      <c r="Y29" s="87">
        <v>49878.402802212819</v>
      </c>
      <c r="Z29" s="87">
        <f t="shared" si="12"/>
        <v>64.620473806222435</v>
      </c>
      <c r="AA29" s="116">
        <v>1</v>
      </c>
      <c r="AB29" s="116">
        <v>1</v>
      </c>
      <c r="AC29" s="102">
        <v>0.96200686309048267</v>
      </c>
      <c r="AD29" s="106">
        <f t="shared" si="13"/>
        <v>0.96200686309048267</v>
      </c>
      <c r="AE29" s="102">
        <v>3.7993136909513829E-2</v>
      </c>
      <c r="AF29" s="92">
        <f t="shared" si="15"/>
        <v>3.7993136909513829E-2</v>
      </c>
    </row>
    <row r="30" spans="1:32" x14ac:dyDescent="0.25">
      <c r="A30" s="114">
        <v>26</v>
      </c>
      <c r="B30" s="115" t="s">
        <v>126</v>
      </c>
      <c r="C30" s="98">
        <v>6732.6331799999998</v>
      </c>
      <c r="D30" s="94">
        <v>6732.6331799999998</v>
      </c>
      <c r="E30" s="126">
        <v>4672.3341077011246</v>
      </c>
      <c r="F30" s="124">
        <f t="shared" si="6"/>
        <v>2060.2990722988752</v>
      </c>
      <c r="G30" s="116">
        <v>1</v>
      </c>
      <c r="H30" s="116">
        <v>1</v>
      </c>
      <c r="I30" s="102">
        <v>1</v>
      </c>
      <c r="J30" s="90">
        <f t="shared" si="5"/>
        <v>1</v>
      </c>
      <c r="K30" s="101">
        <f t="shared" si="0"/>
        <v>0</v>
      </c>
      <c r="L30" s="101">
        <f t="shared" si="7"/>
        <v>0</v>
      </c>
      <c r="M30" s="101">
        <f t="shared" si="1"/>
        <v>0.99945526810952745</v>
      </c>
      <c r="N30" s="131">
        <f t="shared" si="14"/>
        <v>0.99945526810952745</v>
      </c>
      <c r="O30" s="101">
        <f t="shared" si="2"/>
        <v>5.4473189047253513E-4</v>
      </c>
      <c r="P30" s="131">
        <f t="shared" si="8"/>
        <v>5.4473189047253513E-4</v>
      </c>
      <c r="Q30" s="111">
        <f t="shared" si="4"/>
        <v>1</v>
      </c>
      <c r="R30" s="111">
        <f t="shared" si="9"/>
        <v>1</v>
      </c>
      <c r="S30" s="102">
        <v>0.99945526810952745</v>
      </c>
      <c r="T30" s="134">
        <f t="shared" si="10"/>
        <v>0.99945526810952745</v>
      </c>
      <c r="U30" s="102">
        <v>5.4473189047253513E-4</v>
      </c>
      <c r="V30" s="137">
        <f t="shared" si="11"/>
        <v>5.4473189047253513E-4</v>
      </c>
      <c r="W30" s="117">
        <v>17986.138439996234</v>
      </c>
      <c r="X30" s="127">
        <v>17986.138439996234</v>
      </c>
      <c r="Y30" s="87">
        <v>14700.906719855971</v>
      </c>
      <c r="Z30" s="87">
        <f t="shared" si="12"/>
        <v>3285.231720140262</v>
      </c>
      <c r="AA30" s="116">
        <v>1</v>
      </c>
      <c r="AB30" s="116">
        <v>1</v>
      </c>
      <c r="AC30" s="102">
        <v>0.96199928136701296</v>
      </c>
      <c r="AD30" s="106">
        <f t="shared" si="13"/>
        <v>0.96199928136701296</v>
      </c>
      <c r="AE30" s="102">
        <v>3.8000718632987165E-2</v>
      </c>
      <c r="AF30" s="92">
        <f t="shared" si="15"/>
        <v>3.8000718632987165E-2</v>
      </c>
    </row>
    <row r="31" spans="1:32" x14ac:dyDescent="0.25">
      <c r="A31" s="114">
        <v>27</v>
      </c>
      <c r="B31" s="115" t="s">
        <v>127</v>
      </c>
      <c r="C31" s="98">
        <v>8628.0939199999993</v>
      </c>
      <c r="D31" s="94">
        <v>8628.0939199999993</v>
      </c>
      <c r="E31" s="126">
        <v>4879.3348287271901</v>
      </c>
      <c r="F31" s="124">
        <f t="shared" si="6"/>
        <v>3748.7590912728092</v>
      </c>
      <c r="G31" s="116">
        <v>1</v>
      </c>
      <c r="H31" s="116">
        <v>1</v>
      </c>
      <c r="I31" s="102">
        <v>1</v>
      </c>
      <c r="J31" s="90">
        <f t="shared" si="5"/>
        <v>1</v>
      </c>
      <c r="K31" s="101">
        <f t="shared" si="0"/>
        <v>0</v>
      </c>
      <c r="L31" s="101">
        <f t="shared" si="7"/>
        <v>0</v>
      </c>
      <c r="M31" s="101">
        <f t="shared" si="1"/>
        <v>0.9889992840968056</v>
      </c>
      <c r="N31" s="131">
        <f t="shared" si="14"/>
        <v>0.9889992840968056</v>
      </c>
      <c r="O31" s="101">
        <f t="shared" si="2"/>
        <v>1.1000715903194415E-2</v>
      </c>
      <c r="P31" s="131">
        <f t="shared" si="8"/>
        <v>1.1000715903194415E-2</v>
      </c>
      <c r="Q31" s="111">
        <f t="shared" si="4"/>
        <v>1</v>
      </c>
      <c r="R31" s="111">
        <f t="shared" si="9"/>
        <v>1</v>
      </c>
      <c r="S31" s="102">
        <v>0.9889992840968056</v>
      </c>
      <c r="T31" s="134">
        <f t="shared" si="10"/>
        <v>0.9889992840968056</v>
      </c>
      <c r="U31" s="102">
        <v>1.1000715903194415E-2</v>
      </c>
      <c r="V31" s="137">
        <f t="shared" si="11"/>
        <v>1.1000715903194415E-2</v>
      </c>
      <c r="W31" s="117">
        <v>18297.540684585936</v>
      </c>
      <c r="X31" s="127">
        <v>18297.540684585936</v>
      </c>
      <c r="Y31" s="87">
        <v>16658.951058844137</v>
      </c>
      <c r="Z31" s="87">
        <f t="shared" si="12"/>
        <v>1638.589625741799</v>
      </c>
      <c r="AA31" s="116">
        <v>1</v>
      </c>
      <c r="AB31" s="116">
        <v>1</v>
      </c>
      <c r="AC31" s="102">
        <v>0.96200419055300246</v>
      </c>
      <c r="AD31" s="106">
        <f t="shared" si="13"/>
        <v>0.96200419055300246</v>
      </c>
      <c r="AE31" s="102">
        <v>3.7995809446997923E-2</v>
      </c>
      <c r="AF31" s="92">
        <f t="shared" si="15"/>
        <v>3.7995809446997923E-2</v>
      </c>
    </row>
    <row r="32" spans="1:32" x14ac:dyDescent="0.25">
      <c r="A32" s="114">
        <v>28</v>
      </c>
      <c r="B32" s="115" t="s">
        <v>87</v>
      </c>
      <c r="C32" s="98">
        <v>24326.516039999999</v>
      </c>
      <c r="D32" s="94">
        <v>24326.516039999999</v>
      </c>
      <c r="E32" s="126">
        <v>23872.376320127983</v>
      </c>
      <c r="F32" s="124">
        <f t="shared" si="6"/>
        <v>454.13971987201512</v>
      </c>
      <c r="G32" s="116">
        <v>1</v>
      </c>
      <c r="H32" s="116">
        <v>1</v>
      </c>
      <c r="I32" s="102">
        <v>1</v>
      </c>
      <c r="J32" s="90">
        <f t="shared" si="5"/>
        <v>1</v>
      </c>
      <c r="K32" s="101">
        <f t="shared" si="0"/>
        <v>0</v>
      </c>
      <c r="L32" s="101">
        <f t="shared" si="7"/>
        <v>0</v>
      </c>
      <c r="M32" s="101">
        <f t="shared" si="1"/>
        <v>0.99548574856262084</v>
      </c>
      <c r="N32" s="131">
        <f t="shared" si="14"/>
        <v>0.99548574856262084</v>
      </c>
      <c r="O32" s="101">
        <f t="shared" si="2"/>
        <v>4.5142514373792755E-3</v>
      </c>
      <c r="P32" s="131">
        <f t="shared" si="8"/>
        <v>4.5142514373792755E-3</v>
      </c>
      <c r="Q32" s="111">
        <f t="shared" si="4"/>
        <v>1.0000000000000002</v>
      </c>
      <c r="R32" s="111">
        <f t="shared" si="9"/>
        <v>1.0000000000000002</v>
      </c>
      <c r="S32" s="102">
        <v>0.99548574856262084</v>
      </c>
      <c r="T32" s="134">
        <f t="shared" si="10"/>
        <v>0.99548574856262084</v>
      </c>
      <c r="U32" s="102">
        <v>4.5142514373792755E-3</v>
      </c>
      <c r="V32" s="137">
        <f t="shared" si="11"/>
        <v>4.5142514373792755E-3</v>
      </c>
      <c r="W32" s="117">
        <v>43247.972641773245</v>
      </c>
      <c r="X32" s="127">
        <v>43247.972641773245</v>
      </c>
      <c r="Y32" s="87">
        <v>39204.275289441037</v>
      </c>
      <c r="Z32" s="87">
        <f t="shared" si="12"/>
        <v>4043.6973523322085</v>
      </c>
      <c r="AA32" s="116">
        <v>1</v>
      </c>
      <c r="AB32" s="116">
        <v>1</v>
      </c>
      <c r="AC32" s="102">
        <v>0.96201057308403171</v>
      </c>
      <c r="AD32" s="106">
        <f t="shared" si="13"/>
        <v>0.96201057308403171</v>
      </c>
      <c r="AE32" s="102">
        <v>3.7989426915974185E-2</v>
      </c>
      <c r="AF32" s="92">
        <f t="shared" si="15"/>
        <v>3.7989426915974185E-2</v>
      </c>
    </row>
    <row r="33" spans="1:32" x14ac:dyDescent="0.25">
      <c r="A33" s="114">
        <v>29</v>
      </c>
      <c r="B33" s="115" t="s">
        <v>128</v>
      </c>
      <c r="C33" s="98">
        <v>39640.767650000002</v>
      </c>
      <c r="D33" s="94">
        <v>39640.767650000002</v>
      </c>
      <c r="E33" s="126">
        <v>32526.209735533776</v>
      </c>
      <c r="F33" s="124">
        <f t="shared" si="6"/>
        <v>7114.5579144662261</v>
      </c>
      <c r="G33" s="116">
        <v>1</v>
      </c>
      <c r="H33" s="116">
        <v>1</v>
      </c>
      <c r="I33" s="102">
        <v>1</v>
      </c>
      <c r="J33" s="90">
        <f t="shared" si="5"/>
        <v>1</v>
      </c>
      <c r="K33" s="101">
        <f t="shared" si="0"/>
        <v>0</v>
      </c>
      <c r="L33" s="101">
        <f t="shared" si="7"/>
        <v>0</v>
      </c>
      <c r="M33" s="101">
        <f t="shared" si="1"/>
        <v>0.99700702566994825</v>
      </c>
      <c r="N33" s="131">
        <f t="shared" si="14"/>
        <v>0.99700702566994825</v>
      </c>
      <c r="O33" s="101">
        <f t="shared" si="2"/>
        <v>2.9929743300518554E-3</v>
      </c>
      <c r="P33" s="131">
        <f t="shared" si="8"/>
        <v>2.9929743300518554E-3</v>
      </c>
      <c r="Q33" s="111">
        <f t="shared" si="4"/>
        <v>1</v>
      </c>
      <c r="R33" s="111">
        <f t="shared" si="9"/>
        <v>1</v>
      </c>
      <c r="S33" s="102">
        <v>0.99700702566994825</v>
      </c>
      <c r="T33" s="134">
        <f t="shared" si="10"/>
        <v>0.99700702566994825</v>
      </c>
      <c r="U33" s="102">
        <v>2.9929743300518554E-3</v>
      </c>
      <c r="V33" s="137">
        <f t="shared" si="11"/>
        <v>2.9929743300518554E-3</v>
      </c>
      <c r="W33" s="117">
        <v>66107.440963358647</v>
      </c>
      <c r="X33" s="127">
        <v>66107.440963358647</v>
      </c>
      <c r="Y33" s="87">
        <v>55820.6035752233</v>
      </c>
      <c r="Z33" s="87">
        <f t="shared" si="12"/>
        <v>10286.837388135347</v>
      </c>
      <c r="AA33" s="116">
        <v>1</v>
      </c>
      <c r="AB33" s="116">
        <v>1</v>
      </c>
      <c r="AC33" s="102">
        <v>0.96201266921299056</v>
      </c>
      <c r="AD33" s="106">
        <f t="shared" si="13"/>
        <v>0.96201266921299056</v>
      </c>
      <c r="AE33" s="102">
        <v>3.7987330787004767E-2</v>
      </c>
      <c r="AF33" s="92">
        <f t="shared" si="15"/>
        <v>3.7987330787004767E-2</v>
      </c>
    </row>
    <row r="34" spans="1:32" x14ac:dyDescent="0.25">
      <c r="A34" s="114">
        <v>30</v>
      </c>
      <c r="B34" s="115" t="s">
        <v>93</v>
      </c>
      <c r="C34" s="98">
        <v>5239.4620199999999</v>
      </c>
      <c r="D34" s="94">
        <v>5239.4620199999999</v>
      </c>
      <c r="E34" s="126">
        <v>5835.5086364202698</v>
      </c>
      <c r="F34" s="124">
        <f t="shared" si="6"/>
        <v>-596.04661642026986</v>
      </c>
      <c r="G34" s="116">
        <v>1</v>
      </c>
      <c r="H34" s="116">
        <v>1</v>
      </c>
      <c r="I34" s="102">
        <v>1</v>
      </c>
      <c r="J34" s="90">
        <f t="shared" si="5"/>
        <v>1</v>
      </c>
      <c r="K34" s="101">
        <f t="shared" si="0"/>
        <v>0</v>
      </c>
      <c r="L34" s="101">
        <f t="shared" si="7"/>
        <v>0</v>
      </c>
      <c r="M34" s="101">
        <f t="shared" si="1"/>
        <v>1</v>
      </c>
      <c r="N34" s="131">
        <f t="shared" si="14"/>
        <v>1</v>
      </c>
      <c r="O34" s="101">
        <f t="shared" si="2"/>
        <v>0</v>
      </c>
      <c r="P34" s="131">
        <f t="shared" si="8"/>
        <v>0</v>
      </c>
      <c r="Q34" s="111">
        <f t="shared" si="4"/>
        <v>1</v>
      </c>
      <c r="R34" s="111">
        <f t="shared" si="9"/>
        <v>1</v>
      </c>
      <c r="S34" s="102">
        <v>1</v>
      </c>
      <c r="T34" s="134">
        <f t="shared" si="10"/>
        <v>1</v>
      </c>
      <c r="U34" s="102">
        <v>0</v>
      </c>
      <c r="V34" s="137">
        <f t="shared" si="11"/>
        <v>0</v>
      </c>
      <c r="W34" s="117">
        <v>5630.9306224805996</v>
      </c>
      <c r="X34" s="127">
        <v>5630.9306224805996</v>
      </c>
      <c r="Y34" s="87">
        <v>4399.036108375959</v>
      </c>
      <c r="Z34" s="87">
        <f t="shared" si="12"/>
        <v>1231.8945141046406</v>
      </c>
      <c r="AA34" s="116">
        <v>1</v>
      </c>
      <c r="AB34" s="116">
        <v>1</v>
      </c>
      <c r="AC34" s="102">
        <v>0.96201323217146772</v>
      </c>
      <c r="AD34" s="106">
        <f t="shared" si="13"/>
        <v>0.96201323217146772</v>
      </c>
      <c r="AE34" s="102">
        <v>3.7986767828531644E-2</v>
      </c>
      <c r="AF34" s="92">
        <f t="shared" si="15"/>
        <v>3.7986767828531644E-2</v>
      </c>
    </row>
    <row r="35" spans="1:32" x14ac:dyDescent="0.25">
      <c r="A35" s="114">
        <v>31</v>
      </c>
      <c r="B35" s="115" t="s">
        <v>129</v>
      </c>
      <c r="C35" s="98">
        <v>1714.0522100000001</v>
      </c>
      <c r="D35" s="171">
        <v>6630.4523099999997</v>
      </c>
      <c r="E35" s="174">
        <v>7341.8089328995102</v>
      </c>
      <c r="F35" s="174">
        <f>D35-E35</f>
        <v>-711.35662289951051</v>
      </c>
      <c r="G35" s="116">
        <v>1</v>
      </c>
      <c r="H35" s="141">
        <v>1</v>
      </c>
      <c r="I35" s="102">
        <v>1</v>
      </c>
      <c r="J35" s="163">
        <f>(I35*C35+I36*C36)/(C35+C36)</f>
        <v>1</v>
      </c>
      <c r="K35" s="101">
        <f t="shared" si="0"/>
        <v>0</v>
      </c>
      <c r="L35" s="141">
        <f>(K35*C35+K36*C36)/(C35+C36)</f>
        <v>0</v>
      </c>
      <c r="M35" s="101">
        <f t="shared" si="1"/>
        <v>1</v>
      </c>
      <c r="N35" s="166">
        <f>(M35*C35+M36*C36)/(C35+C36)</f>
        <v>0.99999511043915501</v>
      </c>
      <c r="O35" s="101">
        <f t="shared" si="2"/>
        <v>0</v>
      </c>
      <c r="P35" s="166">
        <f>(O35*C35+O36*C36)/(C35+C36)</f>
        <v>4.8895608450467078E-6</v>
      </c>
      <c r="Q35" s="111">
        <f t="shared" si="4"/>
        <v>1</v>
      </c>
      <c r="R35" s="152">
        <f>SUM(L35,N35,P35)</f>
        <v>1</v>
      </c>
      <c r="S35" s="102">
        <v>1</v>
      </c>
      <c r="T35" s="156">
        <f>(S35*C35+S36*C36)/(C35+C36)</f>
        <v>0.99999511043915501</v>
      </c>
      <c r="U35" s="102">
        <v>0</v>
      </c>
      <c r="V35" s="159">
        <f>(U35*C35+U36*C36)/(C35+C36)</f>
        <v>4.8895608450467078E-6</v>
      </c>
      <c r="W35" s="117">
        <v>4556.5004980807917</v>
      </c>
      <c r="X35" s="150">
        <v>10092.91553677746</v>
      </c>
      <c r="Y35" s="151">
        <v>11405.617516335165</v>
      </c>
      <c r="Z35" s="151">
        <f>X35-Y35</f>
        <v>-1312.7019795577053</v>
      </c>
      <c r="AA35" s="116">
        <v>1</v>
      </c>
      <c r="AB35" s="141">
        <v>1</v>
      </c>
      <c r="AC35" s="102">
        <v>0.96201103461304815</v>
      </c>
      <c r="AD35" s="141">
        <f>(AC35*W35+AC36*W36)/(W35+W36)</f>
        <v>0.96200161954923935</v>
      </c>
      <c r="AE35" s="102">
        <v>3.7988965386950728E-2</v>
      </c>
      <c r="AF35" s="145">
        <f>(AE35*W35+AE36*W36)/(W35+W36)</f>
        <v>3.7998380450759352E-2</v>
      </c>
    </row>
    <row r="36" spans="1:32" x14ac:dyDescent="0.25">
      <c r="A36" s="114">
        <v>32</v>
      </c>
      <c r="B36" s="115" t="s">
        <v>130</v>
      </c>
      <c r="C36" s="98">
        <v>4916.4000999999998</v>
      </c>
      <c r="D36" s="173"/>
      <c r="E36" s="176"/>
      <c r="F36" s="176"/>
      <c r="G36" s="116">
        <v>1</v>
      </c>
      <c r="H36" s="143"/>
      <c r="I36" s="102">
        <v>1</v>
      </c>
      <c r="J36" s="165"/>
      <c r="K36" s="101">
        <f t="shared" si="0"/>
        <v>0</v>
      </c>
      <c r="L36" s="143"/>
      <c r="M36" s="101">
        <f t="shared" si="1"/>
        <v>0.9999934057441745</v>
      </c>
      <c r="N36" s="168"/>
      <c r="O36" s="101">
        <f t="shared" si="2"/>
        <v>6.5942558255023827E-6</v>
      </c>
      <c r="P36" s="168"/>
      <c r="Q36" s="111">
        <f t="shared" si="4"/>
        <v>1</v>
      </c>
      <c r="R36" s="154"/>
      <c r="S36" s="102">
        <v>0.9999934057441745</v>
      </c>
      <c r="T36" s="157"/>
      <c r="U36" s="102">
        <v>6.5942558255023827E-6</v>
      </c>
      <c r="V36" s="160"/>
      <c r="W36" s="117">
        <v>5536.4150386966685</v>
      </c>
      <c r="X36" s="150"/>
      <c r="Y36" s="151"/>
      <c r="Z36" s="151"/>
      <c r="AA36" s="116">
        <v>1</v>
      </c>
      <c r="AB36" s="143"/>
      <c r="AC36" s="102">
        <v>0.96199387089914079</v>
      </c>
      <c r="AD36" s="143"/>
      <c r="AE36" s="102">
        <v>3.8006129100857586E-2</v>
      </c>
      <c r="AF36" s="146"/>
    </row>
    <row r="37" spans="1:32" ht="15.75" thickBot="1" x14ac:dyDescent="0.3">
      <c r="A37" s="118">
        <v>33</v>
      </c>
      <c r="B37" s="119" t="s">
        <v>131</v>
      </c>
      <c r="C37" s="99">
        <v>2291.0460499999999</v>
      </c>
      <c r="D37" s="95">
        <v>2291.0460499999999</v>
      </c>
      <c r="E37" s="128">
        <v>2660.3689046515942</v>
      </c>
      <c r="F37" s="129">
        <f>D37-E37</f>
        <v>-369.3228546515943</v>
      </c>
      <c r="G37" s="120">
        <v>1</v>
      </c>
      <c r="H37" s="120">
        <v>1</v>
      </c>
      <c r="I37" s="103">
        <v>1</v>
      </c>
      <c r="J37" s="96">
        <f>I37</f>
        <v>1</v>
      </c>
      <c r="K37" s="121">
        <f t="shared" si="0"/>
        <v>0</v>
      </c>
      <c r="L37" s="121">
        <f>1-J37</f>
        <v>0</v>
      </c>
      <c r="M37" s="121">
        <f t="shared" si="1"/>
        <v>0.99975045023647602</v>
      </c>
      <c r="N37" s="132">
        <f>M37</f>
        <v>0.99975045023647602</v>
      </c>
      <c r="O37" s="121">
        <f t="shared" si="2"/>
        <v>2.4954976352395072E-4</v>
      </c>
      <c r="P37" s="132">
        <f>O37</f>
        <v>2.4954976352395072E-4</v>
      </c>
      <c r="Q37" s="122">
        <f t="shared" si="4"/>
        <v>1</v>
      </c>
      <c r="R37" s="122">
        <f>SUM(L37,N37,P37)</f>
        <v>1</v>
      </c>
      <c r="S37" s="103">
        <v>0.99975045023647602</v>
      </c>
      <c r="T37" s="135">
        <f>S37</f>
        <v>0.99975045023647602</v>
      </c>
      <c r="U37" s="103">
        <v>2.4954976352395072E-4</v>
      </c>
      <c r="V37" s="138">
        <f>U37</f>
        <v>2.4954976352395072E-4</v>
      </c>
      <c r="W37" s="123">
        <v>2916.223054686569</v>
      </c>
      <c r="X37" s="130">
        <v>2916.223054686569</v>
      </c>
      <c r="Y37" s="88">
        <v>9112.3110753865258</v>
      </c>
      <c r="Z37" s="88">
        <f>X37-Y37</f>
        <v>-6196.0880206999573</v>
      </c>
      <c r="AA37" s="120">
        <v>1</v>
      </c>
      <c r="AB37" s="120">
        <v>1</v>
      </c>
      <c r="AC37" s="103">
        <v>0.9620057269440897</v>
      </c>
      <c r="AD37" s="107">
        <f>AC37</f>
        <v>0.9620057269440897</v>
      </c>
      <c r="AE37" s="103">
        <v>3.7994273055909335E-2</v>
      </c>
      <c r="AF37" s="93">
        <f>AE37</f>
        <v>3.7994273055909335E-2</v>
      </c>
    </row>
    <row r="41" spans="1:32" x14ac:dyDescent="0.25">
      <c r="X41" s="100"/>
    </row>
    <row r="42" spans="1:32" x14ac:dyDescent="0.25">
      <c r="X42" s="100"/>
    </row>
  </sheetData>
  <autoFilter ref="A8:A37">
    <sortState ref="A2:A30">
      <sortCondition ref="A1:A30"/>
    </sortState>
  </autoFilter>
  <mergeCells count="81">
    <mergeCell ref="D11:D13"/>
    <mergeCell ref="E11:E13"/>
    <mergeCell ref="F11:F13"/>
    <mergeCell ref="X11:X13"/>
    <mergeCell ref="Y11:Y13"/>
    <mergeCell ref="H11:H13"/>
    <mergeCell ref="J17:J19"/>
    <mergeCell ref="L17:L19"/>
    <mergeCell ref="N17:N19"/>
    <mergeCell ref="P17:P19"/>
    <mergeCell ref="D14:D16"/>
    <mergeCell ref="E14:E16"/>
    <mergeCell ref="F14:F16"/>
    <mergeCell ref="J14:J16"/>
    <mergeCell ref="L14:L16"/>
    <mergeCell ref="N14:N16"/>
    <mergeCell ref="P14:P16"/>
    <mergeCell ref="Z35:Z36"/>
    <mergeCell ref="J35:J36"/>
    <mergeCell ref="L35:L36"/>
    <mergeCell ref="N35:N36"/>
    <mergeCell ref="P35:P36"/>
    <mergeCell ref="D35:D36"/>
    <mergeCell ref="E35:E36"/>
    <mergeCell ref="F35:F36"/>
    <mergeCell ref="X35:X36"/>
    <mergeCell ref="Y35:Y36"/>
    <mergeCell ref="V17:V19"/>
    <mergeCell ref="V14:V16"/>
    <mergeCell ref="V11:V13"/>
    <mergeCell ref="C8:D8"/>
    <mergeCell ref="O8:P8"/>
    <mergeCell ref="M8:N8"/>
    <mergeCell ref="I8:J8"/>
    <mergeCell ref="K8:L8"/>
    <mergeCell ref="J11:J13"/>
    <mergeCell ref="L11:L13"/>
    <mergeCell ref="N11:N13"/>
    <mergeCell ref="P11:P13"/>
    <mergeCell ref="G8:H8"/>
    <mergeCell ref="D17:D19"/>
    <mergeCell ref="E17:E19"/>
    <mergeCell ref="F17:F19"/>
    <mergeCell ref="AB35:AB36"/>
    <mergeCell ref="H14:H16"/>
    <mergeCell ref="H17:H19"/>
    <mergeCell ref="H35:H36"/>
    <mergeCell ref="Q8:R8"/>
    <mergeCell ref="R11:R13"/>
    <mergeCell ref="R35:R36"/>
    <mergeCell ref="R17:R19"/>
    <mergeCell ref="R14:R16"/>
    <mergeCell ref="S8:T8"/>
    <mergeCell ref="U8:V8"/>
    <mergeCell ref="T35:T36"/>
    <mergeCell ref="T17:T19"/>
    <mergeCell ref="T14:T16"/>
    <mergeCell ref="T11:T13"/>
    <mergeCell ref="V35:V36"/>
    <mergeCell ref="W8:X8"/>
    <mergeCell ref="AA8:AB8"/>
    <mergeCell ref="AB11:AB13"/>
    <mergeCell ref="AB14:AB16"/>
    <mergeCell ref="AB17:AB19"/>
    <mergeCell ref="X17:X19"/>
    <mergeCell ref="Y17:Y19"/>
    <mergeCell ref="Z17:Z19"/>
    <mergeCell ref="X14:X16"/>
    <mergeCell ref="Y14:Y16"/>
    <mergeCell ref="Z14:Z16"/>
    <mergeCell ref="Z11:Z13"/>
    <mergeCell ref="AE8:AF8"/>
    <mergeCell ref="AF35:AF36"/>
    <mergeCell ref="AF17:AF19"/>
    <mergeCell ref="AF14:AF16"/>
    <mergeCell ref="AF11:AF13"/>
    <mergeCell ref="AC8:AD8"/>
    <mergeCell ref="AD11:AD13"/>
    <mergeCell ref="AD14:AD16"/>
    <mergeCell ref="AD17:AD19"/>
    <mergeCell ref="AD35:AD36"/>
  </mergeCells>
  <pageMargins left="0.7" right="0.7" top="0.78740157499999996" bottom="0.78740157499999996" header="0.3" footer="0.3"/>
  <pageSetup paperSize="9" orientation="portrait" r:id="rId1"/>
  <ignoredErrors>
    <ignoredError sqref="O9:O10 O20:O34 O37 K20:K34 M20:M34 K9:K10 M9:M10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K74"/>
  <sheetViews>
    <sheetView zoomScaleNormal="100" workbookViewId="0">
      <pane xSplit="1" ySplit="11" topLeftCell="B12" activePane="bottomRight" state="frozen"/>
      <selection pane="topRight" activeCell="B1" sqref="B1"/>
      <selection pane="bottomLeft" activeCell="A12" sqref="A12"/>
      <selection pane="bottomRight" activeCell="H18" sqref="H18"/>
    </sheetView>
  </sheetViews>
  <sheetFormatPr baseColWidth="10" defaultRowHeight="15" x14ac:dyDescent="0.25"/>
  <cols>
    <col min="2" max="2" width="9.28515625" customWidth="1"/>
    <col min="3" max="3" width="56" customWidth="1"/>
    <col min="4" max="4" width="22.5703125" style="7" customWidth="1"/>
    <col min="5" max="5" width="21.7109375" customWidth="1"/>
    <col min="6" max="6" width="23.85546875" customWidth="1"/>
    <col min="7" max="7" width="28.42578125" style="78" customWidth="1"/>
    <col min="8" max="8" width="17.5703125" style="4" customWidth="1"/>
    <col min="10" max="10" width="12" bestFit="1" customWidth="1"/>
  </cols>
  <sheetData>
    <row r="2" spans="2:8" ht="26.25" x14ac:dyDescent="0.25">
      <c r="B2" s="1" t="s">
        <v>0</v>
      </c>
      <c r="C2" s="1"/>
      <c r="D2" s="2"/>
      <c r="E2" s="3"/>
      <c r="F2" s="3"/>
      <c r="G2" s="3"/>
    </row>
    <row r="3" spans="2:8" x14ac:dyDescent="0.25">
      <c r="B3" s="3"/>
      <c r="C3" s="3"/>
      <c r="D3" s="2"/>
      <c r="E3" s="3"/>
      <c r="F3" s="3"/>
      <c r="G3" s="3"/>
    </row>
    <row r="4" spans="2:8" x14ac:dyDescent="0.25">
      <c r="B4" s="5"/>
      <c r="C4" s="6" t="s">
        <v>1</v>
      </c>
      <c r="E4" s="3"/>
      <c r="F4" s="3"/>
      <c r="G4" s="3"/>
    </row>
    <row r="5" spans="2:8" x14ac:dyDescent="0.25">
      <c r="B5" s="8"/>
      <c r="C5" s="6" t="s">
        <v>2</v>
      </c>
      <c r="E5" s="3"/>
      <c r="F5" s="3"/>
      <c r="G5" s="3"/>
    </row>
    <row r="6" spans="2:8" x14ac:dyDescent="0.25">
      <c r="B6" s="9"/>
      <c r="C6" s="6" t="s">
        <v>3</v>
      </c>
      <c r="E6" s="3"/>
      <c r="F6" s="3"/>
      <c r="G6" s="3"/>
    </row>
    <row r="7" spans="2:8" x14ac:dyDescent="0.25">
      <c r="B7" s="10" t="s">
        <v>4</v>
      </c>
      <c r="C7" s="6" t="s">
        <v>145</v>
      </c>
      <c r="E7" s="3"/>
      <c r="F7" s="3"/>
      <c r="G7" s="3"/>
    </row>
    <row r="8" spans="2:8" x14ac:dyDescent="0.25">
      <c r="B8" s="10" t="s">
        <v>144</v>
      </c>
      <c r="C8" t="s">
        <v>146</v>
      </c>
      <c r="E8" s="3"/>
      <c r="F8" s="3"/>
      <c r="G8" s="3"/>
    </row>
    <row r="9" spans="2:8" x14ac:dyDescent="0.25">
      <c r="B9" s="10" t="s">
        <v>143</v>
      </c>
      <c r="C9" t="s">
        <v>147</v>
      </c>
      <c r="E9" s="3"/>
      <c r="F9" s="3"/>
      <c r="G9" s="3"/>
    </row>
    <row r="10" spans="2:8" ht="15.75" thickBot="1" x14ac:dyDescent="0.3">
      <c r="B10" s="3"/>
      <c r="C10" s="3"/>
      <c r="D10" s="2"/>
      <c r="E10" s="3"/>
      <c r="F10" s="3"/>
      <c r="G10" s="3"/>
    </row>
    <row r="11" spans="2:8" ht="31.5" customHeight="1" thickBot="1" x14ac:dyDescent="0.3">
      <c r="B11" s="11" t="s">
        <v>5</v>
      </c>
      <c r="C11" s="11" t="s">
        <v>6</v>
      </c>
      <c r="D11" s="11" t="s">
        <v>7</v>
      </c>
      <c r="E11" s="12" t="s">
        <v>8</v>
      </c>
      <c r="F11" s="13" t="s">
        <v>9</v>
      </c>
      <c r="G11" s="14" t="s">
        <v>10</v>
      </c>
      <c r="H11" s="15" t="s">
        <v>11</v>
      </c>
    </row>
    <row r="12" spans="2:8" ht="15.75" customHeight="1" thickBot="1" x14ac:dyDescent="0.3">
      <c r="B12" s="16" t="s">
        <v>12</v>
      </c>
      <c r="C12" s="17" t="s">
        <v>13</v>
      </c>
      <c r="D12" s="18" t="s">
        <v>14</v>
      </c>
      <c r="E12" s="19">
        <v>596000</v>
      </c>
      <c r="F12" s="20">
        <v>596000</v>
      </c>
      <c r="G12" s="21">
        <v>0</v>
      </c>
      <c r="H12" s="22" t="s">
        <v>143</v>
      </c>
    </row>
    <row r="13" spans="2:8" ht="15.75" customHeight="1" thickBot="1" x14ac:dyDescent="0.3">
      <c r="B13" s="16" t="s">
        <v>12</v>
      </c>
      <c r="C13" s="23" t="s">
        <v>13</v>
      </c>
      <c r="D13" s="24" t="s">
        <v>15</v>
      </c>
      <c r="E13" s="19">
        <v>179000</v>
      </c>
      <c r="F13" s="20">
        <v>179000</v>
      </c>
      <c r="G13" s="21">
        <v>0</v>
      </c>
      <c r="H13" s="22" t="s">
        <v>143</v>
      </c>
    </row>
    <row r="14" spans="2:8" ht="15.75" customHeight="1" thickBot="1" x14ac:dyDescent="0.3">
      <c r="B14" s="25" t="s">
        <v>12</v>
      </c>
      <c r="C14" s="26" t="s">
        <v>13</v>
      </c>
      <c r="D14" s="27" t="s">
        <v>16</v>
      </c>
      <c r="E14" s="28">
        <f>SUM(E12:E13)</f>
        <v>775000</v>
      </c>
      <c r="F14" s="29">
        <f>SUM(F12:F13)</f>
        <v>775000</v>
      </c>
      <c r="G14" s="30">
        <f>SUM(G12:G13)</f>
        <v>0</v>
      </c>
      <c r="H14" s="22" t="s">
        <v>17</v>
      </c>
    </row>
    <row r="15" spans="2:8" ht="15.75" customHeight="1" thickBot="1" x14ac:dyDescent="0.3">
      <c r="B15" s="16" t="s">
        <v>18</v>
      </c>
      <c r="C15" s="17" t="s">
        <v>19</v>
      </c>
      <c r="D15" s="17" t="s">
        <v>14</v>
      </c>
      <c r="E15" s="31">
        <v>9863670.1099999994</v>
      </c>
      <c r="F15" s="32">
        <v>9805586.5</v>
      </c>
      <c r="G15" s="33">
        <f>E15-F15</f>
        <v>58083.609999999404</v>
      </c>
      <c r="H15" s="22" t="s">
        <v>144</v>
      </c>
    </row>
    <row r="16" spans="2:8" ht="15.75" thickBot="1" x14ac:dyDescent="0.3">
      <c r="B16" s="25" t="s">
        <v>20</v>
      </c>
      <c r="C16" s="26" t="s">
        <v>19</v>
      </c>
      <c r="D16" s="27" t="s">
        <v>16</v>
      </c>
      <c r="E16" s="28">
        <f>SUM(E15)</f>
        <v>9863670.1099999994</v>
      </c>
      <c r="F16" s="29">
        <f>SUM(F15)</f>
        <v>9805586.5</v>
      </c>
      <c r="G16" s="30">
        <f>SUM(G15)</f>
        <v>58083.609999999404</v>
      </c>
      <c r="H16" s="22" t="s">
        <v>17</v>
      </c>
    </row>
    <row r="17" spans="2:11" ht="15.75" thickBot="1" x14ac:dyDescent="0.3">
      <c r="B17" s="16" t="s">
        <v>21</v>
      </c>
      <c r="C17" s="17" t="s">
        <v>22</v>
      </c>
      <c r="D17" s="18" t="s">
        <v>14</v>
      </c>
      <c r="E17" s="19" t="s">
        <v>23</v>
      </c>
      <c r="F17" s="20" t="s">
        <v>23</v>
      </c>
      <c r="G17" s="21">
        <v>0</v>
      </c>
      <c r="H17" s="22" t="s">
        <v>148</v>
      </c>
      <c r="I17" s="82"/>
      <c r="J17" s="82"/>
      <c r="K17" s="82"/>
    </row>
    <row r="18" spans="2:11" ht="15.75" thickBot="1" x14ac:dyDescent="0.3">
      <c r="B18" s="25" t="s">
        <v>21</v>
      </c>
      <c r="C18" s="26" t="s">
        <v>22</v>
      </c>
      <c r="D18" s="27" t="s">
        <v>16</v>
      </c>
      <c r="E18" s="28" t="s">
        <v>23</v>
      </c>
      <c r="F18" s="29" t="s">
        <v>23</v>
      </c>
      <c r="G18" s="30">
        <f>SUM(G17)</f>
        <v>0</v>
      </c>
      <c r="H18" s="22" t="s">
        <v>17</v>
      </c>
    </row>
    <row r="19" spans="2:11" ht="15.75" thickBot="1" x14ac:dyDescent="0.3">
      <c r="B19" s="16" t="s">
        <v>24</v>
      </c>
      <c r="C19" s="17" t="s">
        <v>25</v>
      </c>
      <c r="D19" s="17" t="s">
        <v>14</v>
      </c>
      <c r="E19" s="31">
        <v>4984668.3499999996</v>
      </c>
      <c r="F19" s="32">
        <v>4984668.3499999996</v>
      </c>
      <c r="G19" s="33">
        <f>E19-F19</f>
        <v>0</v>
      </c>
      <c r="H19" s="22" t="s">
        <v>144</v>
      </c>
    </row>
    <row r="20" spans="2:11" ht="15.75" thickBot="1" x14ac:dyDescent="0.3">
      <c r="B20" s="34" t="s">
        <v>26</v>
      </c>
      <c r="C20" s="35" t="s">
        <v>25</v>
      </c>
      <c r="D20" s="27" t="s">
        <v>16</v>
      </c>
      <c r="E20" s="28">
        <f>SUM(E19)</f>
        <v>4984668.3499999996</v>
      </c>
      <c r="F20" s="29">
        <f>SUM(F19)</f>
        <v>4984668.3499999996</v>
      </c>
      <c r="G20" s="30">
        <f>SUM(G19)</f>
        <v>0</v>
      </c>
      <c r="H20" s="22" t="s">
        <v>17</v>
      </c>
    </row>
    <row r="21" spans="2:11" ht="15.75" thickBot="1" x14ac:dyDescent="0.3">
      <c r="B21" s="16" t="s">
        <v>27</v>
      </c>
      <c r="C21" s="17" t="s">
        <v>28</v>
      </c>
      <c r="D21" s="17" t="s">
        <v>14</v>
      </c>
      <c r="E21" s="31">
        <v>20831.28</v>
      </c>
      <c r="F21" s="32">
        <v>20831.28</v>
      </c>
      <c r="G21" s="33">
        <f>E21-F21</f>
        <v>0</v>
      </c>
      <c r="H21" s="22" t="s">
        <v>144</v>
      </c>
    </row>
    <row r="22" spans="2:11" ht="15.75" thickBot="1" x14ac:dyDescent="0.3">
      <c r="B22" s="34" t="s">
        <v>29</v>
      </c>
      <c r="C22" s="35" t="s">
        <v>28</v>
      </c>
      <c r="D22" s="27" t="s">
        <v>16</v>
      </c>
      <c r="E22" s="28">
        <f>SUM(E21)</f>
        <v>20831.28</v>
      </c>
      <c r="F22" s="29">
        <f>SUM(F21)</f>
        <v>20831.28</v>
      </c>
      <c r="G22" s="30">
        <f>SUM(G21)</f>
        <v>0</v>
      </c>
      <c r="H22" s="22" t="s">
        <v>17</v>
      </c>
    </row>
    <row r="23" spans="2:11" ht="15.75" thickBot="1" x14ac:dyDescent="0.3">
      <c r="B23" s="36" t="s">
        <v>30</v>
      </c>
      <c r="C23" s="37" t="s">
        <v>31</v>
      </c>
      <c r="D23" s="37" t="s">
        <v>14</v>
      </c>
      <c r="E23" s="38">
        <v>114836904.31</v>
      </c>
      <c r="F23" s="39">
        <v>114812282.31</v>
      </c>
      <c r="G23" s="40">
        <f>E23-F23</f>
        <v>24622</v>
      </c>
      <c r="H23" s="22" t="s">
        <v>144</v>
      </c>
    </row>
    <row r="24" spans="2:11" ht="15.75" thickBot="1" x14ac:dyDescent="0.3">
      <c r="B24" s="34" t="s">
        <v>32</v>
      </c>
      <c r="C24" s="35" t="s">
        <v>31</v>
      </c>
      <c r="D24" s="27" t="s">
        <v>16</v>
      </c>
      <c r="E24" s="28">
        <f>SUM(E23)</f>
        <v>114836904.31</v>
      </c>
      <c r="F24" s="29">
        <f>SUM(F23)</f>
        <v>114812282.31</v>
      </c>
      <c r="G24" s="30">
        <f>SUM(G23)</f>
        <v>24622</v>
      </c>
      <c r="H24" s="22" t="s">
        <v>17</v>
      </c>
    </row>
    <row r="25" spans="2:11" ht="15.75" thickBot="1" x14ac:dyDescent="0.3">
      <c r="B25" s="36" t="s">
        <v>33</v>
      </c>
      <c r="C25" s="37" t="s">
        <v>34</v>
      </c>
      <c r="D25" s="37" t="s">
        <v>14</v>
      </c>
      <c r="E25" s="38">
        <v>13338110.75</v>
      </c>
      <c r="F25" s="39">
        <v>13338110.75</v>
      </c>
      <c r="G25" s="46">
        <f>E25-F25</f>
        <v>0</v>
      </c>
      <c r="H25" s="22" t="s">
        <v>144</v>
      </c>
    </row>
    <row r="26" spans="2:11" ht="15.75" thickBot="1" x14ac:dyDescent="0.3">
      <c r="B26" s="34" t="s">
        <v>35</v>
      </c>
      <c r="C26" s="35" t="s">
        <v>34</v>
      </c>
      <c r="D26" s="27" t="s">
        <v>16</v>
      </c>
      <c r="E26" s="28">
        <f>SUM(E25)</f>
        <v>13338110.75</v>
      </c>
      <c r="F26" s="29">
        <f>SUM(F25)</f>
        <v>13338110.75</v>
      </c>
      <c r="G26" s="30">
        <f>SUM(G25)</f>
        <v>0</v>
      </c>
      <c r="H26" s="22" t="s">
        <v>17</v>
      </c>
    </row>
    <row r="27" spans="2:11" ht="15.75" thickBot="1" x14ac:dyDescent="0.3">
      <c r="B27" s="52" t="s">
        <v>36</v>
      </c>
      <c r="C27" s="53" t="s">
        <v>37</v>
      </c>
      <c r="D27" s="53" t="s">
        <v>14</v>
      </c>
      <c r="E27" s="54">
        <v>1132170.58</v>
      </c>
      <c r="F27" s="55">
        <v>1132170.58</v>
      </c>
      <c r="G27" s="45">
        <f>E27-F27</f>
        <v>0</v>
      </c>
      <c r="H27" s="22" t="s">
        <v>144</v>
      </c>
    </row>
    <row r="28" spans="2:11" ht="15.75" thickBot="1" x14ac:dyDescent="0.3">
      <c r="B28" s="34" t="s">
        <v>38</v>
      </c>
      <c r="C28" s="35" t="s">
        <v>37</v>
      </c>
      <c r="D28" s="27" t="s">
        <v>16</v>
      </c>
      <c r="E28" s="28">
        <f>SUM(E27)</f>
        <v>1132170.58</v>
      </c>
      <c r="F28" s="29">
        <f>SUM(F27)</f>
        <v>1132170.58</v>
      </c>
      <c r="G28" s="30">
        <f>SUM(G27)</f>
        <v>0</v>
      </c>
      <c r="H28" s="22" t="s">
        <v>17</v>
      </c>
    </row>
    <row r="29" spans="2:11" ht="15.75" thickBot="1" x14ac:dyDescent="0.3">
      <c r="B29" s="47" t="s">
        <v>39</v>
      </c>
      <c r="C29" s="48" t="s">
        <v>40</v>
      </c>
      <c r="D29" s="48" t="s">
        <v>14</v>
      </c>
      <c r="E29" s="49">
        <v>9103899.4800000004</v>
      </c>
      <c r="F29" s="50">
        <v>9103899.4800000004</v>
      </c>
      <c r="G29" s="51">
        <f>E29-F29</f>
        <v>0</v>
      </c>
      <c r="H29" s="22" t="s">
        <v>144</v>
      </c>
    </row>
    <row r="30" spans="2:11" ht="15.75" thickBot="1" x14ac:dyDescent="0.3">
      <c r="B30" s="34" t="s">
        <v>41</v>
      </c>
      <c r="C30" s="35" t="s">
        <v>40</v>
      </c>
      <c r="D30" s="27" t="s">
        <v>16</v>
      </c>
      <c r="E30" s="28">
        <f>E29</f>
        <v>9103899.4800000004</v>
      </c>
      <c r="F30" s="29">
        <f>F29</f>
        <v>9103899.4800000004</v>
      </c>
      <c r="G30" s="30">
        <f>G29</f>
        <v>0</v>
      </c>
      <c r="H30" s="22" t="s">
        <v>17</v>
      </c>
    </row>
    <row r="31" spans="2:11" ht="15.75" thickBot="1" x14ac:dyDescent="0.3">
      <c r="B31" s="52" t="s">
        <v>42</v>
      </c>
      <c r="C31" s="53" t="s">
        <v>43</v>
      </c>
      <c r="D31" s="53" t="s">
        <v>14</v>
      </c>
      <c r="E31" s="54">
        <v>608377.24</v>
      </c>
      <c r="F31" s="55">
        <v>608377.24</v>
      </c>
      <c r="G31" s="45">
        <f>E31-F31</f>
        <v>0</v>
      </c>
      <c r="H31" s="22" t="s">
        <v>144</v>
      </c>
    </row>
    <row r="32" spans="2:11" ht="15.75" thickBot="1" x14ac:dyDescent="0.3">
      <c r="B32" s="34" t="s">
        <v>44</v>
      </c>
      <c r="C32" s="35" t="s">
        <v>43</v>
      </c>
      <c r="D32" s="27" t="s">
        <v>16</v>
      </c>
      <c r="E32" s="28">
        <f>SUM(E31)</f>
        <v>608377.24</v>
      </c>
      <c r="F32" s="29">
        <f>SUM(F31)</f>
        <v>608377.24</v>
      </c>
      <c r="G32" s="30">
        <f>SUM(G31)</f>
        <v>0</v>
      </c>
      <c r="H32" s="22" t="s">
        <v>17</v>
      </c>
    </row>
    <row r="33" spans="2:11" ht="15.75" thickBot="1" x14ac:dyDescent="0.3">
      <c r="B33" s="16" t="s">
        <v>45</v>
      </c>
      <c r="C33" s="17" t="s">
        <v>46</v>
      </c>
      <c r="D33" s="17" t="s">
        <v>14</v>
      </c>
      <c r="E33" s="31">
        <v>462120.3</v>
      </c>
      <c r="F33" s="32">
        <v>462120.3</v>
      </c>
      <c r="G33" s="33">
        <f>E33-F33</f>
        <v>0</v>
      </c>
      <c r="H33" s="22" t="s">
        <v>144</v>
      </c>
    </row>
    <row r="34" spans="2:11" ht="15.75" thickBot="1" x14ac:dyDescent="0.3">
      <c r="B34" s="34" t="s">
        <v>47</v>
      </c>
      <c r="C34" s="35" t="s">
        <v>46</v>
      </c>
      <c r="D34" s="27" t="s">
        <v>16</v>
      </c>
      <c r="E34" s="28">
        <f>SUM(E33)</f>
        <v>462120.3</v>
      </c>
      <c r="F34" s="29">
        <f>SUM(F33)</f>
        <v>462120.3</v>
      </c>
      <c r="G34" s="30">
        <f>SUM(G33)</f>
        <v>0</v>
      </c>
      <c r="H34" s="22" t="s">
        <v>17</v>
      </c>
    </row>
    <row r="35" spans="2:11" ht="15.75" thickBot="1" x14ac:dyDescent="0.3">
      <c r="B35" s="47" t="s">
        <v>48</v>
      </c>
      <c r="C35" s="48" t="s">
        <v>49</v>
      </c>
      <c r="D35" s="48" t="s">
        <v>14</v>
      </c>
      <c r="E35" s="49">
        <v>5576983.5199999996</v>
      </c>
      <c r="F35" s="50">
        <v>5422720.5300000003</v>
      </c>
      <c r="G35" s="51">
        <f>E35-F35</f>
        <v>154262.98999999929</v>
      </c>
      <c r="H35" s="22" t="s">
        <v>144</v>
      </c>
    </row>
    <row r="36" spans="2:11" ht="15.75" thickBot="1" x14ac:dyDescent="0.3">
      <c r="B36" s="34" t="s">
        <v>50</v>
      </c>
      <c r="C36" s="35" t="s">
        <v>49</v>
      </c>
      <c r="D36" s="27" t="s">
        <v>16</v>
      </c>
      <c r="E36" s="28">
        <f>E35</f>
        <v>5576983.5199999996</v>
      </c>
      <c r="F36" s="29">
        <f>F35</f>
        <v>5422720.5300000003</v>
      </c>
      <c r="G36" s="30">
        <f>G35</f>
        <v>154262.98999999929</v>
      </c>
      <c r="H36" s="22" t="s">
        <v>17</v>
      </c>
    </row>
    <row r="37" spans="2:11" ht="15.75" thickBot="1" x14ac:dyDescent="0.3">
      <c r="B37" s="56" t="s">
        <v>51</v>
      </c>
      <c r="C37" s="57" t="s">
        <v>52</v>
      </c>
      <c r="D37" s="57" t="s">
        <v>14</v>
      </c>
      <c r="E37" s="58">
        <v>105596126.81999999</v>
      </c>
      <c r="F37" s="59">
        <v>105596126.56999999</v>
      </c>
      <c r="G37" s="60">
        <f>E37-F37</f>
        <v>0.25</v>
      </c>
      <c r="H37" s="22" t="s">
        <v>144</v>
      </c>
    </row>
    <row r="38" spans="2:11" ht="15.75" thickBot="1" x14ac:dyDescent="0.3">
      <c r="B38" s="34" t="s">
        <v>53</v>
      </c>
      <c r="C38" s="35" t="s">
        <v>52</v>
      </c>
      <c r="D38" s="27" t="s">
        <v>16</v>
      </c>
      <c r="E38" s="28">
        <f>SUM(E37)</f>
        <v>105596126.81999999</v>
      </c>
      <c r="F38" s="29">
        <f>SUM(F37)</f>
        <v>105596126.56999999</v>
      </c>
      <c r="G38" s="30">
        <f>SUM(G37)</f>
        <v>0.25</v>
      </c>
      <c r="H38" s="22" t="s">
        <v>144</v>
      </c>
    </row>
    <row r="39" spans="2:11" ht="26.25" thickBot="1" x14ac:dyDescent="0.3">
      <c r="B39" s="47" t="s">
        <v>54</v>
      </c>
      <c r="C39" s="48" t="s">
        <v>55</v>
      </c>
      <c r="D39" s="48" t="s">
        <v>14</v>
      </c>
      <c r="E39" s="49">
        <v>7963783.1799999997</v>
      </c>
      <c r="F39" s="50">
        <v>7959977.2599999998</v>
      </c>
      <c r="G39" s="51">
        <f>E39-F39</f>
        <v>3805.9199999999255</v>
      </c>
      <c r="H39" s="22" t="s">
        <v>144</v>
      </c>
    </row>
    <row r="40" spans="2:11" ht="30.75" thickBot="1" x14ac:dyDescent="0.3">
      <c r="B40" s="34" t="s">
        <v>56</v>
      </c>
      <c r="C40" s="35" t="s">
        <v>55</v>
      </c>
      <c r="D40" s="27" t="s">
        <v>16</v>
      </c>
      <c r="E40" s="28">
        <f>E39</f>
        <v>7963783.1799999997</v>
      </c>
      <c r="F40" s="29">
        <f>F39</f>
        <v>7959977.2599999998</v>
      </c>
      <c r="G40" s="30">
        <f>G39</f>
        <v>3805.9199999999255</v>
      </c>
      <c r="H40" s="22" t="s">
        <v>17</v>
      </c>
    </row>
    <row r="41" spans="2:11" ht="15.75" thickBot="1" x14ac:dyDescent="0.3">
      <c r="B41" s="36" t="s">
        <v>57</v>
      </c>
      <c r="C41" s="37" t="s">
        <v>58</v>
      </c>
      <c r="D41" s="37" t="s">
        <v>14</v>
      </c>
      <c r="E41" s="38">
        <v>55068047.659999996</v>
      </c>
      <c r="F41" s="39">
        <v>50530838.079999998</v>
      </c>
      <c r="G41" s="40">
        <f>E41-F41</f>
        <v>4537209.5799999982</v>
      </c>
      <c r="H41" s="22" t="s">
        <v>144</v>
      </c>
      <c r="I41" s="61"/>
      <c r="J41" s="61"/>
      <c r="K41" s="61"/>
    </row>
    <row r="42" spans="2:11" ht="15.75" thickBot="1" x14ac:dyDescent="0.3">
      <c r="B42" s="41" t="s">
        <v>57</v>
      </c>
      <c r="C42" s="42" t="s">
        <v>58</v>
      </c>
      <c r="D42" s="42" t="s">
        <v>59</v>
      </c>
      <c r="E42" s="43">
        <v>12495936.029999999</v>
      </c>
      <c r="F42" s="44">
        <v>12495936.029999999</v>
      </c>
      <c r="G42" s="45">
        <f>E42-F42</f>
        <v>0</v>
      </c>
      <c r="H42" s="22" t="s">
        <v>144</v>
      </c>
    </row>
    <row r="43" spans="2:11" ht="15.75" thickBot="1" x14ac:dyDescent="0.3">
      <c r="B43" s="34" t="s">
        <v>60</v>
      </c>
      <c r="C43" s="35" t="s">
        <v>58</v>
      </c>
      <c r="D43" s="27" t="s">
        <v>16</v>
      </c>
      <c r="E43" s="28">
        <f>SUM(E41:E42)</f>
        <v>67563983.689999998</v>
      </c>
      <c r="F43" s="29">
        <f>SUM(F41:F42)</f>
        <v>63026774.109999999</v>
      </c>
      <c r="G43" s="30">
        <f>SUM(G41:G42)</f>
        <v>4537209.5799999982</v>
      </c>
      <c r="H43" s="22" t="s">
        <v>17</v>
      </c>
      <c r="I43" s="61"/>
      <c r="J43" s="61"/>
    </row>
    <row r="44" spans="2:11" ht="15.75" thickBot="1" x14ac:dyDescent="0.3">
      <c r="B44" s="36" t="s">
        <v>61</v>
      </c>
      <c r="C44" s="37" t="s">
        <v>62</v>
      </c>
      <c r="D44" s="37" t="s">
        <v>14</v>
      </c>
      <c r="E44" s="62">
        <v>376440569.70999998</v>
      </c>
      <c r="F44" s="63">
        <v>277050790.08999997</v>
      </c>
      <c r="G44" s="64">
        <v>99389779.620000005</v>
      </c>
      <c r="H44" s="22" t="s">
        <v>144</v>
      </c>
    </row>
    <row r="45" spans="2:11" ht="15.75" thickBot="1" x14ac:dyDescent="0.3">
      <c r="B45" s="34" t="s">
        <v>63</v>
      </c>
      <c r="C45" s="35" t="s">
        <v>62</v>
      </c>
      <c r="D45" s="27" t="s">
        <v>16</v>
      </c>
      <c r="E45" s="28">
        <f>SUM(E44)</f>
        <v>376440569.70999998</v>
      </c>
      <c r="F45" s="29">
        <f>SUM(F44)</f>
        <v>277050790.08999997</v>
      </c>
      <c r="G45" s="30">
        <f>SUM(G44)</f>
        <v>99389779.620000005</v>
      </c>
      <c r="H45" s="22" t="s">
        <v>17</v>
      </c>
    </row>
    <row r="46" spans="2:11" ht="15.75" thickBot="1" x14ac:dyDescent="0.3">
      <c r="B46" s="47" t="s">
        <v>64</v>
      </c>
      <c r="C46" s="48" t="s">
        <v>65</v>
      </c>
      <c r="D46" s="48" t="s">
        <v>14</v>
      </c>
      <c r="E46" s="49">
        <v>9623989.7599999998</v>
      </c>
      <c r="F46" s="50">
        <v>9479577.8300000001</v>
      </c>
      <c r="G46" s="65">
        <f>E46-F46</f>
        <v>144411.9299999997</v>
      </c>
      <c r="H46" s="22" t="s">
        <v>144</v>
      </c>
    </row>
    <row r="47" spans="2:11" ht="15.75" thickBot="1" x14ac:dyDescent="0.3">
      <c r="B47" s="34" t="s">
        <v>66</v>
      </c>
      <c r="C47" s="35" t="s">
        <v>65</v>
      </c>
      <c r="D47" s="27" t="s">
        <v>16</v>
      </c>
      <c r="E47" s="28">
        <f>E46</f>
        <v>9623989.7599999998</v>
      </c>
      <c r="F47" s="29">
        <f>F46</f>
        <v>9479577.8300000001</v>
      </c>
      <c r="G47" s="30">
        <f>G46</f>
        <v>144411.9299999997</v>
      </c>
      <c r="H47" s="22" t="s">
        <v>17</v>
      </c>
    </row>
    <row r="48" spans="2:11" ht="15.75" thickBot="1" x14ac:dyDescent="0.3">
      <c r="B48" s="47" t="s">
        <v>67</v>
      </c>
      <c r="C48" s="48" t="s">
        <v>68</v>
      </c>
      <c r="D48" s="48" t="s">
        <v>14</v>
      </c>
      <c r="E48" s="49">
        <v>24400281.280000001</v>
      </c>
      <c r="F48" s="50">
        <v>24257624.02</v>
      </c>
      <c r="G48" s="65">
        <f>E48-F48</f>
        <v>142657.26000000164</v>
      </c>
      <c r="H48" s="22" t="s">
        <v>144</v>
      </c>
    </row>
    <row r="49" spans="2:8" ht="15.75" thickBot="1" x14ac:dyDescent="0.3">
      <c r="B49" s="34" t="s">
        <v>69</v>
      </c>
      <c r="C49" s="35" t="s">
        <v>68</v>
      </c>
      <c r="D49" s="27" t="s">
        <v>16</v>
      </c>
      <c r="E49" s="28">
        <f>E48</f>
        <v>24400281.280000001</v>
      </c>
      <c r="F49" s="29">
        <f>F48</f>
        <v>24257624.02</v>
      </c>
      <c r="G49" s="30">
        <f>G48</f>
        <v>142657.26000000164</v>
      </c>
      <c r="H49" s="22" t="s">
        <v>17</v>
      </c>
    </row>
    <row r="50" spans="2:8" ht="15.75" thickBot="1" x14ac:dyDescent="0.3">
      <c r="B50" s="47" t="s">
        <v>70</v>
      </c>
      <c r="C50" s="48" t="s">
        <v>71</v>
      </c>
      <c r="D50" s="48" t="s">
        <v>14</v>
      </c>
      <c r="E50" s="66">
        <v>104980872.08</v>
      </c>
      <c r="F50" s="67">
        <v>104774598.98999999</v>
      </c>
      <c r="G50" s="68">
        <v>206273.09</v>
      </c>
      <c r="H50" s="22" t="s">
        <v>144</v>
      </c>
    </row>
    <row r="51" spans="2:8" ht="15.75" thickBot="1" x14ac:dyDescent="0.3">
      <c r="B51" s="34" t="s">
        <v>72</v>
      </c>
      <c r="C51" s="35" t="s">
        <v>71</v>
      </c>
      <c r="D51" s="27" t="s">
        <v>16</v>
      </c>
      <c r="E51" s="28">
        <f>E50</f>
        <v>104980872.08</v>
      </c>
      <c r="F51" s="29">
        <f>F50</f>
        <v>104774598.98999999</v>
      </c>
      <c r="G51" s="30">
        <f>G50</f>
        <v>206273.09</v>
      </c>
      <c r="H51" s="22" t="s">
        <v>17</v>
      </c>
    </row>
    <row r="52" spans="2:8" ht="15.75" thickBot="1" x14ac:dyDescent="0.3">
      <c r="B52" s="36" t="s">
        <v>73</v>
      </c>
      <c r="C52" s="37" t="s">
        <v>74</v>
      </c>
      <c r="D52" s="37" t="s">
        <v>14</v>
      </c>
      <c r="E52" s="38">
        <v>125263358.52</v>
      </c>
      <c r="F52" s="39">
        <v>119433244.44</v>
      </c>
      <c r="G52" s="40">
        <f>E52-F52</f>
        <v>5830114.0799999982</v>
      </c>
      <c r="H52" s="22" t="s">
        <v>144</v>
      </c>
    </row>
    <row r="53" spans="2:8" ht="15.75" thickBot="1" x14ac:dyDescent="0.3">
      <c r="B53" s="36" t="s">
        <v>73</v>
      </c>
      <c r="C53" s="37" t="s">
        <v>74</v>
      </c>
      <c r="D53" s="37" t="s">
        <v>59</v>
      </c>
      <c r="E53" s="38">
        <v>27649606.41</v>
      </c>
      <c r="F53" s="39">
        <v>27649606.41</v>
      </c>
      <c r="G53" s="40">
        <f>E53-F53</f>
        <v>0</v>
      </c>
      <c r="H53" s="22" t="s">
        <v>144</v>
      </c>
    </row>
    <row r="54" spans="2:8" ht="15.75" thickBot="1" x14ac:dyDescent="0.3">
      <c r="B54" s="47" t="s">
        <v>73</v>
      </c>
      <c r="C54" s="48" t="s">
        <v>74</v>
      </c>
      <c r="D54" s="48" t="s">
        <v>75</v>
      </c>
      <c r="E54" s="49">
        <v>103457333.73999999</v>
      </c>
      <c r="F54" s="50">
        <v>103457333.73999999</v>
      </c>
      <c r="G54" s="51">
        <f>E54-F54</f>
        <v>0</v>
      </c>
      <c r="H54" s="22" t="s">
        <v>144</v>
      </c>
    </row>
    <row r="55" spans="2:8" ht="15.75" thickBot="1" x14ac:dyDescent="0.3">
      <c r="B55" s="34" t="s">
        <v>76</v>
      </c>
      <c r="C55" s="35" t="s">
        <v>74</v>
      </c>
      <c r="D55" s="27" t="s">
        <v>16</v>
      </c>
      <c r="E55" s="28">
        <f>SUM(E52:E54)</f>
        <v>256370298.67000002</v>
      </c>
      <c r="F55" s="29">
        <f>SUM(F52:F54)</f>
        <v>250540184.58999997</v>
      </c>
      <c r="G55" s="30">
        <f>SUM(G52:G54)</f>
        <v>5830114.0799999982</v>
      </c>
      <c r="H55" s="22" t="s">
        <v>17</v>
      </c>
    </row>
    <row r="56" spans="2:8" ht="15.75" thickBot="1" x14ac:dyDescent="0.3">
      <c r="B56" s="36" t="s">
        <v>77</v>
      </c>
      <c r="C56" s="37" t="s">
        <v>78</v>
      </c>
      <c r="D56" s="37" t="s">
        <v>14</v>
      </c>
      <c r="E56" s="62">
        <v>33623754.729999997</v>
      </c>
      <c r="F56" s="63">
        <v>33398406.140000001</v>
      </c>
      <c r="G56" s="64">
        <v>225348.59</v>
      </c>
      <c r="H56" s="22" t="s">
        <v>144</v>
      </c>
    </row>
    <row r="57" spans="2:8" ht="15.75" thickBot="1" x14ac:dyDescent="0.3">
      <c r="B57" s="34" t="s">
        <v>79</v>
      </c>
      <c r="C57" s="35" t="s">
        <v>78</v>
      </c>
      <c r="D57" s="27" t="s">
        <v>16</v>
      </c>
      <c r="E57" s="28">
        <f>SUM(E56)</f>
        <v>33623754.729999997</v>
      </c>
      <c r="F57" s="29">
        <f>SUM(F56)</f>
        <v>33398406.140000001</v>
      </c>
      <c r="G57" s="30">
        <f>SUM(G56)</f>
        <v>225348.59</v>
      </c>
      <c r="H57" s="22" t="s">
        <v>17</v>
      </c>
    </row>
    <row r="58" spans="2:8" ht="15.75" thickBot="1" x14ac:dyDescent="0.3">
      <c r="B58" s="47" t="s">
        <v>80</v>
      </c>
      <c r="C58" s="48" t="s">
        <v>81</v>
      </c>
      <c r="D58" s="48" t="s">
        <v>14</v>
      </c>
      <c r="E58" s="49">
        <v>6732633.1799999997</v>
      </c>
      <c r="F58" s="50">
        <v>6728965.7000000002</v>
      </c>
      <c r="G58" s="51">
        <f>E58-F58</f>
        <v>3667.4799999995157</v>
      </c>
      <c r="H58" s="22" t="s">
        <v>144</v>
      </c>
    </row>
    <row r="59" spans="2:8" ht="15.75" thickBot="1" x14ac:dyDescent="0.3">
      <c r="B59" s="34" t="s">
        <v>82</v>
      </c>
      <c r="C59" s="35" t="s">
        <v>81</v>
      </c>
      <c r="D59" s="27" t="s">
        <v>16</v>
      </c>
      <c r="E59" s="28">
        <f>E58</f>
        <v>6732633.1799999997</v>
      </c>
      <c r="F59" s="29">
        <f>F58</f>
        <v>6728965.7000000002</v>
      </c>
      <c r="G59" s="30">
        <f>G58</f>
        <v>3667.4799999995157</v>
      </c>
      <c r="H59" s="22" t="s">
        <v>17</v>
      </c>
    </row>
    <row r="60" spans="2:8" ht="15.75" thickBot="1" x14ac:dyDescent="0.3">
      <c r="B60" s="47" t="s">
        <v>83</v>
      </c>
      <c r="C60" s="48" t="s">
        <v>84</v>
      </c>
      <c r="D60" s="48" t="s">
        <v>14</v>
      </c>
      <c r="E60" s="49">
        <v>8628093.9199999999</v>
      </c>
      <c r="F60" s="50">
        <v>8533178.7100000009</v>
      </c>
      <c r="G60" s="51">
        <f>E60-F60</f>
        <v>94915.209999999031</v>
      </c>
      <c r="H60" s="22" t="s">
        <v>144</v>
      </c>
    </row>
    <row r="61" spans="2:8" ht="15.75" thickBot="1" x14ac:dyDescent="0.3">
      <c r="B61" s="34" t="s">
        <v>85</v>
      </c>
      <c r="C61" s="35" t="s">
        <v>84</v>
      </c>
      <c r="D61" s="27" t="s">
        <v>16</v>
      </c>
      <c r="E61" s="28">
        <f>E60</f>
        <v>8628093.9199999999</v>
      </c>
      <c r="F61" s="29">
        <f>F60</f>
        <v>8533178.7100000009</v>
      </c>
      <c r="G61" s="30">
        <f>G60</f>
        <v>94915.209999999031</v>
      </c>
      <c r="H61" s="22" t="s">
        <v>17</v>
      </c>
    </row>
    <row r="62" spans="2:8" ht="15.75" thickBot="1" x14ac:dyDescent="0.3">
      <c r="B62" s="41" t="s">
        <v>86</v>
      </c>
      <c r="C62" s="42" t="s">
        <v>87</v>
      </c>
      <c r="D62" s="42" t="s">
        <v>14</v>
      </c>
      <c r="E62" s="69">
        <v>24326516.039999999</v>
      </c>
      <c r="F62" s="70">
        <v>24216700.030000001</v>
      </c>
      <c r="G62" s="71">
        <v>109816.01</v>
      </c>
      <c r="H62" s="22" t="s">
        <v>144</v>
      </c>
    </row>
    <row r="63" spans="2:8" ht="15.75" thickBot="1" x14ac:dyDescent="0.3">
      <c r="B63" s="34" t="s">
        <v>88</v>
      </c>
      <c r="C63" s="35" t="s">
        <v>87</v>
      </c>
      <c r="D63" s="27" t="s">
        <v>16</v>
      </c>
      <c r="E63" s="28">
        <f>E62</f>
        <v>24326516.039999999</v>
      </c>
      <c r="F63" s="29">
        <f>F62</f>
        <v>24216700.030000001</v>
      </c>
      <c r="G63" s="30">
        <f>G62</f>
        <v>109816.01</v>
      </c>
      <c r="H63" s="22" t="s">
        <v>17</v>
      </c>
    </row>
    <row r="64" spans="2:8" ht="15.75" thickBot="1" x14ac:dyDescent="0.3">
      <c r="B64" s="41" t="s">
        <v>89</v>
      </c>
      <c r="C64" s="42" t="s">
        <v>90</v>
      </c>
      <c r="D64" s="42" t="s">
        <v>14</v>
      </c>
      <c r="E64" s="69">
        <v>39640767.649999999</v>
      </c>
      <c r="F64" s="70">
        <v>39522123.850000001</v>
      </c>
      <c r="G64" s="71">
        <v>118643.8</v>
      </c>
      <c r="H64" s="22" t="s">
        <v>144</v>
      </c>
    </row>
    <row r="65" spans="2:8" ht="15.75" thickBot="1" x14ac:dyDescent="0.3">
      <c r="B65" s="34" t="s">
        <v>91</v>
      </c>
      <c r="C65" s="35" t="s">
        <v>90</v>
      </c>
      <c r="D65" s="27" t="s">
        <v>16</v>
      </c>
      <c r="E65" s="28">
        <f>E64</f>
        <v>39640767.649999999</v>
      </c>
      <c r="F65" s="29">
        <f>F64</f>
        <v>39522123.850000001</v>
      </c>
      <c r="G65" s="30">
        <f>G64</f>
        <v>118643.8</v>
      </c>
      <c r="H65" s="22" t="s">
        <v>17</v>
      </c>
    </row>
    <row r="66" spans="2:8" ht="15.75" thickBot="1" x14ac:dyDescent="0.3">
      <c r="B66" s="41" t="s">
        <v>92</v>
      </c>
      <c r="C66" s="42" t="s">
        <v>93</v>
      </c>
      <c r="D66" s="42" t="s">
        <v>14</v>
      </c>
      <c r="E66" s="43">
        <v>5239462.0199999996</v>
      </c>
      <c r="F66" s="44">
        <v>5239462.0199999996</v>
      </c>
      <c r="G66" s="45">
        <f>E66-F66</f>
        <v>0</v>
      </c>
      <c r="H66" s="22" t="s">
        <v>144</v>
      </c>
    </row>
    <row r="67" spans="2:8" ht="15.75" thickBot="1" x14ac:dyDescent="0.3">
      <c r="B67" s="34" t="s">
        <v>94</v>
      </c>
      <c r="C67" s="35" t="s">
        <v>93</v>
      </c>
      <c r="D67" s="27" t="s">
        <v>16</v>
      </c>
      <c r="E67" s="28">
        <f>E66</f>
        <v>5239462.0199999996</v>
      </c>
      <c r="F67" s="29">
        <f>F66</f>
        <v>5239462.0199999996</v>
      </c>
      <c r="G67" s="30">
        <f>G66</f>
        <v>0</v>
      </c>
      <c r="H67" s="22" t="s">
        <v>17</v>
      </c>
    </row>
    <row r="68" spans="2:8" ht="15.75" thickBot="1" x14ac:dyDescent="0.3">
      <c r="B68" s="36" t="s">
        <v>95</v>
      </c>
      <c r="C68" s="37" t="s">
        <v>96</v>
      </c>
      <c r="D68" s="37" t="s">
        <v>14</v>
      </c>
      <c r="E68" s="38">
        <v>1714052.21</v>
      </c>
      <c r="F68" s="39">
        <v>1714052.21</v>
      </c>
      <c r="G68" s="40">
        <f>E68-F68</f>
        <v>0</v>
      </c>
      <c r="H68" s="22" t="s">
        <v>144</v>
      </c>
    </row>
    <row r="69" spans="2:8" ht="15.75" thickBot="1" x14ac:dyDescent="0.3">
      <c r="B69" s="34" t="s">
        <v>97</v>
      </c>
      <c r="C69" s="35" t="s">
        <v>96</v>
      </c>
      <c r="D69" s="27" t="s">
        <v>16</v>
      </c>
      <c r="E69" s="28">
        <f>SUM(E68)</f>
        <v>1714052.21</v>
      </c>
      <c r="F69" s="29">
        <f>SUM(F68)</f>
        <v>1714052.21</v>
      </c>
      <c r="G69" s="30">
        <f>SUM(G68)</f>
        <v>0</v>
      </c>
      <c r="H69" s="22" t="s">
        <v>17</v>
      </c>
    </row>
    <row r="70" spans="2:8" ht="15.75" thickBot="1" x14ac:dyDescent="0.3">
      <c r="B70" s="47" t="s">
        <v>98</v>
      </c>
      <c r="C70" s="48" t="s">
        <v>99</v>
      </c>
      <c r="D70" s="48" t="s">
        <v>14</v>
      </c>
      <c r="E70" s="49">
        <v>4916400.0999999996</v>
      </c>
      <c r="F70" s="50">
        <v>4916367.68</v>
      </c>
      <c r="G70" s="51">
        <f>E70-F70</f>
        <v>32.419999999925494</v>
      </c>
      <c r="H70" s="22" t="s">
        <v>144</v>
      </c>
    </row>
    <row r="71" spans="2:8" ht="15.75" thickBot="1" x14ac:dyDescent="0.3">
      <c r="B71" s="34" t="s">
        <v>100</v>
      </c>
      <c r="C71" s="35" t="s">
        <v>99</v>
      </c>
      <c r="D71" s="27" t="s">
        <v>16</v>
      </c>
      <c r="E71" s="28">
        <f>E70</f>
        <v>4916400.0999999996</v>
      </c>
      <c r="F71" s="29">
        <f>F70</f>
        <v>4916367.68</v>
      </c>
      <c r="G71" s="30">
        <f>G70</f>
        <v>32.419999999925494</v>
      </c>
      <c r="H71" s="22" t="s">
        <v>17</v>
      </c>
    </row>
    <row r="72" spans="2:8" ht="15.75" thickBot="1" x14ac:dyDescent="0.3">
      <c r="B72" s="47" t="s">
        <v>101</v>
      </c>
      <c r="C72" s="48" t="s">
        <v>102</v>
      </c>
      <c r="D72" s="48" t="s">
        <v>14</v>
      </c>
      <c r="E72" s="49">
        <v>2291046.0499999998</v>
      </c>
      <c r="F72" s="50">
        <v>2290474.3199999998</v>
      </c>
      <c r="G72" s="51">
        <f>E72-F72</f>
        <v>571.72999999998137</v>
      </c>
      <c r="H72" s="22" t="s">
        <v>144</v>
      </c>
    </row>
    <row r="73" spans="2:8" ht="15.75" thickBot="1" x14ac:dyDescent="0.3">
      <c r="B73" s="34" t="s">
        <v>103</v>
      </c>
      <c r="C73" s="35" t="s">
        <v>102</v>
      </c>
      <c r="D73" s="27" t="s">
        <v>16</v>
      </c>
      <c r="E73" s="28">
        <f>E72</f>
        <v>2291046.0499999998</v>
      </c>
      <c r="F73" s="29">
        <f>F72</f>
        <v>2290474.3199999998</v>
      </c>
      <c r="G73" s="30">
        <f>G72</f>
        <v>571.72999999998137</v>
      </c>
      <c r="H73" s="22" t="s">
        <v>17</v>
      </c>
    </row>
    <row r="74" spans="2:8" ht="16.5" thickBot="1" x14ac:dyDescent="0.3">
      <c r="B74" s="72" t="s">
        <v>104</v>
      </c>
      <c r="C74" s="73" t="s">
        <v>105</v>
      </c>
      <c r="D74" s="74" t="s">
        <v>16</v>
      </c>
      <c r="E74" s="75">
        <f>E14+E16+E20+E22+E24+E26+E28+E30+E32+E34+E36+E38+E40+E43+E45+E47+E49+E51+E55+E57+E59+E61+E63+E65+E67+E69+E71+E73</f>
        <v>1240755367.01</v>
      </c>
      <c r="F74" s="76">
        <f>F14+F16+F20+F22+F24+F26+F28+F30+F32+F34+F36+F38+F40+F43+F45+F47+F49+F51+F55+F57+F59+F61+F63+F65+F67+F69+F71+F73</f>
        <v>1129711151.4400001</v>
      </c>
      <c r="G74" s="75">
        <f>G14+G16+G18+G20+G22+G24+G26+G28+G30+G32+G34+G36+G38+G40+G43+G45+G47+G49+G51+G55+G57+G59+G61+G63+G65+G67+G69+G71+G73</f>
        <v>111044215.57000002</v>
      </c>
      <c r="H74" s="77"/>
    </row>
  </sheetData>
  <autoFilter ref="B11:H74"/>
  <pageMargins left="0.7" right="0.7" top="0.78740157499999996" bottom="0.78740157499999996" header="0.3" footer="0.3"/>
  <pageSetup paperSize="9" orientation="portrait" r:id="rId1"/>
  <ignoredErrors>
    <ignoredError sqref="B12:B73" numberStoredAsText="1"/>
    <ignoredError sqref="G19:G20 G21:G22 G23:G24 G25:G26 G27:G28 G30 G32:G33 G34 G36 G38 G40 G47:G48 G59:G60 G66:G67 G69 G71:G72" formula="1"/>
  </ignoredError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Final</vt:lpstr>
      <vt:lpstr>Berechnung_1)_2)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Studentneu10</dc:creator>
  <cp:lastModifiedBy>Paul Verwiebe</cp:lastModifiedBy>
  <dcterms:created xsi:type="dcterms:W3CDTF">2020-01-14T13:22:05Z</dcterms:created>
  <dcterms:modified xsi:type="dcterms:W3CDTF">2020-02-04T18:30:21Z</dcterms:modified>
</cp:coreProperties>
</file>