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0029442/Dropbox/Mac/Documents/DOCS 1/current manuscripts2003/Misha molar - Sr isotopes/for PNAS/Final for submission/"/>
    </mc:Choice>
  </mc:AlternateContent>
  <xr:revisionPtr revIDLastSave="0" documentId="13_ncr:1_{037CE9C6-396F-204C-BEE5-A9E2C1D8AA4C}" xr6:coauthVersionLast="47" xr6:coauthVersionMax="47" xr10:uidLastSave="{00000000-0000-0000-0000-000000000000}"/>
  <bookViews>
    <workbookView xWindow="0" yWindow="500" windowWidth="51200" windowHeight="26600" xr2:uid="{5E51F091-74AC-4F86-820F-A776120B3AC2}"/>
  </bookViews>
  <sheets>
    <sheet name="Sr diet 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0" i="1" l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19" i="1"/>
  <c r="AE22" i="1"/>
  <c r="A8" i="1" l="1"/>
  <c r="A13" i="1" s="1"/>
  <c r="T11" i="1" s="1"/>
  <c r="C20" i="1"/>
  <c r="C21" i="1"/>
  <c r="C22" i="1"/>
  <c r="C23" i="1"/>
  <c r="C24" i="1"/>
  <c r="C25" i="1"/>
  <c r="C26" i="1"/>
  <c r="C27" i="1"/>
  <c r="C28" i="1"/>
  <c r="K2" i="1" s="1"/>
  <c r="C29" i="1"/>
  <c r="C30" i="1"/>
  <c r="J7" i="1" s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K7" i="1" s="1"/>
  <c r="C19" i="1"/>
  <c r="J2" i="1" s="1"/>
  <c r="J43" i="1"/>
  <c r="Q43" i="1" s="1"/>
  <c r="J44" i="1"/>
  <c r="Q44" i="1" s="1"/>
  <c r="J46" i="1"/>
  <c r="Q46" i="1" s="1"/>
  <c r="J50" i="1"/>
  <c r="Q50" i="1" s="1"/>
  <c r="F20" i="1"/>
  <c r="P20" i="1" s="1"/>
  <c r="AI20" i="1" s="1"/>
  <c r="F21" i="1"/>
  <c r="J21" i="1" s="1"/>
  <c r="Q21" i="1" s="1"/>
  <c r="F22" i="1"/>
  <c r="J22" i="1" s="1"/>
  <c r="Q22" i="1" s="1"/>
  <c r="F23" i="1"/>
  <c r="J23" i="1" s="1"/>
  <c r="Q23" i="1" s="1"/>
  <c r="F24" i="1"/>
  <c r="J24" i="1" s="1"/>
  <c r="Q24" i="1" s="1"/>
  <c r="F25" i="1"/>
  <c r="P25" i="1" s="1"/>
  <c r="AI25" i="1" s="1"/>
  <c r="F26" i="1"/>
  <c r="P26" i="1" s="1"/>
  <c r="AI26" i="1" s="1"/>
  <c r="F27" i="1"/>
  <c r="J27" i="1" s="1"/>
  <c r="Q27" i="1" s="1"/>
  <c r="F28" i="1"/>
  <c r="P28" i="1" s="1"/>
  <c r="AI28" i="1" s="1"/>
  <c r="F29" i="1"/>
  <c r="P29" i="1" s="1"/>
  <c r="AI29" i="1" s="1"/>
  <c r="F30" i="1"/>
  <c r="P30" i="1" s="1"/>
  <c r="AI30" i="1" s="1"/>
  <c r="F31" i="1"/>
  <c r="J31" i="1" s="1"/>
  <c r="Q31" i="1" s="1"/>
  <c r="F32" i="1"/>
  <c r="P32" i="1" s="1"/>
  <c r="AI32" i="1" s="1"/>
  <c r="F33" i="1"/>
  <c r="P33" i="1" s="1"/>
  <c r="AI33" i="1" s="1"/>
  <c r="F34" i="1"/>
  <c r="P34" i="1" s="1"/>
  <c r="AI34" i="1" s="1"/>
  <c r="F35" i="1"/>
  <c r="J35" i="1" s="1"/>
  <c r="Q35" i="1" s="1"/>
  <c r="F36" i="1"/>
  <c r="J36" i="1" s="1"/>
  <c r="Q36" i="1" s="1"/>
  <c r="F37" i="1"/>
  <c r="J37" i="1" s="1"/>
  <c r="Q37" i="1" s="1"/>
  <c r="F38" i="1"/>
  <c r="J38" i="1" s="1"/>
  <c r="Q38" i="1" s="1"/>
  <c r="F39" i="1"/>
  <c r="P39" i="1" s="1"/>
  <c r="AI39" i="1" s="1"/>
  <c r="F40" i="1"/>
  <c r="P40" i="1" s="1"/>
  <c r="AI40" i="1" s="1"/>
  <c r="F41" i="1"/>
  <c r="J41" i="1" s="1"/>
  <c r="Q41" i="1" s="1"/>
  <c r="F42" i="1"/>
  <c r="J42" i="1" s="1"/>
  <c r="Q42" i="1" s="1"/>
  <c r="F43" i="1"/>
  <c r="P43" i="1" s="1"/>
  <c r="AI43" i="1" s="1"/>
  <c r="F44" i="1"/>
  <c r="P44" i="1" s="1"/>
  <c r="AI44" i="1" s="1"/>
  <c r="F45" i="1"/>
  <c r="P45" i="1" s="1"/>
  <c r="AI45" i="1" s="1"/>
  <c r="F46" i="1"/>
  <c r="P46" i="1" s="1"/>
  <c r="AI46" i="1" s="1"/>
  <c r="F47" i="1"/>
  <c r="J47" i="1" s="1"/>
  <c r="Q47" i="1" s="1"/>
  <c r="F48" i="1"/>
  <c r="J48" i="1" s="1"/>
  <c r="Q48" i="1" s="1"/>
  <c r="F49" i="1"/>
  <c r="J49" i="1" s="1"/>
  <c r="Q49" i="1" s="1"/>
  <c r="F50" i="1"/>
  <c r="P50" i="1" s="1"/>
  <c r="AI50" i="1" s="1"/>
  <c r="F51" i="1"/>
  <c r="P51" i="1" s="1"/>
  <c r="AI51" i="1" s="1"/>
  <c r="F52" i="1"/>
  <c r="P52" i="1" s="1"/>
  <c r="AI52" i="1" s="1"/>
  <c r="F53" i="1"/>
  <c r="J53" i="1" s="1"/>
  <c r="Q53" i="1" s="1"/>
  <c r="F54" i="1"/>
  <c r="P54" i="1" s="1"/>
  <c r="AI54" i="1" s="1"/>
  <c r="F55" i="1"/>
  <c r="P55" i="1" s="1"/>
  <c r="AI55" i="1" s="1"/>
  <c r="F56" i="1"/>
  <c r="P56" i="1" s="1"/>
  <c r="AI56" i="1" s="1"/>
  <c r="F57" i="1"/>
  <c r="J57" i="1" s="1"/>
  <c r="Q57" i="1" s="1"/>
  <c r="F58" i="1"/>
  <c r="P58" i="1" s="1"/>
  <c r="AI58" i="1" s="1"/>
  <c r="F19" i="1"/>
  <c r="P19" i="1" s="1"/>
  <c r="AI19" i="1" s="1"/>
  <c r="O58" i="1"/>
  <c r="I58" i="1"/>
  <c r="H58" i="1"/>
  <c r="O57" i="1"/>
  <c r="I57" i="1"/>
  <c r="H57" i="1"/>
  <c r="O56" i="1"/>
  <c r="I56" i="1"/>
  <c r="H56" i="1"/>
  <c r="O55" i="1"/>
  <c r="I55" i="1"/>
  <c r="H55" i="1"/>
  <c r="O54" i="1"/>
  <c r="I54" i="1"/>
  <c r="H54" i="1"/>
  <c r="O53" i="1"/>
  <c r="I53" i="1"/>
  <c r="H53" i="1"/>
  <c r="O52" i="1"/>
  <c r="I52" i="1"/>
  <c r="H52" i="1"/>
  <c r="O51" i="1"/>
  <c r="I51" i="1"/>
  <c r="H51" i="1"/>
  <c r="O50" i="1"/>
  <c r="I50" i="1"/>
  <c r="H50" i="1"/>
  <c r="O49" i="1"/>
  <c r="I49" i="1"/>
  <c r="H49" i="1"/>
  <c r="O48" i="1"/>
  <c r="I48" i="1"/>
  <c r="H48" i="1"/>
  <c r="O47" i="1"/>
  <c r="I47" i="1"/>
  <c r="H47" i="1"/>
  <c r="O46" i="1"/>
  <c r="I46" i="1"/>
  <c r="H46" i="1"/>
  <c r="O45" i="1"/>
  <c r="I45" i="1"/>
  <c r="H45" i="1"/>
  <c r="O44" i="1"/>
  <c r="I44" i="1"/>
  <c r="H44" i="1"/>
  <c r="O43" i="1"/>
  <c r="I43" i="1"/>
  <c r="H43" i="1"/>
  <c r="O42" i="1"/>
  <c r="I42" i="1"/>
  <c r="H42" i="1"/>
  <c r="O41" i="1"/>
  <c r="I41" i="1"/>
  <c r="H41" i="1"/>
  <c r="O40" i="1"/>
  <c r="I40" i="1"/>
  <c r="H40" i="1"/>
  <c r="O39" i="1"/>
  <c r="I39" i="1"/>
  <c r="H39" i="1"/>
  <c r="O38" i="1"/>
  <c r="I38" i="1"/>
  <c r="H38" i="1"/>
  <c r="O37" i="1"/>
  <c r="I37" i="1"/>
  <c r="H37" i="1"/>
  <c r="O36" i="1"/>
  <c r="I36" i="1"/>
  <c r="H36" i="1"/>
  <c r="P35" i="1"/>
  <c r="AI35" i="1" s="1"/>
  <c r="O35" i="1"/>
  <c r="I35" i="1"/>
  <c r="H35" i="1"/>
  <c r="O34" i="1"/>
  <c r="I34" i="1"/>
  <c r="H34" i="1"/>
  <c r="O33" i="1"/>
  <c r="I33" i="1"/>
  <c r="H33" i="1"/>
  <c r="O32" i="1"/>
  <c r="I32" i="1"/>
  <c r="H32" i="1"/>
  <c r="O31" i="1"/>
  <c r="I31" i="1"/>
  <c r="H31" i="1"/>
  <c r="O30" i="1"/>
  <c r="I30" i="1"/>
  <c r="H30" i="1"/>
  <c r="O29" i="1"/>
  <c r="I29" i="1"/>
  <c r="H29" i="1"/>
  <c r="O28" i="1"/>
  <c r="I28" i="1"/>
  <c r="H28" i="1"/>
  <c r="P27" i="1"/>
  <c r="AI27" i="1" s="1"/>
  <c r="O27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O22" i="1"/>
  <c r="I22" i="1"/>
  <c r="H22" i="1"/>
  <c r="O21" i="1"/>
  <c r="I21" i="1"/>
  <c r="H21" i="1"/>
  <c r="O20" i="1"/>
  <c r="I20" i="1"/>
  <c r="H20" i="1"/>
  <c r="O19" i="1"/>
  <c r="I19" i="1"/>
  <c r="H19" i="1"/>
  <c r="T10" i="1"/>
  <c r="V6" i="1"/>
  <c r="V7" i="1" s="1"/>
  <c r="U6" i="1"/>
  <c r="U7" i="1" s="1"/>
  <c r="T6" i="1"/>
  <c r="T7" i="1" s="1"/>
  <c r="I2" i="1"/>
  <c r="O1" i="1"/>
  <c r="P36" i="1" l="1"/>
  <c r="AI36" i="1" s="1"/>
  <c r="J34" i="1"/>
  <c r="Q34" i="1" s="1"/>
  <c r="P48" i="1"/>
  <c r="AI48" i="1" s="1"/>
  <c r="P21" i="1"/>
  <c r="AI21" i="1" s="1"/>
  <c r="P41" i="1"/>
  <c r="AI41" i="1" s="1"/>
  <c r="AB19" i="1"/>
  <c r="P47" i="1"/>
  <c r="AI47" i="1" s="1"/>
  <c r="J45" i="1"/>
  <c r="Q45" i="1" s="1"/>
  <c r="J33" i="1"/>
  <c r="Q33" i="1" s="1"/>
  <c r="J32" i="1"/>
  <c r="Q32" i="1" s="1"/>
  <c r="J29" i="1"/>
  <c r="Q29" i="1" s="1"/>
  <c r="J28" i="1"/>
  <c r="Q28" i="1" s="1"/>
  <c r="U28" i="1" s="1"/>
  <c r="Y28" i="1" s="1"/>
  <c r="P31" i="1"/>
  <c r="AI31" i="1" s="1"/>
  <c r="P49" i="1"/>
  <c r="AI49" i="1" s="1"/>
  <c r="J30" i="1"/>
  <c r="Q30" i="1" s="1"/>
  <c r="P24" i="1"/>
  <c r="AI24" i="1" s="1"/>
  <c r="Z19" i="1"/>
  <c r="AA19" i="1" s="1"/>
  <c r="P38" i="1"/>
  <c r="AI38" i="1" s="1"/>
  <c r="U48" i="1"/>
  <c r="Y48" i="1" s="1"/>
  <c r="P57" i="1"/>
  <c r="AI57" i="1" s="1"/>
  <c r="J20" i="1"/>
  <c r="Q20" i="1" s="1"/>
  <c r="U20" i="1" s="1"/>
  <c r="Y20" i="1" s="1"/>
  <c r="J26" i="1"/>
  <c r="Q26" i="1" s="1"/>
  <c r="U27" i="1" s="1"/>
  <c r="J25" i="1"/>
  <c r="Q25" i="1" s="1"/>
  <c r="P22" i="1"/>
  <c r="AI22" i="1" s="1"/>
  <c r="P42" i="1"/>
  <c r="AI42" i="1" s="1"/>
  <c r="J56" i="1"/>
  <c r="Q56" i="1" s="1"/>
  <c r="J40" i="1"/>
  <c r="Q40" i="1" s="1"/>
  <c r="J58" i="1"/>
  <c r="Q58" i="1" s="1"/>
  <c r="P23" i="1"/>
  <c r="AI23" i="1" s="1"/>
  <c r="J55" i="1"/>
  <c r="Q55" i="1" s="1"/>
  <c r="J39" i="1"/>
  <c r="Q39" i="1" s="1"/>
  <c r="P53" i="1"/>
  <c r="AI53" i="1" s="1"/>
  <c r="P37" i="1"/>
  <c r="AI37" i="1" s="1"/>
  <c r="J54" i="1"/>
  <c r="Q54" i="1" s="1"/>
  <c r="J52" i="1"/>
  <c r="Q52" i="1" s="1"/>
  <c r="J51" i="1"/>
  <c r="Q51" i="1" s="1"/>
  <c r="U52" i="1" s="1"/>
  <c r="W52" i="1" s="1"/>
  <c r="U43" i="1"/>
  <c r="W43" i="1" s="1"/>
  <c r="U49" i="1"/>
  <c r="W49" i="1" s="1"/>
  <c r="U37" i="1"/>
  <c r="Y37" i="1" s="1"/>
  <c r="U25" i="1"/>
  <c r="X25" i="1" s="1"/>
  <c r="U31" i="1"/>
  <c r="Y31" i="1" s="1"/>
  <c r="U32" i="1"/>
  <c r="Y32" i="1" s="1"/>
  <c r="U36" i="1"/>
  <c r="Y36" i="1" s="1"/>
  <c r="U23" i="1"/>
  <c r="Y23" i="1" s="1"/>
  <c r="U42" i="1"/>
  <c r="Y42" i="1" s="1"/>
  <c r="U24" i="1"/>
  <c r="W27" i="1"/>
  <c r="Y27" i="1"/>
  <c r="X27" i="1"/>
  <c r="X20" i="1"/>
  <c r="W20" i="1"/>
  <c r="U22" i="1"/>
  <c r="U44" i="1"/>
  <c r="U47" i="1"/>
  <c r="U35" i="1"/>
  <c r="U50" i="1"/>
  <c r="U38" i="1"/>
  <c r="U29" i="1" l="1"/>
  <c r="U34" i="1"/>
  <c r="X34" i="1" s="1"/>
  <c r="U21" i="1"/>
  <c r="U45" i="1"/>
  <c r="Y45" i="1" s="1"/>
  <c r="U46" i="1"/>
  <c r="Y46" i="1" s="1"/>
  <c r="U33" i="1"/>
  <c r="X45" i="1"/>
  <c r="U54" i="1"/>
  <c r="Y54" i="1" s="1"/>
  <c r="W32" i="1"/>
  <c r="X32" i="1"/>
  <c r="Y52" i="1"/>
  <c r="W45" i="1"/>
  <c r="X36" i="1"/>
  <c r="U51" i="1"/>
  <c r="Y51" i="1" s="1"/>
  <c r="X28" i="1"/>
  <c r="U30" i="1"/>
  <c r="X30" i="1" s="1"/>
  <c r="W34" i="1"/>
  <c r="U53" i="1"/>
  <c r="Y53" i="1" s="1"/>
  <c r="X49" i="1"/>
  <c r="W28" i="1"/>
  <c r="X48" i="1"/>
  <c r="W48" i="1"/>
  <c r="U56" i="1"/>
  <c r="W56" i="1" s="1"/>
  <c r="Y49" i="1"/>
  <c r="X42" i="1"/>
  <c r="Y25" i="1"/>
  <c r="U40" i="1"/>
  <c r="U55" i="1"/>
  <c r="X51" i="1"/>
  <c r="U57" i="1"/>
  <c r="X57" i="1" s="1"/>
  <c r="X43" i="1"/>
  <c r="X52" i="1"/>
  <c r="U41" i="1"/>
  <c r="X41" i="1" s="1"/>
  <c r="U58" i="1"/>
  <c r="X58" i="1" s="1"/>
  <c r="W23" i="1"/>
  <c r="X23" i="1"/>
  <c r="U26" i="1"/>
  <c r="Y26" i="1" s="1"/>
  <c r="U39" i="1"/>
  <c r="X31" i="1"/>
  <c r="X37" i="1"/>
  <c r="Y34" i="1"/>
  <c r="Y24" i="1"/>
  <c r="X24" i="1"/>
  <c r="W24" i="1"/>
  <c r="Y43" i="1"/>
  <c r="W37" i="1"/>
  <c r="W25" i="1"/>
  <c r="W42" i="1"/>
  <c r="W31" i="1"/>
  <c r="W36" i="1"/>
  <c r="Y35" i="1"/>
  <c r="X35" i="1"/>
  <c r="W35" i="1"/>
  <c r="Y21" i="1"/>
  <c r="X21" i="1"/>
  <c r="W21" i="1"/>
  <c r="W54" i="1"/>
  <c r="X54" i="1"/>
  <c r="Y22" i="1"/>
  <c r="X22" i="1"/>
  <c r="W22" i="1"/>
  <c r="Y44" i="1"/>
  <c r="X44" i="1"/>
  <c r="W44" i="1"/>
  <c r="Y47" i="1"/>
  <c r="X47" i="1"/>
  <c r="W47" i="1"/>
  <c r="Y50" i="1"/>
  <c r="X50" i="1"/>
  <c r="W50" i="1"/>
  <c r="Y38" i="1"/>
  <c r="X38" i="1"/>
  <c r="W38" i="1"/>
  <c r="Y29" i="1"/>
  <c r="X29" i="1"/>
  <c r="W29" i="1"/>
  <c r="W46" i="1" l="1"/>
  <c r="X56" i="1"/>
  <c r="Y56" i="1"/>
  <c r="X46" i="1"/>
  <c r="X33" i="1"/>
  <c r="Y33" i="1"/>
  <c r="W33" i="1"/>
  <c r="W53" i="1"/>
  <c r="W26" i="1"/>
  <c r="X53" i="1"/>
  <c r="X26" i="1"/>
  <c r="Y30" i="1"/>
  <c r="W30" i="1"/>
  <c r="Y57" i="1"/>
  <c r="W57" i="1"/>
  <c r="Y41" i="1"/>
  <c r="W51" i="1"/>
  <c r="W40" i="1"/>
  <c r="Y40" i="1"/>
  <c r="X40" i="1"/>
  <c r="Y55" i="1"/>
  <c r="X55" i="1"/>
  <c r="W55" i="1"/>
  <c r="X39" i="1"/>
  <c r="Y39" i="1"/>
  <c r="W39" i="1"/>
  <c r="W41" i="1"/>
  <c r="W58" i="1"/>
  <c r="Y58" i="1"/>
  <c r="AE44" i="1"/>
  <c r="AE46" i="1"/>
  <c r="AE24" i="1"/>
  <c r="AE49" i="1"/>
  <c r="AE42" i="1"/>
  <c r="AE51" i="1"/>
  <c r="AE28" i="1"/>
  <c r="AE50" i="1"/>
  <c r="AE43" i="1"/>
  <c r="AE47" i="1"/>
  <c r="AE33" i="1"/>
  <c r="AE45" i="1"/>
  <c r="AE40" i="1"/>
  <c r="AE29" i="1"/>
  <c r="AE34" i="1"/>
  <c r="AE23" i="1"/>
  <c r="AE57" i="1"/>
  <c r="K58" i="1"/>
  <c r="AE37" i="1"/>
  <c r="AE31" i="1"/>
  <c r="K34" i="1"/>
  <c r="AE36" i="1"/>
  <c r="K40" i="1"/>
  <c r="AE58" i="1"/>
  <c r="K56" i="1"/>
  <c r="K47" i="1"/>
  <c r="K42" i="1"/>
  <c r="K45" i="1"/>
  <c r="K33" i="1"/>
  <c r="K52" i="1"/>
  <c r="K36" i="1"/>
  <c r="AE56" i="1"/>
  <c r="K51" i="1"/>
  <c r="K29" i="1"/>
  <c r="K43" i="1"/>
  <c r="K54" i="1"/>
  <c r="K50" i="1"/>
  <c r="AE53" i="1"/>
  <c r="AE52" i="1"/>
  <c r="K23" i="1"/>
  <c r="AE27" i="1"/>
  <c r="K32" i="1"/>
  <c r="AE54" i="1"/>
  <c r="K22" i="1"/>
  <c r="R33" i="1"/>
  <c r="K53" i="1"/>
  <c r="R54" i="1"/>
  <c r="R47" i="1"/>
  <c r="AE19" i="1"/>
  <c r="A11" i="1" s="1"/>
  <c r="K26" i="1"/>
  <c r="AE26" i="1"/>
  <c r="AE39" i="1"/>
  <c r="AE32" i="1"/>
  <c r="R26" i="1"/>
  <c r="K35" i="1"/>
  <c r="K21" i="1"/>
  <c r="R40" i="1"/>
  <c r="K41" i="1"/>
  <c r="R32" i="1"/>
  <c r="R29" i="1"/>
  <c r="AE21" i="1"/>
  <c r="K31" i="1"/>
  <c r="AE48" i="1"/>
  <c r="K55" i="1"/>
  <c r="R50" i="1"/>
  <c r="K39" i="1"/>
  <c r="R34" i="1"/>
  <c r="AE41" i="1"/>
  <c r="K20" i="1"/>
  <c r="R19" i="1"/>
  <c r="AE35" i="1"/>
  <c r="K30" i="1"/>
  <c r="AE38" i="1"/>
  <c r="R38" i="1"/>
  <c r="K38" i="1"/>
  <c r="K27" i="1"/>
  <c r="K25" i="1"/>
  <c r="R37" i="1"/>
  <c r="K37" i="1"/>
  <c r="R35" i="1"/>
  <c r="R21" i="1"/>
  <c r="R51" i="1"/>
  <c r="R53" i="1"/>
  <c r="R36" i="1"/>
  <c r="R27" i="1"/>
  <c r="R57" i="1"/>
  <c r="K57" i="1"/>
  <c r="R58" i="1"/>
  <c r="R43" i="1"/>
  <c r="R56" i="1"/>
  <c r="R52" i="1"/>
  <c r="R23" i="1"/>
  <c r="R44" i="1"/>
  <c r="K44" i="1"/>
  <c r="R48" i="1"/>
  <c r="K48" i="1"/>
  <c r="R55" i="1"/>
  <c r="AE55" i="1"/>
  <c r="R28" i="1"/>
  <c r="K28" i="1"/>
  <c r="R46" i="1"/>
  <c r="K46" i="1"/>
  <c r="R49" i="1"/>
  <c r="K49" i="1"/>
  <c r="R42" i="1"/>
  <c r="R45" i="1"/>
  <c r="AE20" i="1"/>
  <c r="R31" i="1"/>
  <c r="R22" i="1"/>
  <c r="R25" i="1"/>
  <c r="AE25" i="1"/>
  <c r="K19" i="1"/>
  <c r="R39" i="1"/>
  <c r="R24" i="1"/>
  <c r="K24" i="1"/>
  <c r="R41" i="1"/>
  <c r="R20" i="1"/>
  <c r="AC20" i="1" s="1"/>
  <c r="R30" i="1"/>
  <c r="AE30" i="1"/>
  <c r="Z20" i="1" l="1"/>
  <c r="AB20" i="1"/>
  <c r="AA20" i="1"/>
  <c r="O7" i="1" l="1"/>
  <c r="AC19" i="1" s="1"/>
  <c r="O10" i="1"/>
  <c r="AJ19" i="1"/>
  <c r="L19" i="1" s="1"/>
  <c r="E19" i="1"/>
  <c r="AD19" i="1"/>
  <c r="AF19" i="1" s="1"/>
  <c r="E20" i="1" l="1"/>
  <c r="AJ20" i="1"/>
  <c r="L20" i="1" s="1"/>
  <c r="AC21" i="1" l="1"/>
  <c r="AB21" i="1" s="1"/>
  <c r="AD20" i="1"/>
  <c r="AF20" i="1" s="1"/>
  <c r="AA21" i="1" l="1"/>
  <c r="AJ21" i="1"/>
  <c r="L21" i="1" s="1"/>
  <c r="E21" i="1"/>
  <c r="Z21" i="1"/>
  <c r="AC22" i="1" s="1"/>
  <c r="AD21" i="1" l="1"/>
  <c r="AF21" i="1" s="1"/>
  <c r="E22" i="1" l="1"/>
  <c r="Z22" i="1"/>
  <c r="AJ22" i="1"/>
  <c r="L22" i="1" s="1"/>
  <c r="AB22" i="1"/>
  <c r="AA22" i="1"/>
  <c r="AD22" i="1" l="1"/>
  <c r="AC23" i="1"/>
  <c r="AJ23" i="1" s="1"/>
  <c r="L23" i="1" s="1"/>
  <c r="AF22" i="1"/>
  <c r="AB23" i="1" l="1"/>
  <c r="AA23" i="1"/>
  <c r="Z23" i="1"/>
  <c r="AC24" i="1" s="1"/>
  <c r="AA24" i="1" s="1"/>
  <c r="E23" i="1"/>
  <c r="AD23" i="1" l="1"/>
  <c r="AF23" i="1" s="1"/>
  <c r="E24" i="1"/>
  <c r="Z24" i="1"/>
  <c r="AJ24" i="1"/>
  <c r="L24" i="1" s="1"/>
  <c r="AB24" i="1"/>
  <c r="AD24" i="1" l="1"/>
  <c r="AF24" i="1" s="1"/>
  <c r="AC25" i="1"/>
  <c r="Z25" i="1" l="1"/>
  <c r="AJ25" i="1"/>
  <c r="L25" i="1" s="1"/>
  <c r="E25" i="1"/>
  <c r="AA25" i="1"/>
  <c r="AB25" i="1"/>
  <c r="AD25" i="1" l="1"/>
  <c r="AF25" i="1" s="1"/>
  <c r="AC26" i="1"/>
  <c r="AB26" i="1" s="1"/>
  <c r="AJ26" i="1" l="1"/>
  <c r="L26" i="1" s="1"/>
  <c r="E26" i="1"/>
  <c r="Z26" i="1"/>
  <c r="AA26" i="1"/>
  <c r="AC27" i="1" l="1"/>
  <c r="AD26" i="1"/>
  <c r="AF26" i="1" s="1"/>
  <c r="E27" i="1" l="1"/>
  <c r="Z27" i="1"/>
  <c r="AJ27" i="1"/>
  <c r="L27" i="1" s="1"/>
  <c r="AB27" i="1"/>
  <c r="AA27" i="1"/>
  <c r="AD27" i="1" l="1"/>
  <c r="AF27" i="1" s="1"/>
  <c r="AC28" i="1"/>
  <c r="AJ28" i="1" l="1"/>
  <c r="L28" i="1" s="1"/>
  <c r="E28" i="1"/>
  <c r="Z28" i="1"/>
  <c r="AB28" i="1"/>
  <c r="AA28" i="1"/>
  <c r="AD28" i="1" l="1"/>
  <c r="AF28" i="1" s="1"/>
  <c r="AC29" i="1"/>
  <c r="L3" i="1"/>
  <c r="L4" i="1"/>
  <c r="E29" i="1" l="1"/>
  <c r="Z29" i="1"/>
  <c r="AJ29" i="1"/>
  <c r="L29" i="1" s="1"/>
  <c r="AA29" i="1"/>
  <c r="AB29" i="1"/>
  <c r="AD29" i="1" l="1"/>
  <c r="AF29" i="1" s="1"/>
  <c r="AC30" i="1"/>
  <c r="AJ30" i="1" l="1"/>
  <c r="L30" i="1" s="1"/>
  <c r="Z30" i="1"/>
  <c r="E30" i="1"/>
  <c r="AB30" i="1"/>
  <c r="AA30" i="1"/>
  <c r="AD30" i="1" l="1"/>
  <c r="AF30" i="1" s="1"/>
  <c r="AC31" i="1"/>
  <c r="Z31" i="1" l="1"/>
  <c r="AJ31" i="1"/>
  <c r="L31" i="1" s="1"/>
  <c r="E31" i="1"/>
  <c r="AA31" i="1"/>
  <c r="AB31" i="1"/>
  <c r="AD31" i="1" l="1"/>
  <c r="AF31" i="1" s="1"/>
  <c r="AC32" i="1"/>
  <c r="Z32" i="1" l="1"/>
  <c r="E32" i="1"/>
  <c r="AJ32" i="1"/>
  <c r="L32" i="1" s="1"/>
  <c r="AB32" i="1"/>
  <c r="AA32" i="1"/>
  <c r="AD32" i="1" l="1"/>
  <c r="AF32" i="1" s="1"/>
  <c r="AC33" i="1"/>
  <c r="E33" i="1" l="1"/>
  <c r="Z33" i="1"/>
  <c r="AJ33" i="1"/>
  <c r="L33" i="1" s="1"/>
  <c r="AB33" i="1"/>
  <c r="AA33" i="1"/>
  <c r="AD33" i="1" l="1"/>
  <c r="AF33" i="1" s="1"/>
  <c r="AC34" i="1"/>
  <c r="E34" i="1" l="1"/>
  <c r="Z34" i="1"/>
  <c r="AJ34" i="1"/>
  <c r="L34" i="1" s="1"/>
  <c r="AA34" i="1"/>
  <c r="AB34" i="1"/>
  <c r="AC35" i="1" l="1"/>
  <c r="AJ35" i="1" s="1"/>
  <c r="L35" i="1" s="1"/>
  <c r="Z35" i="1"/>
  <c r="AD34" i="1"/>
  <c r="AF34" i="1" s="1"/>
  <c r="AB35" i="1"/>
  <c r="AA35" i="1"/>
  <c r="E35" i="1" l="1"/>
  <c r="AD35" i="1"/>
  <c r="AF35" i="1" s="1"/>
  <c r="AC36" i="1"/>
  <c r="E36" i="1" l="1"/>
  <c r="Z36" i="1"/>
  <c r="AJ36" i="1"/>
  <c r="L36" i="1" s="1"/>
  <c r="AB36" i="1"/>
  <c r="AA36" i="1"/>
  <c r="AC37" i="1" l="1"/>
  <c r="AJ37" i="1" s="1"/>
  <c r="L37" i="1" s="1"/>
  <c r="Z37" i="1"/>
  <c r="AA37" i="1"/>
  <c r="AB37" i="1"/>
  <c r="AD36" i="1"/>
  <c r="AF36" i="1" s="1"/>
  <c r="E37" i="1" l="1"/>
  <c r="AD37" i="1"/>
  <c r="AF37" i="1" s="1"/>
  <c r="AC38" i="1"/>
  <c r="E38" i="1" l="1"/>
  <c r="Z38" i="1"/>
  <c r="AJ38" i="1"/>
  <c r="L38" i="1" s="1"/>
  <c r="AB38" i="1"/>
  <c r="AA38" i="1"/>
  <c r="AC39" i="1" l="1"/>
  <c r="E39" i="1"/>
  <c r="AJ39" i="1"/>
  <c r="L39" i="1" s="1"/>
  <c r="Z39" i="1"/>
  <c r="AA39" i="1"/>
  <c r="AB39" i="1"/>
  <c r="AD38" i="1"/>
  <c r="AF38" i="1" s="1"/>
  <c r="AD39" i="1" l="1"/>
  <c r="AF39" i="1" s="1"/>
  <c r="AC40" i="1"/>
  <c r="AB40" i="1" s="1"/>
  <c r="E40" i="1" l="1"/>
  <c r="Z40" i="1"/>
  <c r="AJ40" i="1"/>
  <c r="L40" i="1" s="1"/>
  <c r="AA40" i="1"/>
  <c r="AC41" i="1" l="1"/>
  <c r="AD40" i="1"/>
  <c r="AF40" i="1" s="1"/>
  <c r="Z41" i="1" l="1"/>
  <c r="AJ41" i="1"/>
  <c r="L41" i="1" s="1"/>
  <c r="E41" i="1"/>
  <c r="AB41" i="1"/>
  <c r="AA41" i="1"/>
  <c r="AD41" i="1" l="1"/>
  <c r="AF41" i="1" s="1"/>
  <c r="AC42" i="1"/>
  <c r="AJ42" i="1" l="1"/>
  <c r="L42" i="1" s="1"/>
  <c r="E42" i="1"/>
  <c r="Z42" i="1"/>
  <c r="AB42" i="1"/>
  <c r="AA42" i="1"/>
  <c r="AC43" i="1" l="1"/>
  <c r="E43" i="1"/>
  <c r="Z43" i="1"/>
  <c r="AJ43" i="1"/>
  <c r="L43" i="1" s="1"/>
  <c r="AA43" i="1"/>
  <c r="AD42" i="1"/>
  <c r="AF42" i="1" s="1"/>
  <c r="AB43" i="1"/>
  <c r="AD43" i="1" l="1"/>
  <c r="AF43" i="1" s="1"/>
  <c r="AC44" i="1"/>
  <c r="AB44" i="1" s="1"/>
  <c r="AJ44" i="1" l="1"/>
  <c r="L44" i="1" s="1"/>
  <c r="E44" i="1"/>
  <c r="Z44" i="1"/>
  <c r="AA44" i="1"/>
  <c r="AC45" i="1" l="1"/>
  <c r="AD44" i="1"/>
  <c r="AF44" i="1" s="1"/>
  <c r="AJ45" i="1" l="1"/>
  <c r="L45" i="1" s="1"/>
  <c r="E45" i="1"/>
  <c r="Z45" i="1"/>
  <c r="AB45" i="1"/>
  <c r="AA45" i="1"/>
  <c r="AD45" i="1" l="1"/>
  <c r="AF45" i="1" s="1"/>
  <c r="AC46" i="1"/>
  <c r="AA46" i="1" s="1"/>
  <c r="E46" i="1" l="1"/>
  <c r="AJ46" i="1"/>
  <c r="L46" i="1" s="1"/>
  <c r="Z46" i="1"/>
  <c r="AB46" i="1"/>
  <c r="AD46" i="1" l="1"/>
  <c r="AF46" i="1" s="1"/>
  <c r="AC47" i="1"/>
  <c r="Z47" i="1" l="1"/>
  <c r="AJ47" i="1"/>
  <c r="L47" i="1" s="1"/>
  <c r="E47" i="1"/>
  <c r="AA47" i="1"/>
  <c r="AB47" i="1"/>
  <c r="AD47" i="1" l="1"/>
  <c r="AF47" i="1" s="1"/>
  <c r="AC48" i="1"/>
  <c r="Z48" i="1" l="1"/>
  <c r="AJ48" i="1"/>
  <c r="L48" i="1" s="1"/>
  <c r="E48" i="1"/>
  <c r="AA48" i="1"/>
  <c r="AB48" i="1"/>
  <c r="AD48" i="1" l="1"/>
  <c r="AF48" i="1" s="1"/>
  <c r="AC49" i="1"/>
  <c r="E49" i="1" l="1"/>
  <c r="AJ49" i="1"/>
  <c r="L49" i="1" s="1"/>
  <c r="Z49" i="1"/>
  <c r="AA49" i="1"/>
  <c r="AB49" i="1"/>
  <c r="AD49" i="1" l="1"/>
  <c r="AF49" i="1" s="1"/>
  <c r="AC50" i="1"/>
  <c r="E50" i="1" l="1"/>
  <c r="Z50" i="1"/>
  <c r="AJ50" i="1"/>
  <c r="L50" i="1" s="1"/>
  <c r="AA50" i="1"/>
  <c r="AB50" i="1"/>
  <c r="AD50" i="1" l="1"/>
  <c r="AF50" i="1" s="1"/>
  <c r="AC51" i="1"/>
  <c r="AJ51" i="1" l="1"/>
  <c r="L51" i="1" s="1"/>
  <c r="Z51" i="1"/>
  <c r="E51" i="1"/>
  <c r="AB51" i="1"/>
  <c r="AA51" i="1"/>
  <c r="AD51" i="1" l="1"/>
  <c r="AF51" i="1" s="1"/>
  <c r="AC52" i="1"/>
  <c r="AB52" i="1" s="1"/>
  <c r="AJ52" i="1" l="1"/>
  <c r="L52" i="1" s="1"/>
  <c r="E52" i="1"/>
  <c r="Z52" i="1"/>
  <c r="AA52" i="1"/>
  <c r="AC53" i="1" l="1"/>
  <c r="AD52" i="1"/>
  <c r="AF52" i="1" s="1"/>
  <c r="AJ53" i="1" l="1"/>
  <c r="L53" i="1" s="1"/>
  <c r="Z53" i="1"/>
  <c r="E53" i="1"/>
  <c r="AB53" i="1"/>
  <c r="AA53" i="1"/>
  <c r="AC54" i="1" l="1"/>
  <c r="AA54" i="1"/>
  <c r="AD53" i="1"/>
  <c r="AF53" i="1" s="1"/>
  <c r="AB54" i="1"/>
  <c r="E54" i="1" l="1"/>
  <c r="Z54" i="1"/>
  <c r="AC55" i="1" s="1"/>
  <c r="AJ54" i="1"/>
  <c r="L54" i="1" s="1"/>
  <c r="AJ55" i="1" l="1"/>
  <c r="L55" i="1" s="1"/>
  <c r="Z55" i="1"/>
  <c r="E55" i="1"/>
  <c r="AA55" i="1"/>
  <c r="AD54" i="1"/>
  <c r="AF54" i="1" s="1"/>
  <c r="AB55" i="1"/>
  <c r="AD55" i="1" l="1"/>
  <c r="AF55" i="1" s="1"/>
  <c r="AC56" i="1"/>
  <c r="AJ56" i="1" l="1"/>
  <c r="L56" i="1" s="1"/>
  <c r="E56" i="1"/>
  <c r="Z56" i="1"/>
  <c r="AA56" i="1"/>
  <c r="AB56" i="1"/>
  <c r="AD56" i="1" l="1"/>
  <c r="AF56" i="1" s="1"/>
  <c r="AC57" i="1"/>
  <c r="AA57" i="1" s="1"/>
  <c r="Z57" i="1" l="1"/>
  <c r="AJ57" i="1"/>
  <c r="L57" i="1" s="1"/>
  <c r="E57" i="1"/>
  <c r="AB57" i="1"/>
  <c r="AD57" i="1" l="1"/>
  <c r="AF57" i="1" s="1"/>
  <c r="AC58" i="1"/>
  <c r="AJ58" i="1" l="1"/>
  <c r="L58" i="1" s="1"/>
  <c r="Z58" i="1"/>
  <c r="E58" i="1"/>
  <c r="AA58" i="1"/>
  <c r="AB58" i="1"/>
  <c r="AD58" i="1" l="1"/>
  <c r="AF58" i="1" s="1"/>
  <c r="L8" i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Thure Cerling</author>
  </authors>
  <commentList>
    <comment ref="O1" authorId="0" shapeId="0" xr:uid="{FEDD7CFC-2B85-4173-B0CF-8F9C504300DC}">
      <text>
        <r>
          <rPr>
            <b/>
            <sz val="9"/>
            <color rgb="FF000000"/>
            <rFont val="Geneva"/>
            <family val="2"/>
            <charset val="1"/>
          </rPr>
          <t xml:space="preserve">Thure Cerling:  Sr isotope ratio calculated using reaction progress parameters </t>
        </r>
      </text>
    </comment>
    <comment ref="X5" authorId="0" shapeId="0" xr:uid="{2A5E89A0-68DD-4B7F-8FA8-0C14B6C0CD7D}">
      <text>
        <r>
          <rPr>
            <b/>
            <sz val="9"/>
            <color indexed="81"/>
            <rFont val="Geneva"/>
            <family val="2"/>
          </rPr>
          <t>Thure Cerling: t(1/2) and the fractionation contributions are from text.  Other values should be substituted if known.</t>
        </r>
      </text>
    </comment>
  </commentList>
</comments>
</file>

<file path=xl/sharedStrings.xml><?xml version="1.0" encoding="utf-8"?>
<sst xmlns="http://schemas.openxmlformats.org/spreadsheetml/2006/main" count="109" uniqueCount="61">
  <si>
    <t>Misha Sr</t>
  </si>
  <si>
    <t>Output</t>
    <phoneticPr fontId="0" type="noConversion"/>
  </si>
  <si>
    <t>Name</t>
    <phoneticPr fontId="0" type="noConversion"/>
  </si>
  <si>
    <t>Begin date</t>
    <phoneticPr fontId="0" type="noConversion"/>
  </si>
  <si>
    <t>End date</t>
    <phoneticPr fontId="0" type="noConversion"/>
  </si>
  <si>
    <t>required input in yellow</t>
    <phoneticPr fontId="0" type="noConversion"/>
  </si>
  <si>
    <t>calculations in green</t>
    <phoneticPr fontId="0" type="noConversion"/>
  </si>
  <si>
    <t>1 (short)</t>
  </si>
  <si>
    <t>2 (intermed)</t>
  </si>
  <si>
    <t>3 (long)</t>
  </si>
  <si>
    <t>t(1/2)</t>
  </si>
  <si>
    <t xml:space="preserve">87Sr/86Sr </t>
  </si>
  <si>
    <t>tau</t>
  </si>
  <si>
    <t xml:space="preserve">initial value for shortest pool </t>
  </si>
  <si>
    <t>lambda</t>
  </si>
  <si>
    <t>fraction</t>
  </si>
  <si>
    <t>initial value for longest pool</t>
  </si>
  <si>
    <t>fractionation factor</t>
  </si>
  <si>
    <t>default value for longest pool</t>
  </si>
  <si>
    <t>default fractionation</t>
  </si>
  <si>
    <t>alpha</t>
  </si>
  <si>
    <t>input for long pool</t>
  </si>
  <si>
    <t>reaction progress</t>
  </si>
  <si>
    <t>delta T days</t>
  </si>
  <si>
    <t>pool short</t>
  </si>
  <si>
    <t>pool intermd</t>
  </si>
  <si>
    <t>pool long</t>
  </si>
  <si>
    <t>pool (intemed)</t>
  </si>
  <si>
    <t>diet</t>
  </si>
  <si>
    <t>D(meas-calc)</t>
  </si>
  <si>
    <t xml:space="preserve">date </t>
  </si>
  <si>
    <t>days</t>
  </si>
  <si>
    <t>87Sr/86Sr diet</t>
  </si>
  <si>
    <t>sample</t>
  </si>
  <si>
    <t>calculate date or input date</t>
    <phoneticPr fontId="0" type="noConversion"/>
  </si>
  <si>
    <t xml:space="preserve"> name</t>
    <phoneticPr fontId="0" type="noConversion"/>
  </si>
  <si>
    <t>length</t>
    <phoneticPr fontId="0" type="noConversion"/>
  </si>
  <si>
    <t>Date</t>
    <phoneticPr fontId="0" type="noConversion"/>
  </si>
  <si>
    <t>delta time</t>
  </si>
  <si>
    <t>e-lt</t>
  </si>
  <si>
    <t>Misha ivory</t>
  </si>
  <si>
    <t>87Sr/87Sr</t>
  </si>
  <si>
    <t>RxnProg</t>
  </si>
  <si>
    <t>Date</t>
  </si>
  <si>
    <t>Date of move CA to UT</t>
  </si>
  <si>
    <t>87Sr/86Sr - diet</t>
  </si>
  <si>
    <t>87Sr/86Sr - merasured</t>
  </si>
  <si>
    <t>calculated 87Sr/86Sr diet</t>
  </si>
  <si>
    <t>calc sample</t>
  </si>
  <si>
    <t>meas samples</t>
  </si>
  <si>
    <t>iput in yellow</t>
  </si>
  <si>
    <t>output in orange</t>
  </si>
  <si>
    <t>calculations in green</t>
  </si>
  <si>
    <t>87Sr/86Sr - measured</t>
  </si>
  <si>
    <t>average</t>
  </si>
  <si>
    <t>st dev</t>
  </si>
  <si>
    <t>initial (300 + days)</t>
  </si>
  <si>
    <t>Final (1000 + days)</t>
  </si>
  <si>
    <t>Days</t>
  </si>
  <si>
    <t>initial sample</t>
  </si>
  <si>
    <t>Equation from Cerling et al. (2007)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</si>
</sst>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00"/>
    <numFmt numFmtId="166" formatCode="dd\-mmm\-yy"/>
    <numFmt numFmtId="167" formatCode="mm/dd/yy"/>
    <numFmt numFmtId="168" formatCode="0.0000"/>
    <numFmt numFmtId="169" formatCode="[$-2409]mmmm\ dd\,\ yyyy;@"/>
    <numFmt numFmtId="170" formatCode="[$-2409]dd\ mmmm\,\ yyyy;@"/>
    <numFmt numFmtId="171" formatCode="yyyy\-mm\-dd;@"/>
  </numFmts>
  <fonts count="9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9"/>
      <name val="Geneva"/>
      <family val="2"/>
    </font>
    <font>
      <b/>
      <sz val="10"/>
      <name val="Verdana"/>
      <family val="2"/>
    </font>
    <font>
      <b/>
      <i/>
      <sz val="9"/>
      <name val="Geneva"/>
      <family val="2"/>
    </font>
    <font>
      <b/>
      <sz val="9"/>
      <color rgb="FF000000"/>
      <name val="Geneva"/>
      <family val="2"/>
      <charset val="1"/>
    </font>
    <font>
      <b/>
      <sz val="9"/>
      <color indexed="81"/>
      <name val="Genev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79A"/>
        <bgColor indexed="64"/>
      </patternFill>
    </fill>
    <fill>
      <patternFill patternType="solid">
        <fgColor rgb="FFFDD387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0">
    <xf numFmtId="0" fontId="0" fillId="0" borderId="0" xfId="0"/>
    <xf numFmtId="164" fontId="0" fillId="3" borderId="0" xfId="0" applyNumberFormat="1" applyFill="1"/>
    <xf numFmtId="164" fontId="0" fillId="4" borderId="0" xfId="0" applyNumberFormat="1" applyFill="1"/>
    <xf numFmtId="0" fontId="0" fillId="5" borderId="0" xfId="0" applyFill="1"/>
    <xf numFmtId="164" fontId="0" fillId="4" borderId="0" xfId="0" applyNumberForma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2" fontId="0" fillId="4" borderId="0" xfId="0" applyNumberFormat="1" applyFill="1"/>
    <xf numFmtId="11" fontId="0" fillId="4" borderId="0" xfId="0" applyNumberFormat="1" applyFill="1"/>
    <xf numFmtId="0" fontId="2" fillId="4" borderId="0" xfId="0" applyFont="1" applyFill="1"/>
    <xf numFmtId="0" fontId="0" fillId="3" borderId="0" xfId="0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164" fontId="2" fillId="4" borderId="0" xfId="0" applyNumberFormat="1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11" fontId="2" fillId="4" borderId="17" xfId="0" applyNumberFormat="1" applyFont="1" applyFill="1" applyBorder="1" applyAlignment="1">
      <alignment horizontal="center"/>
    </xf>
    <xf numFmtId="2" fontId="2" fillId="4" borderId="18" xfId="0" applyNumberFormat="1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2" fontId="2" fillId="4" borderId="19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 wrapText="1"/>
    </xf>
    <xf numFmtId="164" fontId="2" fillId="4" borderId="12" xfId="0" applyNumberFormat="1" applyFont="1" applyFill="1" applyBorder="1" applyAlignment="1">
      <alignment horizontal="center" wrapText="1"/>
    </xf>
    <xf numFmtId="2" fontId="0" fillId="4" borderId="0" xfId="0" applyNumberFormat="1" applyFill="1" applyAlignment="1">
      <alignment wrapText="1"/>
    </xf>
    <xf numFmtId="166" fontId="0" fillId="4" borderId="0" xfId="0" applyNumberFormat="1" applyFill="1"/>
    <xf numFmtId="164" fontId="0" fillId="0" borderId="0" xfId="0" applyNumberFormat="1"/>
    <xf numFmtId="164" fontId="0" fillId="3" borderId="1" xfId="0" applyNumberFormat="1" applyFill="1" applyBorder="1"/>
    <xf numFmtId="164" fontId="0" fillId="0" borderId="0" xfId="0" applyNumberFormat="1" applyAlignment="1">
      <alignment wrapText="1"/>
    </xf>
    <xf numFmtId="11" fontId="0" fillId="0" borderId="0" xfId="0" applyNumberFormat="1"/>
    <xf numFmtId="0" fontId="2" fillId="5" borderId="12" xfId="0" applyFont="1" applyFill="1" applyBorder="1" applyAlignment="1">
      <alignment horizontal="center" wrapText="1"/>
    </xf>
    <xf numFmtId="2" fontId="2" fillId="4" borderId="12" xfId="0" applyNumberFormat="1" applyFont="1" applyFill="1" applyBorder="1" applyAlignment="1">
      <alignment horizontal="center" wrapText="1"/>
    </xf>
    <xf numFmtId="11" fontId="2" fillId="4" borderId="12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6" borderId="0" xfId="0" applyFont="1" applyFill="1"/>
    <xf numFmtId="0" fontId="0" fillId="6" borderId="0" xfId="0" applyFill="1"/>
    <xf numFmtId="164" fontId="0" fillId="6" borderId="0" xfId="0" applyNumberFormat="1" applyFill="1"/>
    <xf numFmtId="165" fontId="0" fillId="6" borderId="0" xfId="0" applyNumberFormat="1" applyFill="1"/>
    <xf numFmtId="164" fontId="0" fillId="6" borderId="1" xfId="0" applyNumberFormat="1" applyFill="1" applyBorder="1"/>
    <xf numFmtId="164" fontId="3" fillId="6" borderId="0" xfId="0" applyNumberFormat="1" applyFont="1" applyFill="1"/>
    <xf numFmtId="164" fontId="3" fillId="6" borderId="6" xfId="0" applyNumberFormat="1" applyFont="1" applyFill="1" applyBorder="1"/>
    <xf numFmtId="164" fontId="0" fillId="6" borderId="7" xfId="0" applyNumberFormat="1" applyFill="1" applyBorder="1" applyAlignment="1">
      <alignment wrapText="1"/>
    </xf>
    <xf numFmtId="164" fontId="0" fillId="6" borderId="7" xfId="0" applyNumberFormat="1" applyFill="1" applyBorder="1"/>
    <xf numFmtId="164" fontId="0" fillId="6" borderId="8" xfId="0" applyNumberFormat="1" applyFill="1" applyBorder="1" applyAlignment="1">
      <alignment wrapText="1"/>
    </xf>
    <xf numFmtId="164" fontId="3" fillId="6" borderId="9" xfId="0" applyNumberFormat="1" applyFont="1" applyFill="1" applyBorder="1"/>
    <xf numFmtId="167" fontId="2" fillId="6" borderId="0" xfId="0" applyNumberFormat="1" applyFont="1" applyFill="1"/>
    <xf numFmtId="167" fontId="2" fillId="6" borderId="10" xfId="0" applyNumberFormat="1" applyFont="1" applyFill="1" applyBorder="1"/>
    <xf numFmtId="165" fontId="3" fillId="6" borderId="9" xfId="0" applyNumberFormat="1" applyFont="1" applyFill="1" applyBorder="1"/>
    <xf numFmtId="164" fontId="3" fillId="6" borderId="0" xfId="0" applyNumberFormat="1" applyFont="1" applyFill="1" applyAlignment="1">
      <alignment wrapText="1"/>
    </xf>
    <xf numFmtId="164" fontId="3" fillId="6" borderId="10" xfId="0" applyNumberFormat="1" applyFont="1" applyFill="1" applyBorder="1" applyAlignment="1">
      <alignment wrapText="1"/>
    </xf>
    <xf numFmtId="165" fontId="0" fillId="6" borderId="9" xfId="0" applyNumberFormat="1" applyFill="1" applyBorder="1"/>
    <xf numFmtId="0" fontId="2" fillId="6" borderId="0" xfId="0" applyFont="1" applyFill="1" applyAlignment="1">
      <alignment wrapText="1"/>
    </xf>
    <xf numFmtId="164" fontId="0" fillId="6" borderId="9" xfId="0" applyNumberFormat="1" applyFill="1" applyBorder="1"/>
    <xf numFmtId="164" fontId="0" fillId="6" borderId="10" xfId="0" applyNumberFormat="1" applyFill="1" applyBorder="1" applyAlignment="1">
      <alignment wrapText="1"/>
    </xf>
    <xf numFmtId="164" fontId="0" fillId="6" borderId="0" xfId="0" applyNumberFormat="1" applyFill="1" applyAlignment="1">
      <alignment wrapText="1"/>
    </xf>
    <xf numFmtId="164" fontId="0" fillId="6" borderId="14" xfId="0" applyNumberFormat="1" applyFill="1" applyBorder="1"/>
    <xf numFmtId="0" fontId="2" fillId="6" borderId="15" xfId="0" applyFont="1" applyFill="1" applyBorder="1" applyAlignment="1">
      <alignment horizontal="center"/>
    </xf>
    <xf numFmtId="164" fontId="0" fillId="6" borderId="16" xfId="0" applyNumberFormat="1" applyFill="1" applyBorder="1" applyAlignment="1">
      <alignment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164" fontId="2" fillId="6" borderId="12" xfId="0" applyNumberFormat="1" applyFont="1" applyFill="1" applyBorder="1" applyAlignment="1">
      <alignment horizontal="center" wrapText="1"/>
    </xf>
    <xf numFmtId="164" fontId="3" fillId="6" borderId="1" xfId="0" applyNumberFormat="1" applyFont="1" applyFill="1" applyBorder="1"/>
    <xf numFmtId="168" fontId="0" fillId="6" borderId="0" xfId="0" applyNumberFormat="1" applyFill="1"/>
    <xf numFmtId="2" fontId="0" fillId="6" borderId="2" xfId="0" applyNumberFormat="1" applyFill="1" applyBorder="1"/>
    <xf numFmtId="2" fontId="0" fillId="6" borderId="3" xfId="0" applyNumberFormat="1" applyFill="1" applyBorder="1"/>
    <xf numFmtId="2" fontId="0" fillId="6" borderId="4" xfId="0" applyNumberFormat="1" applyFill="1" applyBorder="1"/>
    <xf numFmtId="2" fontId="0" fillId="6" borderId="1" xfId="0" applyNumberFormat="1" applyFill="1" applyBorder="1"/>
    <xf numFmtId="2" fontId="0" fillId="6" borderId="0" xfId="0" applyNumberFormat="1" applyFill="1"/>
    <xf numFmtId="2" fontId="0" fillId="6" borderId="5" xfId="0" applyNumberFormat="1" applyFill="1" applyBorder="1"/>
    <xf numFmtId="165" fontId="0" fillId="6" borderId="5" xfId="0" applyNumberFormat="1" applyFill="1" applyBorder="1"/>
    <xf numFmtId="168" fontId="0" fillId="6" borderId="5" xfId="0" applyNumberFormat="1" applyFill="1" applyBorder="1"/>
    <xf numFmtId="2" fontId="0" fillId="6" borderId="11" xfId="0" applyNumberFormat="1" applyFill="1" applyBorder="1"/>
    <xf numFmtId="2" fontId="0" fillId="6" borderId="12" xfId="0" applyNumberFormat="1" applyFill="1" applyBorder="1"/>
    <xf numFmtId="168" fontId="0" fillId="6" borderId="13" xfId="0" applyNumberFormat="1" applyFill="1" applyBorder="1"/>
    <xf numFmtId="11" fontId="0" fillId="6" borderId="0" xfId="0" applyNumberFormat="1" applyFill="1"/>
    <xf numFmtId="164" fontId="2" fillId="6" borderId="0" xfId="0" applyNumberFormat="1" applyFont="1" applyFill="1" applyAlignment="1">
      <alignment wrapText="1"/>
    </xf>
    <xf numFmtId="165" fontId="3" fillId="6" borderId="0" xfId="0" applyNumberFormat="1" applyFont="1" applyFill="1"/>
    <xf numFmtId="0" fontId="4" fillId="6" borderId="0" xfId="0" applyFont="1" applyFill="1"/>
    <xf numFmtId="2" fontId="2" fillId="6" borderId="0" xfId="0" applyNumberFormat="1" applyFont="1" applyFill="1"/>
    <xf numFmtId="11" fontId="2" fillId="6" borderId="0" xfId="0" applyNumberFormat="1" applyFont="1" applyFill="1"/>
    <xf numFmtId="2" fontId="7" fillId="6" borderId="1" xfId="1" applyNumberFormat="1" applyFont="1" applyFill="1" applyBorder="1"/>
    <xf numFmtId="0" fontId="0" fillId="7" borderId="0" xfId="0" applyFill="1"/>
    <xf numFmtId="2" fontId="0" fillId="7" borderId="0" xfId="0" applyNumberFormat="1" applyFill="1"/>
    <xf numFmtId="0" fontId="2" fillId="7" borderId="0" xfId="0" applyFont="1" applyFill="1"/>
    <xf numFmtId="2" fontId="2" fillId="7" borderId="0" xfId="0" applyNumberFormat="1" applyFont="1" applyFill="1"/>
    <xf numFmtId="2" fontId="2" fillId="7" borderId="0" xfId="0" applyNumberFormat="1" applyFont="1" applyFill="1" applyAlignment="1">
      <alignment horizontal="center"/>
    </xf>
    <xf numFmtId="0" fontId="2" fillId="7" borderId="12" xfId="0" applyFont="1" applyFill="1" applyBorder="1" applyAlignment="1">
      <alignment horizontal="center" wrapText="1"/>
    </xf>
    <xf numFmtId="2" fontId="2" fillId="7" borderId="12" xfId="0" applyNumberFormat="1" applyFont="1" applyFill="1" applyBorder="1" applyAlignment="1">
      <alignment horizontal="center" wrapText="1"/>
    </xf>
    <xf numFmtId="15" fontId="0" fillId="7" borderId="0" xfId="0" applyNumberFormat="1" applyFill="1"/>
    <xf numFmtId="165" fontId="0" fillId="7" borderId="0" xfId="0" applyNumberFormat="1" applyFill="1"/>
    <xf numFmtId="165" fontId="2" fillId="7" borderId="0" xfId="0" applyNumberFormat="1" applyFont="1" applyFill="1" applyAlignment="1">
      <alignment wrapText="1"/>
    </xf>
    <xf numFmtId="164" fontId="2" fillId="7" borderId="0" xfId="0" applyNumberFormat="1" applyFont="1" applyFill="1"/>
    <xf numFmtId="166" fontId="2" fillId="7" borderId="0" xfId="0" applyNumberFormat="1" applyFont="1" applyFill="1"/>
    <xf numFmtId="169" fontId="2" fillId="7" borderId="0" xfId="0" applyNumberFormat="1" applyFont="1" applyFill="1"/>
    <xf numFmtId="165" fontId="2" fillId="7" borderId="0" xfId="0" applyNumberFormat="1" applyFont="1" applyFill="1"/>
    <xf numFmtId="0" fontId="2" fillId="7" borderId="0" xfId="0" applyFont="1" applyFill="1" applyAlignment="1">
      <alignment horizontal="center"/>
    </xf>
    <xf numFmtId="165" fontId="2" fillId="7" borderId="0" xfId="0" applyNumberFormat="1" applyFont="1" applyFill="1" applyAlignment="1">
      <alignment horizontal="center" wrapText="1"/>
    </xf>
    <xf numFmtId="165" fontId="2" fillId="7" borderId="12" xfId="0" applyNumberFormat="1" applyFont="1" applyFill="1" applyBorder="1" applyAlignment="1">
      <alignment horizontal="center" wrapText="1"/>
    </xf>
    <xf numFmtId="164" fontId="0" fillId="7" borderId="0" xfId="0" applyNumberFormat="1" applyFill="1"/>
    <xf numFmtId="165" fontId="0" fillId="7" borderId="0" xfId="0" applyNumberFormat="1" applyFill="1" applyAlignment="1">
      <alignment wrapText="1"/>
    </xf>
    <xf numFmtId="171" fontId="0" fillId="6" borderId="0" xfId="0" applyNumberFormat="1" applyFill="1"/>
    <xf numFmtId="165" fontId="8" fillId="6" borderId="9" xfId="0" applyNumberFormat="1" applyFont="1" applyFill="1" applyBorder="1"/>
    <xf numFmtId="164" fontId="8" fillId="6" borderId="0" xfId="0" applyNumberFormat="1" applyFont="1" applyFill="1" applyAlignment="1">
      <alignment wrapText="1"/>
    </xf>
    <xf numFmtId="164" fontId="0" fillId="6" borderId="15" xfId="0" applyNumberFormat="1" applyFill="1" applyBorder="1"/>
    <xf numFmtId="164" fontId="0" fillId="6" borderId="6" xfId="0" applyNumberFormat="1" applyFill="1" applyBorder="1"/>
    <xf numFmtId="167" fontId="2" fillId="6" borderId="7" xfId="0" applyNumberFormat="1" applyFont="1" applyFill="1" applyBorder="1" applyAlignment="1">
      <alignment wrapText="1"/>
    </xf>
    <xf numFmtId="0" fontId="2" fillId="6" borderId="7" xfId="0" applyFont="1" applyFill="1" applyBorder="1"/>
    <xf numFmtId="164" fontId="3" fillId="6" borderId="7" xfId="0" applyNumberFormat="1" applyFont="1" applyFill="1" applyBorder="1"/>
    <xf numFmtId="0" fontId="3" fillId="6" borderId="0" xfId="0" applyFont="1" applyFill="1" applyAlignment="1">
      <alignment wrapText="1"/>
    </xf>
    <xf numFmtId="0" fontId="0" fillId="6" borderId="15" xfId="0" applyFill="1" applyBorder="1"/>
    <xf numFmtId="164" fontId="8" fillId="6" borderId="7" xfId="0" applyNumberFormat="1" applyFont="1" applyFill="1" applyBorder="1" applyAlignment="1">
      <alignment wrapText="1"/>
    </xf>
    <xf numFmtId="170" fontId="8" fillId="6" borderId="15" xfId="0" applyNumberFormat="1" applyFont="1" applyFill="1" applyBorder="1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DD387"/>
      <color rgb="FFFCD1BF"/>
      <color rgb="FFFFF79A"/>
      <color rgb="FFF1A9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Calculated diet:  Reaction progress -Misha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ivory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'Sr diet calculations'!$D$19:$D$58</c:f>
              <c:numCache>
                <c:formatCode>0.0</c:formatCode>
                <c:ptCount val="40"/>
                <c:pt idx="0">
                  <c:v>-365</c:v>
                </c:pt>
                <c:pt idx="1">
                  <c:v>-327.78911564625798</c:v>
                </c:pt>
                <c:pt idx="2">
                  <c:v>-290.57823129251699</c:v>
                </c:pt>
                <c:pt idx="3">
                  <c:v>-253.367346938775</c:v>
                </c:pt>
                <c:pt idx="4">
                  <c:v>-216.15646258503401</c:v>
                </c:pt>
                <c:pt idx="5">
                  <c:v>-178.94557823129301</c:v>
                </c:pt>
                <c:pt idx="6">
                  <c:v>-141.734693877551</c:v>
                </c:pt>
                <c:pt idx="7">
                  <c:v>-104.52380952381</c:v>
                </c:pt>
                <c:pt idx="8">
                  <c:v>-67.312925170067999</c:v>
                </c:pt>
                <c:pt idx="9">
                  <c:v>-30.1020408163265</c:v>
                </c:pt>
                <c:pt idx="10">
                  <c:v>7.1088435374149999</c:v>
                </c:pt>
                <c:pt idx="11">
                  <c:v>81.530612244897995</c:v>
                </c:pt>
                <c:pt idx="12">
                  <c:v>118.741496598639</c:v>
                </c:pt>
                <c:pt idx="13">
                  <c:v>155.95238095238099</c:v>
                </c:pt>
                <c:pt idx="14">
                  <c:v>193.16326530612301</c:v>
                </c:pt>
                <c:pt idx="15">
                  <c:v>230.374149659864</c:v>
                </c:pt>
                <c:pt idx="16">
                  <c:v>267.58503401360502</c:v>
                </c:pt>
                <c:pt idx="17">
                  <c:v>304.79591836734699</c:v>
                </c:pt>
                <c:pt idx="18">
                  <c:v>342.00680272108798</c:v>
                </c:pt>
                <c:pt idx="19">
                  <c:v>379.21768707483</c:v>
                </c:pt>
                <c:pt idx="20">
                  <c:v>416.42857142857099</c:v>
                </c:pt>
                <c:pt idx="21">
                  <c:v>453.63945578231301</c:v>
                </c:pt>
                <c:pt idx="22">
                  <c:v>490.850340136054</c:v>
                </c:pt>
                <c:pt idx="23">
                  <c:v>528.06122448979602</c:v>
                </c:pt>
                <c:pt idx="24">
                  <c:v>565.27210884353701</c:v>
                </c:pt>
                <c:pt idx="25">
                  <c:v>602.48299319727903</c:v>
                </c:pt>
                <c:pt idx="26">
                  <c:v>639.69387755102002</c:v>
                </c:pt>
                <c:pt idx="27">
                  <c:v>676.90476190476204</c:v>
                </c:pt>
                <c:pt idx="28">
                  <c:v>714.11564625850303</c:v>
                </c:pt>
                <c:pt idx="29">
                  <c:v>751.32653061224505</c:v>
                </c:pt>
                <c:pt idx="30">
                  <c:v>788.53741496598604</c:v>
                </c:pt>
                <c:pt idx="31">
                  <c:v>825.74829931972795</c:v>
                </c:pt>
                <c:pt idx="32">
                  <c:v>862.95918367346906</c:v>
                </c:pt>
                <c:pt idx="33">
                  <c:v>900.17006802721096</c:v>
                </c:pt>
                <c:pt idx="34">
                  <c:v>937.38095238095298</c:v>
                </c:pt>
                <c:pt idx="35">
                  <c:v>974.59183673469397</c:v>
                </c:pt>
                <c:pt idx="36">
                  <c:v>1011.80272108844</c:v>
                </c:pt>
                <c:pt idx="37">
                  <c:v>1049.0136054421801</c:v>
                </c:pt>
                <c:pt idx="38">
                  <c:v>1086.2244897959199</c:v>
                </c:pt>
                <c:pt idx="39">
                  <c:v>1142.0408163265299</c:v>
                </c:pt>
              </c:numCache>
            </c:numRef>
          </c:xVal>
          <c:yVal>
            <c:numRef>
              <c:f>'Sr diet calculations'!$B$19:$B$58</c:f>
              <c:numCache>
                <c:formatCode>General</c:formatCode>
                <c:ptCount val="40"/>
                <c:pt idx="0">
                  <c:v>0.70691000000000004</c:v>
                </c:pt>
                <c:pt idx="1">
                  <c:v>0.70674999999999999</c:v>
                </c:pt>
                <c:pt idx="2">
                  <c:v>0.70692999999999995</c:v>
                </c:pt>
                <c:pt idx="3">
                  <c:v>0.70711000000000002</c:v>
                </c:pt>
                <c:pt idx="4">
                  <c:v>0.70704999999999996</c:v>
                </c:pt>
                <c:pt idx="5">
                  <c:v>0.70655999999999997</c:v>
                </c:pt>
                <c:pt idx="6">
                  <c:v>0.70647000000000004</c:v>
                </c:pt>
                <c:pt idx="7">
                  <c:v>0.70643</c:v>
                </c:pt>
                <c:pt idx="8">
                  <c:v>0.70631999999999995</c:v>
                </c:pt>
                <c:pt idx="9">
                  <c:v>0.70628999999999997</c:v>
                </c:pt>
                <c:pt idx="10">
                  <c:v>0.70652999999999999</c:v>
                </c:pt>
                <c:pt idx="11">
                  <c:v>0.70894000000000001</c:v>
                </c:pt>
                <c:pt idx="12">
                  <c:v>0.70977000000000001</c:v>
                </c:pt>
                <c:pt idx="13">
                  <c:v>0.70948999999999995</c:v>
                </c:pt>
                <c:pt idx="14">
                  <c:v>0.70948</c:v>
                </c:pt>
                <c:pt idx="15">
                  <c:v>0.70965</c:v>
                </c:pt>
                <c:pt idx="16">
                  <c:v>0.70979000000000003</c:v>
                </c:pt>
                <c:pt idx="17">
                  <c:v>0.70970999999999995</c:v>
                </c:pt>
                <c:pt idx="18">
                  <c:v>0.71020000000000005</c:v>
                </c:pt>
                <c:pt idx="19">
                  <c:v>0.71013000000000004</c:v>
                </c:pt>
                <c:pt idx="20">
                  <c:v>0.70987</c:v>
                </c:pt>
                <c:pt idx="21">
                  <c:v>0.71025000000000005</c:v>
                </c:pt>
                <c:pt idx="22">
                  <c:v>0.71050000000000002</c:v>
                </c:pt>
                <c:pt idx="23">
                  <c:v>0.71060000000000001</c:v>
                </c:pt>
                <c:pt idx="24">
                  <c:v>0.71094999999999997</c:v>
                </c:pt>
                <c:pt idx="25">
                  <c:v>0.71116999999999997</c:v>
                </c:pt>
                <c:pt idx="26">
                  <c:v>0.71111999999999997</c:v>
                </c:pt>
                <c:pt idx="27">
                  <c:v>0.71077999999999997</c:v>
                </c:pt>
                <c:pt idx="28">
                  <c:v>0.71070999999999995</c:v>
                </c:pt>
                <c:pt idx="29">
                  <c:v>0.71074000000000004</c:v>
                </c:pt>
                <c:pt idx="30">
                  <c:v>0.71099000000000001</c:v>
                </c:pt>
                <c:pt idx="31">
                  <c:v>0.71131</c:v>
                </c:pt>
                <c:pt idx="32">
                  <c:v>0.71108000000000005</c:v>
                </c:pt>
                <c:pt idx="33">
                  <c:v>0.71150999999999998</c:v>
                </c:pt>
                <c:pt idx="34">
                  <c:v>0.71192999999999995</c:v>
                </c:pt>
                <c:pt idx="35">
                  <c:v>0.71199000000000001</c:v>
                </c:pt>
                <c:pt idx="36">
                  <c:v>0.71162000000000003</c:v>
                </c:pt>
                <c:pt idx="37">
                  <c:v>0.71114999999999995</c:v>
                </c:pt>
                <c:pt idx="38">
                  <c:v>0.71069000000000004</c:v>
                </c:pt>
                <c:pt idx="39">
                  <c:v>0.71074000000000004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EB-42E6-8A9E-22AEFAA987DB}"/>
            </c:ext>
          </c:extLst>
        </c:ser>
        <c:ser>
          <c:idx val="1"/>
          <c:order val="1"/>
          <c:tx>
            <c:v>calculated input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'Sr diet calculations'!$D$19:$D$58</c:f>
              <c:numCache>
                <c:formatCode>0.0</c:formatCode>
                <c:ptCount val="40"/>
                <c:pt idx="0">
                  <c:v>-365</c:v>
                </c:pt>
                <c:pt idx="1">
                  <c:v>-327.78911564625798</c:v>
                </c:pt>
                <c:pt idx="2">
                  <c:v>-290.57823129251699</c:v>
                </c:pt>
                <c:pt idx="3">
                  <c:v>-253.367346938775</c:v>
                </c:pt>
                <c:pt idx="4">
                  <c:v>-216.15646258503401</c:v>
                </c:pt>
                <c:pt idx="5">
                  <c:v>-178.94557823129301</c:v>
                </c:pt>
                <c:pt idx="6">
                  <c:v>-141.734693877551</c:v>
                </c:pt>
                <c:pt idx="7">
                  <c:v>-104.52380952381</c:v>
                </c:pt>
                <c:pt idx="8">
                  <c:v>-67.312925170067999</c:v>
                </c:pt>
                <c:pt idx="9">
                  <c:v>-30.1020408163265</c:v>
                </c:pt>
                <c:pt idx="10">
                  <c:v>7.1088435374149999</c:v>
                </c:pt>
                <c:pt idx="11">
                  <c:v>81.530612244897995</c:v>
                </c:pt>
                <c:pt idx="12">
                  <c:v>118.741496598639</c:v>
                </c:pt>
                <c:pt idx="13">
                  <c:v>155.95238095238099</c:v>
                </c:pt>
                <c:pt idx="14">
                  <c:v>193.16326530612301</c:v>
                </c:pt>
                <c:pt idx="15">
                  <c:v>230.374149659864</c:v>
                </c:pt>
                <c:pt idx="16">
                  <c:v>267.58503401360502</c:v>
                </c:pt>
                <c:pt idx="17">
                  <c:v>304.79591836734699</c:v>
                </c:pt>
                <c:pt idx="18">
                  <c:v>342.00680272108798</c:v>
                </c:pt>
                <c:pt idx="19">
                  <c:v>379.21768707483</c:v>
                </c:pt>
                <c:pt idx="20">
                  <c:v>416.42857142857099</c:v>
                </c:pt>
                <c:pt idx="21">
                  <c:v>453.63945578231301</c:v>
                </c:pt>
                <c:pt idx="22">
                  <c:v>490.850340136054</c:v>
                </c:pt>
                <c:pt idx="23">
                  <c:v>528.06122448979602</c:v>
                </c:pt>
                <c:pt idx="24">
                  <c:v>565.27210884353701</c:v>
                </c:pt>
                <c:pt idx="25">
                  <c:v>602.48299319727903</c:v>
                </c:pt>
                <c:pt idx="26">
                  <c:v>639.69387755102002</c:v>
                </c:pt>
                <c:pt idx="27">
                  <c:v>676.90476190476204</c:v>
                </c:pt>
                <c:pt idx="28">
                  <c:v>714.11564625850303</c:v>
                </c:pt>
                <c:pt idx="29">
                  <c:v>751.32653061224505</c:v>
                </c:pt>
                <c:pt idx="30">
                  <c:v>788.53741496598604</c:v>
                </c:pt>
                <c:pt idx="31">
                  <c:v>825.74829931972795</c:v>
                </c:pt>
                <c:pt idx="32">
                  <c:v>862.95918367346906</c:v>
                </c:pt>
                <c:pt idx="33">
                  <c:v>900.17006802721096</c:v>
                </c:pt>
                <c:pt idx="34">
                  <c:v>937.38095238095298</c:v>
                </c:pt>
                <c:pt idx="35">
                  <c:v>974.59183673469397</c:v>
                </c:pt>
                <c:pt idx="36">
                  <c:v>1011.80272108844</c:v>
                </c:pt>
                <c:pt idx="37">
                  <c:v>1049.0136054421801</c:v>
                </c:pt>
                <c:pt idx="38">
                  <c:v>1086.2244897959199</c:v>
                </c:pt>
                <c:pt idx="39">
                  <c:v>1142.0408163265299</c:v>
                </c:pt>
              </c:numCache>
            </c:numRef>
          </c:xVal>
          <c:yVal>
            <c:numRef>
              <c:f>'Sr diet calculations'!$L$19:$L$58</c:f>
              <c:numCache>
                <c:formatCode>0.00000</c:formatCode>
                <c:ptCount val="40"/>
                <c:pt idx="0">
                  <c:v>0.70668200000000003</c:v>
                </c:pt>
                <c:pt idx="1">
                  <c:v>0.70686573779751183</c:v>
                </c:pt>
                <c:pt idx="2">
                  <c:v>0.70724376959389201</c:v>
                </c:pt>
                <c:pt idx="3">
                  <c:v>0.70749214458461296</c:v>
                </c:pt>
                <c:pt idx="4">
                  <c:v>0.70713852801391486</c:v>
                </c:pt>
                <c:pt idx="5">
                  <c:v>0.70596089450817345</c:v>
                </c:pt>
                <c:pt idx="6">
                  <c:v>0.70638356818261172</c:v>
                </c:pt>
                <c:pt idx="7">
                  <c:v>0.70609667594073078</c:v>
                </c:pt>
                <c:pt idx="8">
                  <c:v>0.70599906955459069</c:v>
                </c:pt>
                <c:pt idx="9">
                  <c:v>0.70602734787904509</c:v>
                </c:pt>
                <c:pt idx="10">
                  <c:v>0.70671514632253318</c:v>
                </c:pt>
                <c:pt idx="11">
                  <c:v>0.71107019134153859</c:v>
                </c:pt>
                <c:pt idx="12">
                  <c:v>0.71216751280127299</c:v>
                </c:pt>
                <c:pt idx="13">
                  <c:v>0.71042335317102823</c:v>
                </c:pt>
                <c:pt idx="14">
                  <c:v>0.71101907892109717</c:v>
                </c:pt>
                <c:pt idx="15">
                  <c:v>0.71089486168751548</c:v>
                </c:pt>
                <c:pt idx="16">
                  <c:v>0.71108227175461758</c:v>
                </c:pt>
                <c:pt idx="17">
                  <c:v>0.71052121862276063</c:v>
                </c:pt>
                <c:pt idx="18">
                  <c:v>0.71194353360748019</c:v>
                </c:pt>
                <c:pt idx="19">
                  <c:v>0.71074659028098164</c:v>
                </c:pt>
                <c:pt idx="20">
                  <c:v>0.710476204725213</c:v>
                </c:pt>
                <c:pt idx="21">
                  <c:v>0.71150738971921745</c:v>
                </c:pt>
                <c:pt idx="22">
                  <c:v>0.71145356904631574</c:v>
                </c:pt>
                <c:pt idx="23">
                  <c:v>0.71155838999644028</c:v>
                </c:pt>
                <c:pt idx="24">
                  <c:v>0.71226416661865843</c:v>
                </c:pt>
                <c:pt idx="25">
                  <c:v>0.71226889776854996</c:v>
                </c:pt>
                <c:pt idx="26">
                  <c:v>0.7119122446112035</c:v>
                </c:pt>
                <c:pt idx="27">
                  <c:v>0.71100085078366615</c:v>
                </c:pt>
                <c:pt idx="28">
                  <c:v>0.71119038909136567</c:v>
                </c:pt>
                <c:pt idx="29">
                  <c:v>0.71108763614680293</c:v>
                </c:pt>
                <c:pt idx="30">
                  <c:v>0.71174141282373105</c:v>
                </c:pt>
                <c:pt idx="31">
                  <c:v>0.71215280214505117</c:v>
                </c:pt>
                <c:pt idx="32">
                  <c:v>0.71117226966120162</c:v>
                </c:pt>
                <c:pt idx="33">
                  <c:v>0.71277055912596532</c:v>
                </c:pt>
                <c:pt idx="34">
                  <c:v>0.71291238928718148</c:v>
                </c:pt>
                <c:pt idx="35">
                  <c:v>0.7128126202613424</c:v>
                </c:pt>
                <c:pt idx="36">
                  <c:v>0.71169494213813378</c:v>
                </c:pt>
                <c:pt idx="37">
                  <c:v>0.71092848398276187</c:v>
                </c:pt>
                <c:pt idx="38">
                  <c:v>0.71008530446487017</c:v>
                </c:pt>
                <c:pt idx="39">
                  <c:v>0.71063795130764296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EB-42E6-8A9E-22AEFAA98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475232"/>
        <c:axId val="1245873888"/>
      </c:scatterChart>
      <c:valAx>
        <c:axId val="12464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5873888"/>
        <c:crosses val="autoZero"/>
        <c:crossBetween val="midCat"/>
        <c:majorUnit val="500"/>
      </c:valAx>
      <c:valAx>
        <c:axId val="12458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87Sr/86Sr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6475232"/>
        <c:crossesAt val="-5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717909</xdr:colOff>
      <xdr:row>1</xdr:row>
      <xdr:rowOff>63500</xdr:rowOff>
    </xdr:from>
    <xdr:to>
      <xdr:col>30</xdr:col>
      <xdr:colOff>609601</xdr:colOff>
      <xdr:row>10</xdr:row>
      <xdr:rowOff>187081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1B688A3-708F-4D4E-9E94-03252BE76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854509" y="254000"/>
          <a:ext cx="3206392" cy="20158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28</xdr:col>
      <xdr:colOff>444500</xdr:colOff>
      <xdr:row>4</xdr:row>
      <xdr:rowOff>152400</xdr:rowOff>
    </xdr:from>
    <xdr:to>
      <xdr:col>28</xdr:col>
      <xdr:colOff>444500</xdr:colOff>
      <xdr:row>15</xdr:row>
      <xdr:rowOff>177800</xdr:rowOff>
    </xdr:to>
    <xdr:sp macro="" textlink="">
      <xdr:nvSpPr>
        <xdr:cNvPr id="3" name="Line 5">
          <a:extLst>
            <a:ext uri="{FF2B5EF4-FFF2-40B4-BE49-F238E27FC236}">
              <a16:creationId xmlns:a16="http://schemas.microsoft.com/office/drawing/2014/main" id="{B784907D-BE16-47D8-80AA-0C23893F4A05}"/>
            </a:ext>
          </a:extLst>
        </xdr:cNvPr>
        <xdr:cNvSpPr>
          <a:spLocks noChangeShapeType="1"/>
        </xdr:cNvSpPr>
      </xdr:nvSpPr>
      <xdr:spPr bwMode="auto">
        <a:xfrm>
          <a:off x="27584400" y="939800"/>
          <a:ext cx="0" cy="2781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 editAs="oneCell">
    <xdr:from>
      <xdr:col>23</xdr:col>
      <xdr:colOff>215901</xdr:colOff>
      <xdr:row>3</xdr:row>
      <xdr:rowOff>88900</xdr:rowOff>
    </xdr:from>
    <xdr:to>
      <xdr:col>26</xdr:col>
      <xdr:colOff>533400</xdr:colOff>
      <xdr:row>10</xdr:row>
      <xdr:rowOff>11673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730A3A74-07BF-4B76-8EE0-3A53C5D97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263101" y="673100"/>
          <a:ext cx="3225799" cy="14213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901700</xdr:colOff>
      <xdr:row>10</xdr:row>
      <xdr:rowOff>63500</xdr:rowOff>
    </xdr:from>
    <xdr:to>
      <xdr:col>24</xdr:col>
      <xdr:colOff>914400</xdr:colOff>
      <xdr:row>15</xdr:row>
      <xdr:rowOff>152400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6522FF5E-CF8E-4C8C-B5C8-F41CA38E01C5}"/>
            </a:ext>
          </a:extLst>
        </xdr:cNvPr>
        <xdr:cNvSpPr>
          <a:spLocks noChangeShapeType="1"/>
        </xdr:cNvSpPr>
      </xdr:nvSpPr>
      <xdr:spPr bwMode="auto">
        <a:xfrm>
          <a:off x="26952575" y="2520950"/>
          <a:ext cx="3175" cy="157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520700</xdr:colOff>
      <xdr:row>22</xdr:row>
      <xdr:rowOff>38100</xdr:rowOff>
    </xdr:from>
    <xdr:to>
      <xdr:col>12</xdr:col>
      <xdr:colOff>558800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D9AD2F-2901-48AF-AAB3-8EA82677B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362D-1D35-499D-BDCE-9DC24A14DD93}">
  <dimension ref="A1:AJ173"/>
  <sheetViews>
    <sheetView tabSelected="1" topLeftCell="A2" workbookViewId="0">
      <selection activeCell="AH19" sqref="AH19:AH58"/>
    </sheetView>
  </sheetViews>
  <sheetFormatPr baseColWidth="10" defaultColWidth="12.5" defaultRowHeight="15" x14ac:dyDescent="0.2"/>
  <cols>
    <col min="1" max="1" width="12.1640625" style="25" customWidth="1"/>
    <col min="2" max="2" width="12.33203125" style="1" customWidth="1"/>
    <col min="3" max="3" width="12.1640625" style="1" customWidth="1"/>
    <col min="4" max="4" width="12.1640625" style="10" customWidth="1"/>
    <col min="5" max="5" width="15.5" style="10" customWidth="1"/>
    <col min="6" max="6" width="12.5" style="1" customWidth="1"/>
    <col min="7" max="7" width="3.5" style="3" customWidth="1"/>
    <col min="8" max="11" width="12.83203125" style="79" customWidth="1"/>
    <col min="12" max="12" width="12.83203125" style="97" customWidth="1"/>
    <col min="13" max="13" width="12.83203125" style="79" customWidth="1"/>
    <col min="14" max="14" width="3.5" style="3" customWidth="1"/>
    <col min="15" max="15" width="11.33203125" style="24" customWidth="1"/>
    <col min="16" max="16" width="11.33203125" style="26" customWidth="1"/>
    <col min="17" max="17" width="11.33203125" style="10" customWidth="1"/>
    <col min="18" max="22" width="11.33203125" customWidth="1"/>
    <col min="23" max="23" width="12.1640625" style="27" customWidth="1"/>
    <col min="26" max="26" width="13.1640625" bestFit="1" customWidth="1"/>
    <col min="27" max="27" width="15.5" customWidth="1"/>
    <col min="28" max="28" width="13.1640625" bestFit="1" customWidth="1"/>
    <col min="30" max="30" width="17.83203125" bestFit="1" customWidth="1"/>
    <col min="31" max="31" width="12.6640625" bestFit="1" customWidth="1"/>
    <col min="34" max="36" width="12.5" style="79"/>
  </cols>
  <sheetData>
    <row r="1" spans="1:36" x14ac:dyDescent="0.2">
      <c r="A1" s="59" t="s">
        <v>0</v>
      </c>
      <c r="B1" s="34"/>
      <c r="C1" s="34"/>
      <c r="D1" s="33" t="s">
        <v>50</v>
      </c>
      <c r="E1" s="32"/>
      <c r="F1" s="34"/>
      <c r="H1" s="81" t="s">
        <v>1</v>
      </c>
      <c r="I1" s="81" t="s">
        <v>2</v>
      </c>
      <c r="J1" s="81" t="s">
        <v>3</v>
      </c>
      <c r="K1" s="81" t="s">
        <v>4</v>
      </c>
      <c r="L1" s="88" t="s">
        <v>41</v>
      </c>
      <c r="M1" s="81"/>
      <c r="O1" s="34" t="str">
        <f>A1</f>
        <v>Misha Sr</v>
      </c>
      <c r="P1" s="52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</row>
    <row r="2" spans="1:36" x14ac:dyDescent="0.2">
      <c r="A2" s="59" t="s">
        <v>5</v>
      </c>
      <c r="B2" s="34"/>
      <c r="C2" s="34"/>
      <c r="D2" s="81" t="s">
        <v>51</v>
      </c>
      <c r="E2" s="81"/>
      <c r="F2" s="96"/>
      <c r="H2" s="81"/>
      <c r="I2" s="89" t="str">
        <f>A1</f>
        <v>Misha Sr</v>
      </c>
      <c r="J2" s="90">
        <f>C19</f>
        <v>38099</v>
      </c>
      <c r="K2" s="91">
        <f>C28</f>
        <v>38433.897959183676</v>
      </c>
      <c r="L2" s="88" t="s">
        <v>42</v>
      </c>
      <c r="M2" s="81"/>
      <c r="O2" s="37"/>
      <c r="P2" s="52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</row>
    <row r="3" spans="1:36" ht="16" thickBot="1" x14ac:dyDescent="0.25">
      <c r="A3" s="34"/>
      <c r="B3" s="34"/>
      <c r="C3" s="34"/>
      <c r="D3" s="2" t="s">
        <v>6</v>
      </c>
      <c r="E3" s="2"/>
      <c r="F3" s="2"/>
      <c r="H3" s="81" t="s">
        <v>56</v>
      </c>
      <c r="I3" s="81" t="s">
        <v>54</v>
      </c>
      <c r="J3" s="81"/>
      <c r="K3" s="81"/>
      <c r="L3" s="88">
        <f>AVERAGE(L19:L28)</f>
        <v>0.70658897360550843</v>
      </c>
      <c r="M3" s="92"/>
      <c r="O3" s="34" t="s">
        <v>52</v>
      </c>
      <c r="P3" s="52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</row>
    <row r="4" spans="1:36" ht="16" thickTop="1" x14ac:dyDescent="0.2">
      <c r="A4" s="34"/>
      <c r="B4" s="34"/>
      <c r="C4" s="34"/>
      <c r="D4" s="33"/>
      <c r="E4" s="33"/>
      <c r="F4" s="34"/>
      <c r="H4" s="81"/>
      <c r="I4" s="81" t="s">
        <v>55</v>
      </c>
      <c r="J4" s="81"/>
      <c r="K4" s="81"/>
      <c r="L4" s="88">
        <f>STDEV(L19:L28)</f>
        <v>5.7486036533239721E-4</v>
      </c>
      <c r="M4" s="92"/>
      <c r="O4" s="34"/>
      <c r="P4" s="34"/>
      <c r="Q4" s="33"/>
      <c r="R4" s="65"/>
      <c r="S4" s="61"/>
      <c r="T4" s="62" t="s">
        <v>7</v>
      </c>
      <c r="U4" s="62" t="s">
        <v>8</v>
      </c>
      <c r="V4" s="63" t="s">
        <v>9</v>
      </c>
      <c r="W4" s="72"/>
      <c r="X4" s="65"/>
      <c r="Y4" s="65"/>
      <c r="Z4" s="65"/>
      <c r="AA4" s="33"/>
      <c r="AB4" s="65"/>
      <c r="AC4" s="33"/>
      <c r="AD4" s="65"/>
      <c r="AE4" s="65"/>
      <c r="AF4" s="65"/>
      <c r="AG4" s="33"/>
      <c r="AI4" s="80"/>
      <c r="AJ4" s="80"/>
    </row>
    <row r="5" spans="1:36" ht="17" customHeight="1" thickBot="1" x14ac:dyDescent="0.25">
      <c r="A5" s="34"/>
      <c r="B5" s="34"/>
      <c r="C5" s="34"/>
      <c r="D5" s="37"/>
      <c r="E5" s="37"/>
      <c r="F5" s="37"/>
      <c r="H5" s="81"/>
      <c r="I5" s="92"/>
      <c r="J5" s="92"/>
      <c r="K5" s="92"/>
      <c r="L5" s="92"/>
      <c r="M5" s="92"/>
      <c r="O5" s="32"/>
      <c r="P5" s="73"/>
      <c r="Q5" s="33"/>
      <c r="R5" s="65"/>
      <c r="S5" s="64" t="s">
        <v>10</v>
      </c>
      <c r="T5" s="65">
        <v>25</v>
      </c>
      <c r="U5" s="65">
        <v>25</v>
      </c>
      <c r="V5" s="66">
        <v>336</v>
      </c>
      <c r="W5" s="72"/>
      <c r="X5" s="65"/>
      <c r="Y5" s="65"/>
      <c r="Z5" s="65"/>
      <c r="AA5" s="33"/>
      <c r="AB5" s="65"/>
      <c r="AC5" s="33"/>
      <c r="AD5" s="65"/>
      <c r="AE5" s="65"/>
      <c r="AF5" s="65"/>
      <c r="AG5" s="33"/>
      <c r="AI5" s="80"/>
      <c r="AJ5" s="80"/>
    </row>
    <row r="6" spans="1:36" ht="17" customHeight="1" x14ac:dyDescent="0.2">
      <c r="A6" s="38" t="s">
        <v>11</v>
      </c>
      <c r="B6" s="39"/>
      <c r="C6" s="40"/>
      <c r="D6" s="105"/>
      <c r="E6" s="39"/>
      <c r="F6" s="41"/>
      <c r="H6" s="81"/>
      <c r="M6" s="81"/>
      <c r="O6" s="43"/>
      <c r="P6" s="73"/>
      <c r="Q6" s="33"/>
      <c r="R6" s="65"/>
      <c r="S6" s="64" t="s">
        <v>12</v>
      </c>
      <c r="T6" s="65">
        <f>T5/0.693</f>
        <v>36.075036075036074</v>
      </c>
      <c r="U6" s="65">
        <f>U5/0.693</f>
        <v>36.075036075036074</v>
      </c>
      <c r="V6" s="66">
        <f>V5/0.693</f>
        <v>484.84848484848487</v>
      </c>
      <c r="W6" s="72"/>
      <c r="X6" s="65"/>
      <c r="Y6" s="65"/>
      <c r="Z6" s="65"/>
      <c r="AA6" s="33"/>
      <c r="AB6" s="65"/>
      <c r="AC6" s="33"/>
      <c r="AD6" s="65"/>
      <c r="AE6" s="65"/>
      <c r="AF6" s="65"/>
      <c r="AG6" s="33"/>
      <c r="AI6" s="80"/>
      <c r="AJ6" s="80"/>
    </row>
    <row r="7" spans="1:36" ht="17" customHeight="1" x14ac:dyDescent="0.2">
      <c r="A7" s="42"/>
      <c r="B7" s="33"/>
      <c r="C7" s="34"/>
      <c r="D7" s="37"/>
      <c r="E7" s="33"/>
      <c r="F7" s="44"/>
      <c r="H7" s="81" t="s">
        <v>57</v>
      </c>
      <c r="I7" s="81" t="s">
        <v>54</v>
      </c>
      <c r="J7" s="90">
        <f>C30</f>
        <v>38545.530612244896</v>
      </c>
      <c r="K7" s="91">
        <f>C58</f>
        <v>39606.040816326531</v>
      </c>
      <c r="L7" s="88">
        <f>AVERAGE(L30:L58)</f>
        <v>0.71143093399633128</v>
      </c>
      <c r="M7" s="81"/>
      <c r="O7" s="74">
        <f>A8</f>
        <v>0.70668200000000003</v>
      </c>
      <c r="P7" s="46" t="s">
        <v>13</v>
      </c>
      <c r="Q7" s="33"/>
      <c r="R7" s="65"/>
      <c r="S7" s="64" t="s">
        <v>14</v>
      </c>
      <c r="T7" s="35">
        <f>1/T6</f>
        <v>2.7720000000000002E-2</v>
      </c>
      <c r="U7" s="65">
        <f>1/U6</f>
        <v>2.7720000000000002E-2</v>
      </c>
      <c r="V7" s="67">
        <f>1/V6</f>
        <v>2.0625000000000001E-3</v>
      </c>
      <c r="W7" s="72"/>
      <c r="X7" s="65"/>
      <c r="Y7" s="65"/>
      <c r="Z7" s="65"/>
      <c r="AA7" s="33"/>
      <c r="AB7" s="65"/>
      <c r="AC7" s="65"/>
      <c r="AD7" s="65"/>
      <c r="AE7" s="65"/>
      <c r="AF7" s="65"/>
      <c r="AG7" s="33"/>
      <c r="AI7" s="80"/>
      <c r="AJ7" s="80"/>
    </row>
    <row r="8" spans="1:36" ht="17" customHeight="1" x14ac:dyDescent="0.2">
      <c r="A8" s="45">
        <f>AVERAGE(B19:B28)</f>
        <v>0.70668200000000003</v>
      </c>
      <c r="B8" s="46" t="s">
        <v>13</v>
      </c>
      <c r="C8" s="34"/>
      <c r="D8" s="74"/>
      <c r="E8" s="106"/>
      <c r="F8" s="47"/>
      <c r="I8" s="81" t="s">
        <v>55</v>
      </c>
      <c r="L8" s="88">
        <f>STDEV(L30:L58)</f>
        <v>7.5811107531832038E-4</v>
      </c>
      <c r="M8" s="81"/>
      <c r="O8" s="74"/>
      <c r="P8" s="46"/>
      <c r="Q8" s="33"/>
      <c r="R8" s="65"/>
      <c r="S8" s="64" t="s">
        <v>15</v>
      </c>
      <c r="T8" s="65">
        <v>0.52</v>
      </c>
      <c r="U8" s="65">
        <v>0</v>
      </c>
      <c r="V8" s="66">
        <v>0.48</v>
      </c>
      <c r="W8" s="72"/>
      <c r="X8" s="65"/>
      <c r="Y8" s="65"/>
      <c r="Z8" s="65"/>
      <c r="AA8" s="33"/>
      <c r="AB8" s="65"/>
      <c r="AC8" s="65"/>
      <c r="AD8" s="65"/>
      <c r="AE8" s="65"/>
      <c r="AF8" s="65"/>
      <c r="AG8" s="33"/>
      <c r="AI8" s="80"/>
      <c r="AJ8" s="80"/>
    </row>
    <row r="9" spans="1:36" ht="17" customHeight="1" x14ac:dyDescent="0.2">
      <c r="A9" s="48"/>
      <c r="B9" s="49"/>
      <c r="C9" s="34"/>
      <c r="D9" s="34"/>
      <c r="E9" s="33"/>
      <c r="F9" s="51"/>
      <c r="H9" s="81"/>
      <c r="I9" s="81"/>
      <c r="J9" s="81"/>
      <c r="K9" s="81"/>
      <c r="L9" s="88"/>
      <c r="M9" s="81"/>
      <c r="O9" s="35"/>
      <c r="P9" s="52"/>
      <c r="Q9" s="33"/>
      <c r="R9" s="65"/>
      <c r="S9" s="64"/>
      <c r="T9" s="65"/>
      <c r="U9" s="65"/>
      <c r="V9" s="66"/>
      <c r="W9" s="72"/>
      <c r="X9" s="65"/>
      <c r="Y9" s="65"/>
      <c r="Z9" s="65"/>
      <c r="AA9" s="33"/>
      <c r="AB9" s="65"/>
      <c r="AC9" s="65"/>
      <c r="AD9" s="65"/>
      <c r="AE9" s="65"/>
      <c r="AF9" s="65"/>
      <c r="AG9" s="33"/>
      <c r="AI9" s="80"/>
      <c r="AJ9" s="80"/>
    </row>
    <row r="10" spans="1:36" ht="17" customHeight="1" x14ac:dyDescent="0.2">
      <c r="A10" s="48"/>
      <c r="B10" s="49"/>
      <c r="C10" s="34"/>
      <c r="D10" s="34"/>
      <c r="E10" s="33"/>
      <c r="F10" s="51"/>
      <c r="I10" s="81"/>
      <c r="J10" s="81"/>
      <c r="K10" s="81"/>
      <c r="L10" s="88"/>
      <c r="M10" s="81"/>
      <c r="O10" s="35">
        <f>A13</f>
        <v>0.70668200000000003</v>
      </c>
      <c r="P10" s="52" t="s">
        <v>18</v>
      </c>
      <c r="Q10" s="33"/>
      <c r="R10" s="65"/>
      <c r="S10" s="64" t="s">
        <v>20</v>
      </c>
      <c r="T10" s="60">
        <f>IF(O12=0,O13,O12)</f>
        <v>1</v>
      </c>
      <c r="U10" s="65"/>
      <c r="V10" s="66"/>
      <c r="W10" s="72"/>
      <c r="X10" s="65"/>
      <c r="Y10" s="65"/>
      <c r="Z10" s="65"/>
      <c r="AA10" s="33"/>
      <c r="AB10" s="65"/>
      <c r="AC10" s="65"/>
      <c r="AD10" s="65"/>
      <c r="AE10" s="65"/>
      <c r="AF10" s="65"/>
      <c r="AG10" s="33"/>
      <c r="AI10" s="80"/>
      <c r="AJ10" s="80"/>
    </row>
    <row r="11" spans="1:36" ht="17" customHeight="1" x14ac:dyDescent="0.2">
      <c r="A11" s="45">
        <f>AE19</f>
        <v>0.70691000000000004</v>
      </c>
      <c r="B11" s="49" t="s">
        <v>59</v>
      </c>
      <c r="C11" s="37"/>
      <c r="D11" s="37"/>
      <c r="E11" s="33"/>
      <c r="F11" s="51"/>
      <c r="H11" s="81"/>
      <c r="I11" s="81"/>
      <c r="J11" s="81"/>
      <c r="K11" s="81"/>
      <c r="L11" s="88"/>
      <c r="M11" s="81"/>
      <c r="O11" s="32"/>
      <c r="P11" s="73"/>
      <c r="Q11" s="33"/>
      <c r="R11" s="65"/>
      <c r="S11" s="78" t="s">
        <v>21</v>
      </c>
      <c r="T11" s="60">
        <f>A13</f>
        <v>0.70668200000000003</v>
      </c>
      <c r="U11" s="65"/>
      <c r="V11" s="68"/>
      <c r="W11" s="72"/>
      <c r="X11" s="65"/>
      <c r="Y11" s="65"/>
      <c r="Z11" s="65"/>
      <c r="AA11" s="33"/>
      <c r="AB11" s="65"/>
      <c r="AC11" s="65"/>
      <c r="AD11" s="65"/>
      <c r="AE11" s="65"/>
      <c r="AF11" s="65"/>
      <c r="AG11" s="33"/>
      <c r="AI11" s="80"/>
      <c r="AJ11" s="80"/>
    </row>
    <row r="12" spans="1:36" ht="17" customHeight="1" x14ac:dyDescent="0.2">
      <c r="A12" s="48"/>
      <c r="B12" s="49"/>
      <c r="C12" s="52"/>
      <c r="D12" s="34"/>
      <c r="E12" s="33"/>
      <c r="F12" s="51"/>
      <c r="H12" s="81"/>
      <c r="I12" s="81"/>
      <c r="J12" s="81"/>
      <c r="K12" s="81"/>
      <c r="L12" s="88"/>
      <c r="M12" s="81"/>
      <c r="O12" s="60">
        <v>1</v>
      </c>
      <c r="P12" s="33" t="s">
        <v>17</v>
      </c>
      <c r="Q12" s="33"/>
      <c r="R12" s="65"/>
      <c r="S12" s="64"/>
      <c r="T12" s="60"/>
      <c r="U12" s="65"/>
      <c r="V12" s="68"/>
      <c r="W12" s="72"/>
      <c r="X12" s="60"/>
      <c r="Y12" s="60"/>
      <c r="Z12" s="65"/>
      <c r="AA12" s="33"/>
      <c r="AB12" s="65"/>
      <c r="AC12" s="65"/>
      <c r="AD12" s="65"/>
      <c r="AE12" s="65"/>
      <c r="AF12" s="65"/>
      <c r="AG12" s="33"/>
      <c r="AI12" s="80"/>
      <c r="AJ12" s="80"/>
    </row>
    <row r="13" spans="1:36" ht="49" thickBot="1" x14ac:dyDescent="0.25">
      <c r="A13" s="99">
        <f>A8</f>
        <v>0.70668200000000003</v>
      </c>
      <c r="B13" s="100" t="s">
        <v>16</v>
      </c>
      <c r="C13" s="52"/>
      <c r="D13" s="35"/>
      <c r="E13" s="52"/>
      <c r="F13" s="51"/>
      <c r="H13" s="81"/>
      <c r="I13" s="81"/>
      <c r="J13" s="81"/>
      <c r="K13" s="81"/>
      <c r="L13" s="88"/>
      <c r="M13" s="81"/>
      <c r="O13" s="60">
        <v>1</v>
      </c>
      <c r="P13" s="33" t="s">
        <v>19</v>
      </c>
      <c r="Q13" s="75"/>
      <c r="R13" s="65"/>
      <c r="S13" s="69"/>
      <c r="T13" s="70"/>
      <c r="U13" s="70"/>
      <c r="V13" s="71"/>
      <c r="W13" s="72"/>
      <c r="X13" s="60"/>
      <c r="Y13" s="60"/>
      <c r="Z13" s="65"/>
      <c r="AA13" s="33"/>
      <c r="AB13" s="65"/>
      <c r="AC13" s="65"/>
      <c r="AD13" s="65" t="s">
        <v>60</v>
      </c>
      <c r="AE13" s="65"/>
      <c r="AF13" s="65"/>
      <c r="AG13" s="33"/>
      <c r="AI13" s="80"/>
      <c r="AJ13" s="80"/>
    </row>
    <row r="14" spans="1:36" ht="16" thickTop="1" x14ac:dyDescent="0.2">
      <c r="A14" s="50"/>
      <c r="B14" s="49"/>
      <c r="C14" s="34"/>
      <c r="D14" s="34"/>
      <c r="E14" s="33"/>
      <c r="F14" s="51"/>
      <c r="H14" s="81"/>
      <c r="I14" s="81"/>
      <c r="J14" s="81"/>
      <c r="K14" s="81"/>
      <c r="L14" s="88"/>
      <c r="M14" s="81"/>
      <c r="O14" s="32"/>
      <c r="P14" s="73"/>
      <c r="Q14" s="75"/>
      <c r="R14" s="65"/>
      <c r="S14" s="65"/>
      <c r="T14" s="60"/>
      <c r="U14" s="65"/>
      <c r="V14" s="60"/>
      <c r="W14" s="72"/>
      <c r="X14" s="60"/>
      <c r="Y14" s="60"/>
      <c r="Z14" s="65"/>
      <c r="AA14" s="33"/>
      <c r="AB14" s="65"/>
      <c r="AC14" s="65"/>
      <c r="AD14" s="65"/>
      <c r="AE14" s="65"/>
      <c r="AF14" s="65"/>
      <c r="AG14" s="33"/>
      <c r="AI14" s="80"/>
      <c r="AJ14" s="80"/>
    </row>
    <row r="15" spans="1:36" ht="16" thickBot="1" x14ac:dyDescent="0.25">
      <c r="A15" s="50"/>
      <c r="B15" s="52"/>
      <c r="C15" s="52"/>
      <c r="D15" s="101"/>
      <c r="E15" s="107"/>
      <c r="F15" s="55"/>
      <c r="H15" s="81"/>
      <c r="I15" s="81"/>
      <c r="J15" s="81"/>
      <c r="K15" s="81"/>
      <c r="L15" s="88"/>
      <c r="M15" s="81"/>
      <c r="O15" s="32"/>
      <c r="P15" s="52"/>
      <c r="Q15" s="75"/>
      <c r="R15" s="65"/>
      <c r="S15" s="65"/>
      <c r="T15" s="60"/>
      <c r="U15" s="65"/>
      <c r="V15" s="60"/>
      <c r="W15" s="72"/>
      <c r="X15" s="60"/>
      <c r="Y15" s="60"/>
      <c r="Z15" s="65"/>
      <c r="AA15" s="33"/>
      <c r="AB15" s="65"/>
      <c r="AC15" s="65"/>
      <c r="AD15" s="65"/>
      <c r="AE15" s="65"/>
      <c r="AF15" s="65"/>
      <c r="AG15" s="33"/>
      <c r="AI15" s="80"/>
      <c r="AJ15" s="80"/>
    </row>
    <row r="16" spans="1:36" ht="32" x14ac:dyDescent="0.2">
      <c r="A16" s="102"/>
      <c r="B16" s="103"/>
      <c r="C16" s="108" t="s">
        <v>44</v>
      </c>
      <c r="D16" s="40"/>
      <c r="E16" s="104"/>
      <c r="F16" s="41"/>
      <c r="G16" s="11"/>
      <c r="H16" s="81"/>
      <c r="I16" s="81"/>
      <c r="J16" s="81"/>
      <c r="K16" s="81"/>
      <c r="L16" s="88"/>
      <c r="M16" s="81"/>
      <c r="N16" s="11"/>
      <c r="O16" s="32"/>
      <c r="P16" s="73"/>
      <c r="Q16" s="75"/>
      <c r="R16" s="76"/>
      <c r="S16" s="76"/>
      <c r="T16" s="76"/>
      <c r="U16" s="76"/>
      <c r="V16" s="76"/>
      <c r="W16" s="77"/>
      <c r="X16" s="76"/>
      <c r="Y16" s="76"/>
      <c r="Z16" s="76"/>
      <c r="AA16" s="32"/>
      <c r="AB16" s="76"/>
      <c r="AC16" s="76"/>
      <c r="AD16" s="76"/>
      <c r="AE16" s="76"/>
      <c r="AF16" s="76"/>
      <c r="AG16" s="32"/>
      <c r="AH16" s="81"/>
      <c r="AI16" s="82"/>
      <c r="AJ16" s="82"/>
    </row>
    <row r="17" spans="1:36" ht="29" thickBot="1" x14ac:dyDescent="0.25">
      <c r="A17" s="53"/>
      <c r="B17" s="101"/>
      <c r="C17" s="109">
        <v>38464</v>
      </c>
      <c r="D17" s="101"/>
      <c r="E17" s="54"/>
      <c r="F17" s="55"/>
      <c r="G17" s="12"/>
      <c r="H17" s="93"/>
      <c r="I17" s="93"/>
      <c r="J17" s="93"/>
      <c r="K17" s="93"/>
      <c r="L17" s="94" t="s">
        <v>22</v>
      </c>
      <c r="M17" s="93"/>
      <c r="N17" s="12"/>
      <c r="O17" s="9"/>
      <c r="P17" s="13"/>
      <c r="Q17" s="14"/>
      <c r="R17" s="15"/>
      <c r="S17" s="15"/>
      <c r="T17" s="15"/>
      <c r="U17" s="15" t="s">
        <v>23</v>
      </c>
      <c r="V17" s="15"/>
      <c r="W17" s="16" t="s">
        <v>24</v>
      </c>
      <c r="X17" s="17" t="s">
        <v>25</v>
      </c>
      <c r="Y17" s="17" t="s">
        <v>26</v>
      </c>
      <c r="Z17" s="17" t="s">
        <v>24</v>
      </c>
      <c r="AA17" s="18" t="s">
        <v>27</v>
      </c>
      <c r="AB17" s="19" t="s">
        <v>26</v>
      </c>
      <c r="AC17" s="83" t="s">
        <v>28</v>
      </c>
      <c r="AD17" s="15" t="s">
        <v>48</v>
      </c>
      <c r="AE17" s="15" t="s">
        <v>49</v>
      </c>
      <c r="AF17" s="15" t="s">
        <v>29</v>
      </c>
      <c r="AG17" s="14"/>
      <c r="AH17" s="83" t="s">
        <v>30</v>
      </c>
      <c r="AI17" s="83" t="s">
        <v>31</v>
      </c>
      <c r="AJ17" s="83" t="s">
        <v>32</v>
      </c>
    </row>
    <row r="18" spans="1:36" s="31" customFormat="1" ht="29" thickBot="1" x14ac:dyDescent="0.25">
      <c r="A18" s="56" t="s">
        <v>33</v>
      </c>
      <c r="B18" s="57" t="s">
        <v>53</v>
      </c>
      <c r="C18" s="58" t="s">
        <v>43</v>
      </c>
      <c r="D18" s="57" t="s">
        <v>34</v>
      </c>
      <c r="E18" s="57" t="s">
        <v>47</v>
      </c>
      <c r="F18" s="58" t="s">
        <v>31</v>
      </c>
      <c r="G18" s="28"/>
      <c r="H18" s="84" t="s">
        <v>35</v>
      </c>
      <c r="I18" s="84" t="s">
        <v>36</v>
      </c>
      <c r="J18" s="84" t="s">
        <v>37</v>
      </c>
      <c r="K18" s="95" t="s">
        <v>46</v>
      </c>
      <c r="L18" s="95" t="s">
        <v>45</v>
      </c>
      <c r="M18" s="84"/>
      <c r="N18" s="28"/>
      <c r="O18" s="20"/>
      <c r="P18" s="21" t="s">
        <v>31</v>
      </c>
      <c r="Q18" s="20" t="s">
        <v>58</v>
      </c>
      <c r="R18" s="20" t="s">
        <v>53</v>
      </c>
      <c r="S18" s="20"/>
      <c r="T18" s="29"/>
      <c r="U18" s="29" t="s">
        <v>38</v>
      </c>
      <c r="V18" s="29"/>
      <c r="W18" s="30"/>
      <c r="X18" s="29" t="s">
        <v>39</v>
      </c>
      <c r="Y18" s="29" t="s">
        <v>39</v>
      </c>
      <c r="Z18" s="29"/>
      <c r="AA18" s="20"/>
      <c r="AB18" s="29"/>
      <c r="AC18" s="85"/>
      <c r="AD18" s="29"/>
      <c r="AE18" s="29"/>
      <c r="AF18" s="29"/>
      <c r="AG18" s="20"/>
      <c r="AH18" s="84"/>
      <c r="AI18" s="85"/>
      <c r="AJ18" s="85"/>
    </row>
    <row r="19" spans="1:36" ht="16" thickTop="1" x14ac:dyDescent="0.2">
      <c r="A19" s="32" t="s">
        <v>40</v>
      </c>
      <c r="B19" s="33">
        <v>0.70691000000000004</v>
      </c>
      <c r="C19" s="98">
        <f>C$17+D19</f>
        <v>38099</v>
      </c>
      <c r="D19" s="34">
        <v>-365</v>
      </c>
      <c r="E19" s="35">
        <f>AC19</f>
        <v>0.70668200000000003</v>
      </c>
      <c r="F19" s="34">
        <f>D19+365</f>
        <v>0</v>
      </c>
      <c r="H19" s="96" t="str">
        <f>A$1</f>
        <v>Misha Sr</v>
      </c>
      <c r="I19" s="79" t="str">
        <f>A19</f>
        <v>Misha ivory</v>
      </c>
      <c r="J19" s="96">
        <v>0</v>
      </c>
      <c r="K19" s="87">
        <f>B19</f>
        <v>0.70691000000000004</v>
      </c>
      <c r="L19" s="87">
        <f>AJ19</f>
        <v>0.70668200000000003</v>
      </c>
      <c r="M19" s="80"/>
      <c r="O19" s="5" t="str">
        <f t="shared" ref="O19:O58" si="0">A19</f>
        <v>Misha ivory</v>
      </c>
      <c r="P19" s="22">
        <f t="shared" ref="P19:P58" si="1">F19</f>
        <v>0</v>
      </c>
      <c r="Q19" s="23"/>
      <c r="R19" s="6">
        <f t="shared" ref="R19:R58" si="2">B19</f>
        <v>0.70691000000000004</v>
      </c>
      <c r="S19" s="5"/>
      <c r="T19" s="5"/>
      <c r="U19" s="7"/>
      <c r="V19" s="7"/>
      <c r="W19" s="8"/>
      <c r="X19" s="7"/>
      <c r="Y19" s="7"/>
      <c r="Z19" s="6">
        <f>A8</f>
        <v>0.70668200000000003</v>
      </c>
      <c r="AA19" s="6">
        <f>Z19</f>
        <v>0.70668200000000003</v>
      </c>
      <c r="AB19" s="6">
        <f>(T$11+1000)/T$10-1000</f>
        <v>0.7066820000000007</v>
      </c>
      <c r="AC19" s="87">
        <f>O7</f>
        <v>0.70668200000000003</v>
      </c>
      <c r="AD19" s="6">
        <f>((V$8*AB19+   U$8*AA19+T$8*Z19)+1000)*T$10-1000</f>
        <v>0.7066820000000007</v>
      </c>
      <c r="AE19" s="6">
        <f t="shared" ref="AE19:AE58" si="3">B19</f>
        <v>0.70691000000000004</v>
      </c>
      <c r="AF19" s="6">
        <f t="shared" ref="AF19:AF24" si="4">AE19-AD19</f>
        <v>2.2799999999933984E-4</v>
      </c>
      <c r="AG19" s="9"/>
      <c r="AH19" s="86">
        <f>C19</f>
        <v>38099</v>
      </c>
      <c r="AI19" s="80">
        <f t="shared" ref="AI19:AI58" si="5">P19</f>
        <v>0</v>
      </c>
      <c r="AJ19" s="87">
        <f>Z19</f>
        <v>0.70668200000000003</v>
      </c>
    </row>
    <row r="20" spans="1:36" x14ac:dyDescent="0.2">
      <c r="A20" s="32" t="s">
        <v>40</v>
      </c>
      <c r="B20" s="33">
        <v>0.70674999999999999</v>
      </c>
      <c r="C20" s="98">
        <f t="shared" ref="C20:C58" si="6">C$17+D20</f>
        <v>38136.210884353743</v>
      </c>
      <c r="D20" s="34">
        <v>-327.78911564625798</v>
      </c>
      <c r="E20" s="35">
        <f t="shared" ref="E20:E58" si="7">AC20</f>
        <v>0.70686573779751183</v>
      </c>
      <c r="F20" s="34">
        <f t="shared" ref="F20:F58" si="8">D20+365</f>
        <v>37.210884353742017</v>
      </c>
      <c r="H20" s="96" t="str">
        <f t="shared" ref="H20:H58" si="9">A$1</f>
        <v>Misha Sr</v>
      </c>
      <c r="I20" s="79" t="str">
        <f t="shared" ref="I20:I58" si="10">A20</f>
        <v>Misha ivory</v>
      </c>
      <c r="J20" s="96">
        <f>F20</f>
        <v>37.210884353742017</v>
      </c>
      <c r="K20" s="87">
        <f t="shared" ref="K20:K58" si="11">B20</f>
        <v>0.70674999999999999</v>
      </c>
      <c r="L20" s="87">
        <f t="shared" ref="L20:L58" si="12">AJ20</f>
        <v>0.70686573779751183</v>
      </c>
      <c r="M20" s="80"/>
      <c r="O20" s="5" t="str">
        <f t="shared" si="0"/>
        <v>Misha ivory</v>
      </c>
      <c r="P20" s="22">
        <f t="shared" si="1"/>
        <v>37.210884353742017</v>
      </c>
      <c r="Q20" s="7">
        <f t="shared" ref="Q20:Q58" si="13">J20</f>
        <v>37.210884353742017</v>
      </c>
      <c r="R20" s="6">
        <f t="shared" si="2"/>
        <v>0.70674999999999999</v>
      </c>
      <c r="S20" s="5"/>
      <c r="T20" s="5"/>
      <c r="U20" s="7">
        <f t="shared" ref="U20:U58" si="14">Q20-Q19</f>
        <v>37.210884353742017</v>
      </c>
      <c r="V20" s="7"/>
      <c r="W20" s="8">
        <f>EXP(-U20*T$7)</f>
        <v>0.35647694405177516</v>
      </c>
      <c r="X20" s="8">
        <f t="shared" ref="X20:X58" si="15">EXP(-U20*U$7)</f>
        <v>0.35647694405177516</v>
      </c>
      <c r="Y20" s="7">
        <f>EXP(-U20*V$7)</f>
        <v>0.92612371756385581</v>
      </c>
      <c r="Z20" s="6">
        <f>AC20</f>
        <v>0.70686573779751183</v>
      </c>
      <c r="AA20" s="6">
        <f>X20*AA19+(1-X20)*AC20</f>
        <v>0.70680023950894799</v>
      </c>
      <c r="AB20" s="6">
        <f>Y20*AB19+(1-Y20)*AC20</f>
        <v>0.70669557386542381</v>
      </c>
      <c r="AC20" s="87">
        <f>(((R20+1000)/T$10-1000)-(T$8*Z19*W20   +   U$8*AA19*X20  +    V$8*AB19*Y20))/(T$8*(1-W20)+  U$8*(1-X20)   +  V$8*(1-Y20)  )</f>
        <v>0.70686573779751183</v>
      </c>
      <c r="AD20" s="6">
        <f>((V$8*AB20+   U$8*AA20+T$8*Z20)+1000)*T$10-1000</f>
        <v>0.70678405911007758</v>
      </c>
      <c r="AE20" s="6">
        <f t="shared" si="3"/>
        <v>0.70674999999999999</v>
      </c>
      <c r="AF20" s="6">
        <f t="shared" si="4"/>
        <v>-3.4059110077588883E-5</v>
      </c>
      <c r="AG20" s="9"/>
      <c r="AH20" s="86">
        <f t="shared" ref="AH20:AH58" si="16">C20</f>
        <v>38136.210884353743</v>
      </c>
      <c r="AI20" s="80">
        <f t="shared" si="5"/>
        <v>37.210884353742017</v>
      </c>
      <c r="AJ20" s="87">
        <f t="shared" ref="AJ20:AJ58" si="17">AC20</f>
        <v>0.70686573779751183</v>
      </c>
    </row>
    <row r="21" spans="1:36" x14ac:dyDescent="0.2">
      <c r="A21" s="32" t="s">
        <v>40</v>
      </c>
      <c r="B21" s="33">
        <v>0.70692999999999995</v>
      </c>
      <c r="C21" s="98">
        <f t="shared" si="6"/>
        <v>38173.421768707485</v>
      </c>
      <c r="D21" s="34">
        <v>-290.57823129251699</v>
      </c>
      <c r="E21" s="35">
        <f t="shared" si="7"/>
        <v>0.70724376959389201</v>
      </c>
      <c r="F21" s="34">
        <f t="shared" si="8"/>
        <v>74.421768707483011</v>
      </c>
      <c r="H21" s="96" t="str">
        <f t="shared" si="9"/>
        <v>Misha Sr</v>
      </c>
      <c r="I21" s="79" t="str">
        <f t="shared" si="10"/>
        <v>Misha ivory</v>
      </c>
      <c r="J21" s="96">
        <f t="shared" ref="J21:J58" si="18">F21</f>
        <v>74.421768707483011</v>
      </c>
      <c r="K21" s="87">
        <f t="shared" si="11"/>
        <v>0.70692999999999995</v>
      </c>
      <c r="L21" s="87">
        <f t="shared" si="12"/>
        <v>0.70724376959389201</v>
      </c>
      <c r="M21" s="80"/>
      <c r="O21" s="5" t="str">
        <f t="shared" si="0"/>
        <v>Misha ivory</v>
      </c>
      <c r="P21" s="22">
        <f t="shared" si="1"/>
        <v>74.421768707483011</v>
      </c>
      <c r="Q21" s="7">
        <f t="shared" si="13"/>
        <v>74.421768707483011</v>
      </c>
      <c r="R21" s="6">
        <f t="shared" si="2"/>
        <v>0.70692999999999995</v>
      </c>
      <c r="S21" s="5"/>
      <c r="T21" s="5"/>
      <c r="U21" s="7">
        <f t="shared" si="14"/>
        <v>37.210884353740994</v>
      </c>
      <c r="V21" s="7"/>
      <c r="W21" s="8">
        <f t="shared" ref="W21:W58" si="19">EXP(-U21*T$7)</f>
        <v>0.35647694405178526</v>
      </c>
      <c r="X21" s="8">
        <f t="shared" si="15"/>
        <v>0.35647694405178526</v>
      </c>
      <c r="Y21" s="7">
        <f t="shared" ref="Y21:Y58" si="20">EXP(-U21*V$7)</f>
        <v>0.9261237175638577</v>
      </c>
      <c r="Z21" s="6">
        <f t="shared" ref="Z21:Z58" si="21">AC21</f>
        <v>0.70724376959389201</v>
      </c>
      <c r="AA21" s="6">
        <f>X21*AA20+(1-X21)*AC21</f>
        <v>0.70708566134461615</v>
      </c>
      <c r="AB21" s="6">
        <f>Y21*AB20+(1-Y21)*AC21</f>
        <v>0.70673607252789039</v>
      </c>
      <c r="AC21" s="87">
        <f>(((R21+1000)/T$10-1000)-(T$8*Z20*W21   +   U$8*AA20*X21  +    V$8*AB20*Y21))/(T$8*(1-W21)+  U$8*(1-X21)   +  V$8*(1-Y21)  )</f>
        <v>0.70724376959389201</v>
      </c>
      <c r="AD21" s="6">
        <f>((V$8*AB21+   U$8*AA21+T$8*Z21)+1000)*T$10-1000</f>
        <v>0.70700007500215634</v>
      </c>
      <c r="AE21" s="6">
        <f t="shared" si="3"/>
        <v>0.70692999999999995</v>
      </c>
      <c r="AF21" s="6">
        <f t="shared" si="4"/>
        <v>-7.0075002156388955E-5</v>
      </c>
      <c r="AG21" s="9"/>
      <c r="AH21" s="86">
        <f t="shared" si="16"/>
        <v>38173.421768707485</v>
      </c>
      <c r="AI21" s="80">
        <f t="shared" si="5"/>
        <v>74.421768707483011</v>
      </c>
      <c r="AJ21" s="87">
        <f t="shared" si="17"/>
        <v>0.70724376959389201</v>
      </c>
    </row>
    <row r="22" spans="1:36" x14ac:dyDescent="0.2">
      <c r="A22" s="32" t="s">
        <v>40</v>
      </c>
      <c r="B22" s="33">
        <v>0.70711000000000002</v>
      </c>
      <c r="C22" s="98">
        <f t="shared" si="6"/>
        <v>38210.632653061228</v>
      </c>
      <c r="D22" s="34">
        <v>-253.367346938775</v>
      </c>
      <c r="E22" s="35">
        <f t="shared" si="7"/>
        <v>0.70749214458461296</v>
      </c>
      <c r="F22" s="34">
        <f t="shared" si="8"/>
        <v>111.632653061225</v>
      </c>
      <c r="H22" s="96" t="str">
        <f t="shared" si="9"/>
        <v>Misha Sr</v>
      </c>
      <c r="I22" s="79" t="str">
        <f t="shared" si="10"/>
        <v>Misha ivory</v>
      </c>
      <c r="J22" s="96">
        <f t="shared" si="18"/>
        <v>111.632653061225</v>
      </c>
      <c r="K22" s="87">
        <f t="shared" si="11"/>
        <v>0.70711000000000002</v>
      </c>
      <c r="L22" s="87">
        <f t="shared" si="12"/>
        <v>0.70749214458461296</v>
      </c>
      <c r="M22" s="80"/>
      <c r="O22" s="5" t="str">
        <f t="shared" si="0"/>
        <v>Misha ivory</v>
      </c>
      <c r="P22" s="22">
        <f t="shared" si="1"/>
        <v>111.632653061225</v>
      </c>
      <c r="Q22" s="7">
        <f t="shared" si="13"/>
        <v>111.632653061225</v>
      </c>
      <c r="R22" s="6">
        <f t="shared" si="2"/>
        <v>0.70711000000000002</v>
      </c>
      <c r="S22" s="5"/>
      <c r="T22" s="5"/>
      <c r="U22" s="7">
        <f t="shared" si="14"/>
        <v>37.210884353741989</v>
      </c>
      <c r="V22" s="7"/>
      <c r="W22" s="8">
        <f t="shared" si="19"/>
        <v>0.35647694405177544</v>
      </c>
      <c r="X22" s="8">
        <f t="shared" si="15"/>
        <v>0.35647694405177544</v>
      </c>
      <c r="Y22" s="7">
        <f t="shared" si="20"/>
        <v>0.92612371756385581</v>
      </c>
      <c r="Z22" s="6">
        <f t="shared" si="21"/>
        <v>0.70749214458461296</v>
      </c>
      <c r="AA22" s="6">
        <f>X22*AA21+(1-X22)*AC22</f>
        <v>0.70734724268141069</v>
      </c>
      <c r="AB22" s="6">
        <f>Y22*AB21+(1-Y22)*AC22</f>
        <v>0.70679192832069493</v>
      </c>
      <c r="AC22" s="87">
        <f>(((R22+1000)/T$10-1000)-(T$8*Z21*W22   +   U$8*AA21*X22  +    V$8*AB21*Y22))/(T$8*(1-W22)+  U$8*(1-X22)   +  V$8*(1-Y22)  )</f>
        <v>0.70749214458461296</v>
      </c>
      <c r="AD22" s="6">
        <f>((V$8*AB22+   U$8*AA22+T$8*Z22)+1000)*T$10-1000</f>
        <v>0.70715604077793159</v>
      </c>
      <c r="AE22" s="6">
        <f t="shared" si="3"/>
        <v>0.70711000000000002</v>
      </c>
      <c r="AF22" s="6">
        <f t="shared" si="4"/>
        <v>-4.6040777931577459E-5</v>
      </c>
      <c r="AG22" s="9"/>
      <c r="AH22" s="86">
        <f t="shared" si="16"/>
        <v>38210.632653061228</v>
      </c>
      <c r="AI22" s="80">
        <f t="shared" si="5"/>
        <v>111.632653061225</v>
      </c>
      <c r="AJ22" s="87">
        <f t="shared" si="17"/>
        <v>0.70749214458461296</v>
      </c>
    </row>
    <row r="23" spans="1:36" x14ac:dyDescent="0.2">
      <c r="A23" s="32" t="s">
        <v>40</v>
      </c>
      <c r="B23" s="33">
        <v>0.70704999999999996</v>
      </c>
      <c r="C23" s="98">
        <f t="shared" si="6"/>
        <v>38247.843537414963</v>
      </c>
      <c r="D23" s="34">
        <v>-216.15646258503401</v>
      </c>
      <c r="E23" s="35">
        <f t="shared" si="7"/>
        <v>0.70713852801391486</v>
      </c>
      <c r="F23" s="34">
        <f t="shared" si="8"/>
        <v>148.84353741496599</v>
      </c>
      <c r="H23" s="96" t="str">
        <f t="shared" si="9"/>
        <v>Misha Sr</v>
      </c>
      <c r="I23" s="79" t="str">
        <f t="shared" si="10"/>
        <v>Misha ivory</v>
      </c>
      <c r="J23" s="96">
        <f t="shared" si="18"/>
        <v>148.84353741496599</v>
      </c>
      <c r="K23" s="87">
        <f t="shared" si="11"/>
        <v>0.70704999999999996</v>
      </c>
      <c r="L23" s="87">
        <f t="shared" si="12"/>
        <v>0.70713852801391486</v>
      </c>
      <c r="M23" s="80"/>
      <c r="O23" s="5" t="str">
        <f t="shared" si="0"/>
        <v>Misha ivory</v>
      </c>
      <c r="P23" s="22">
        <f t="shared" si="1"/>
        <v>148.84353741496599</v>
      </c>
      <c r="Q23" s="7">
        <f t="shared" si="13"/>
        <v>148.84353741496599</v>
      </c>
      <c r="R23" s="6">
        <f t="shared" si="2"/>
        <v>0.70704999999999996</v>
      </c>
      <c r="S23" s="5"/>
      <c r="T23" s="5"/>
      <c r="U23" s="7">
        <f t="shared" si="14"/>
        <v>37.210884353740994</v>
      </c>
      <c r="V23" s="7"/>
      <c r="W23" s="8">
        <f t="shared" si="19"/>
        <v>0.35647694405178526</v>
      </c>
      <c r="X23" s="8">
        <f t="shared" si="15"/>
        <v>0.35647694405178526</v>
      </c>
      <c r="Y23" s="7">
        <f t="shared" si="20"/>
        <v>0.9261237175638577</v>
      </c>
      <c r="Z23" s="6">
        <f t="shared" si="21"/>
        <v>0.70713852801391486</v>
      </c>
      <c r="AA23" s="6">
        <f>X23*AA22+(1-X23)*AC23</f>
        <v>0.70721292998076257</v>
      </c>
      <c r="AB23" s="6">
        <f>Y23*AB22+(1-Y23)*AC23</f>
        <v>0.70681753381752355</v>
      </c>
      <c r="AC23" s="87">
        <f>(((R23+1000)/T$10-1000)-(T$8*Z22*W23   +   U$8*AA22*X23  +    V$8*AB22*Y23))/(T$8*(1-W23)+  U$8*(1-X23)   +  V$8*(1-Y23)  )</f>
        <v>0.70713852801391486</v>
      </c>
      <c r="AD23" s="6">
        <f>((V$8*AB23+   U$8*AA23+T$8*Z23)+1000)*T$10-1000</f>
        <v>0.70698445079960948</v>
      </c>
      <c r="AE23" s="6">
        <f t="shared" si="3"/>
        <v>0.70704999999999996</v>
      </c>
      <c r="AF23" s="6">
        <f t="shared" si="4"/>
        <v>6.5549200390480067E-5</v>
      </c>
      <c r="AG23" s="9"/>
      <c r="AH23" s="86">
        <f t="shared" si="16"/>
        <v>38247.843537414963</v>
      </c>
      <c r="AI23" s="80">
        <f t="shared" si="5"/>
        <v>148.84353741496599</v>
      </c>
      <c r="AJ23" s="87">
        <f t="shared" si="17"/>
        <v>0.70713852801391486</v>
      </c>
    </row>
    <row r="24" spans="1:36" x14ac:dyDescent="0.2">
      <c r="A24" s="32" t="s">
        <v>40</v>
      </c>
      <c r="B24" s="33">
        <v>0.70655999999999997</v>
      </c>
      <c r="C24" s="98">
        <f t="shared" si="6"/>
        <v>38285.054421768706</v>
      </c>
      <c r="D24" s="34">
        <v>-178.94557823129301</v>
      </c>
      <c r="E24" s="35">
        <f t="shared" si="7"/>
        <v>0.70596089450817345</v>
      </c>
      <c r="F24" s="34">
        <f t="shared" si="8"/>
        <v>186.05442176870699</v>
      </c>
      <c r="H24" s="96" t="str">
        <f t="shared" si="9"/>
        <v>Misha Sr</v>
      </c>
      <c r="I24" s="79" t="str">
        <f t="shared" si="10"/>
        <v>Misha ivory</v>
      </c>
      <c r="J24" s="96">
        <f t="shared" si="18"/>
        <v>186.05442176870699</v>
      </c>
      <c r="K24" s="87">
        <f t="shared" si="11"/>
        <v>0.70655999999999997</v>
      </c>
      <c r="L24" s="87">
        <f t="shared" si="12"/>
        <v>0.70596089450817345</v>
      </c>
      <c r="M24" s="80"/>
      <c r="O24" s="5" t="str">
        <f t="shared" si="0"/>
        <v>Misha ivory</v>
      </c>
      <c r="P24" s="22">
        <f t="shared" si="1"/>
        <v>186.05442176870699</v>
      </c>
      <c r="Q24" s="7">
        <f t="shared" si="13"/>
        <v>186.05442176870699</v>
      </c>
      <c r="R24" s="6">
        <f t="shared" si="2"/>
        <v>0.70655999999999997</v>
      </c>
      <c r="S24" s="5"/>
      <c r="T24" s="5"/>
      <c r="U24" s="7">
        <f t="shared" si="14"/>
        <v>37.210884353740994</v>
      </c>
      <c r="V24" s="7"/>
      <c r="W24" s="8">
        <f t="shared" si="19"/>
        <v>0.35647694405178526</v>
      </c>
      <c r="X24" s="8">
        <f t="shared" si="15"/>
        <v>0.35647694405178526</v>
      </c>
      <c r="Y24" s="7">
        <f t="shared" si="20"/>
        <v>0.9261237175638577</v>
      </c>
      <c r="Z24" s="6">
        <f t="shared" si="21"/>
        <v>0.70596089450817345</v>
      </c>
      <c r="AA24" s="6">
        <f t="shared" ref="AA24:AA58" si="22">X24*AA23+(1-X24)*AC24</f>
        <v>0.70640721628728653</v>
      </c>
      <c r="AB24" s="6">
        <f t="shared" ref="AB24:AB58" si="23">Y24*AB23+(1-Y24)*AC24</f>
        <v>0.70675424848996005</v>
      </c>
      <c r="AC24" s="87">
        <f>(((R24+1000)/T$10-1000)-(T$8*Z23*W24   +   U$8*AA23*X24  +    V$8*AB23*Y24))/(T$8*(1-W24)+  U$8*(1-X24)   +  V$8*(1-Y24)  )</f>
        <v>0.70596089450817345</v>
      </c>
      <c r="AD24" s="6">
        <f t="shared" ref="AD24:AD58" si="24">((V$8*AB24+   U$8*AA24+T$8*Z24)+1000)*T$10-1000</f>
        <v>0.70634170441940114</v>
      </c>
      <c r="AE24" s="6">
        <f t="shared" si="3"/>
        <v>0.70655999999999997</v>
      </c>
      <c r="AF24" s="6">
        <f t="shared" si="4"/>
        <v>2.1829558059882626E-4</v>
      </c>
      <c r="AG24" s="9"/>
      <c r="AH24" s="86">
        <f t="shared" si="16"/>
        <v>38285.054421768706</v>
      </c>
      <c r="AI24" s="80">
        <f t="shared" si="5"/>
        <v>186.05442176870699</v>
      </c>
      <c r="AJ24" s="87">
        <f t="shared" si="17"/>
        <v>0.70596089450817345</v>
      </c>
    </row>
    <row r="25" spans="1:36" x14ac:dyDescent="0.2">
      <c r="A25" s="32" t="s">
        <v>40</v>
      </c>
      <c r="B25" s="33">
        <v>0.70647000000000004</v>
      </c>
      <c r="C25" s="98">
        <f t="shared" si="6"/>
        <v>38322.265306122448</v>
      </c>
      <c r="D25" s="34">
        <v>-141.734693877551</v>
      </c>
      <c r="E25" s="35">
        <f t="shared" si="7"/>
        <v>0.70638356818261172</v>
      </c>
      <c r="F25" s="34">
        <f t="shared" si="8"/>
        <v>223.265306122449</v>
      </c>
      <c r="H25" s="96" t="str">
        <f t="shared" si="9"/>
        <v>Misha Sr</v>
      </c>
      <c r="I25" s="79" t="str">
        <f t="shared" si="10"/>
        <v>Misha ivory</v>
      </c>
      <c r="J25" s="96">
        <f t="shared" si="18"/>
        <v>223.265306122449</v>
      </c>
      <c r="K25" s="87">
        <f t="shared" si="11"/>
        <v>0.70647000000000004</v>
      </c>
      <c r="L25" s="87">
        <f t="shared" si="12"/>
        <v>0.70638356818261172</v>
      </c>
      <c r="M25" s="80"/>
      <c r="O25" s="5" t="str">
        <f t="shared" si="0"/>
        <v>Misha ivory</v>
      </c>
      <c r="P25" s="22">
        <f t="shared" si="1"/>
        <v>223.265306122449</v>
      </c>
      <c r="Q25" s="7">
        <f t="shared" si="13"/>
        <v>223.265306122449</v>
      </c>
      <c r="R25" s="6">
        <f t="shared" si="2"/>
        <v>0.70647000000000004</v>
      </c>
      <c r="S25" s="5"/>
      <c r="T25" s="5"/>
      <c r="U25" s="7">
        <f t="shared" si="14"/>
        <v>37.210884353742017</v>
      </c>
      <c r="V25" s="7"/>
      <c r="W25" s="8">
        <f t="shared" si="19"/>
        <v>0.35647694405177516</v>
      </c>
      <c r="X25" s="8">
        <f t="shared" si="15"/>
        <v>0.35647694405177516</v>
      </c>
      <c r="Y25" s="7">
        <f t="shared" si="20"/>
        <v>0.92612371756385581</v>
      </c>
      <c r="Z25" s="6">
        <f t="shared" si="21"/>
        <v>0.70638356818261172</v>
      </c>
      <c r="AA25" s="6">
        <f t="shared" si="22"/>
        <v>0.70639199818669884</v>
      </c>
      <c r="AB25" s="6">
        <f t="shared" si="23"/>
        <v>0.70672686400688089</v>
      </c>
      <c r="AC25" s="87">
        <f t="shared" ref="AC25:AC58" si="25">(((R25+1000)/T$10-1000)-(T$8*Z24*W25   +   U$8*AA24*X25  +    V$8*AB24*Y25))/(T$8*(1-W25)+  U$8*(1-X25)   +  V$8*(1-Y25)  )</f>
        <v>0.70638356818261172</v>
      </c>
      <c r="AD25" s="6">
        <f t="shared" si="24"/>
        <v>0.70654835017830919</v>
      </c>
      <c r="AE25" s="6">
        <f t="shared" si="3"/>
        <v>0.70647000000000004</v>
      </c>
      <c r="AF25" s="6">
        <f t="shared" ref="AF25:AF58" si="26">AE25-AD25</f>
        <v>-7.8350178309150031E-5</v>
      </c>
      <c r="AG25" s="9"/>
      <c r="AH25" s="86">
        <f t="shared" si="16"/>
        <v>38322.265306122448</v>
      </c>
      <c r="AI25" s="80">
        <f t="shared" si="5"/>
        <v>223.265306122449</v>
      </c>
      <c r="AJ25" s="87">
        <f t="shared" si="17"/>
        <v>0.70638356818261172</v>
      </c>
    </row>
    <row r="26" spans="1:36" x14ac:dyDescent="0.2">
      <c r="A26" s="32" t="s">
        <v>40</v>
      </c>
      <c r="B26" s="33">
        <v>0.70643</v>
      </c>
      <c r="C26" s="98">
        <f t="shared" si="6"/>
        <v>38359.476190476191</v>
      </c>
      <c r="D26" s="34">
        <v>-104.52380952381</v>
      </c>
      <c r="E26" s="35">
        <f t="shared" si="7"/>
        <v>0.70609667594073078</v>
      </c>
      <c r="F26" s="34">
        <f t="shared" si="8"/>
        <v>260.47619047619003</v>
      </c>
      <c r="H26" s="96" t="str">
        <f t="shared" si="9"/>
        <v>Misha Sr</v>
      </c>
      <c r="I26" s="79" t="str">
        <f t="shared" si="10"/>
        <v>Misha ivory</v>
      </c>
      <c r="J26" s="96">
        <f t="shared" si="18"/>
        <v>260.47619047619003</v>
      </c>
      <c r="K26" s="87">
        <f t="shared" si="11"/>
        <v>0.70643</v>
      </c>
      <c r="L26" s="87">
        <f t="shared" si="12"/>
        <v>0.70609667594073078</v>
      </c>
      <c r="M26" s="80"/>
      <c r="O26" s="5" t="str">
        <f t="shared" si="0"/>
        <v>Misha ivory</v>
      </c>
      <c r="P26" s="22">
        <f t="shared" si="1"/>
        <v>260.47619047619003</v>
      </c>
      <c r="Q26" s="7">
        <f t="shared" si="13"/>
        <v>260.47619047619003</v>
      </c>
      <c r="R26" s="6">
        <f t="shared" si="2"/>
        <v>0.70643</v>
      </c>
      <c r="S26" s="5"/>
      <c r="T26" s="5"/>
      <c r="U26" s="7">
        <f t="shared" si="14"/>
        <v>37.210884353741022</v>
      </c>
      <c r="V26" s="7"/>
      <c r="W26" s="8">
        <f t="shared" si="19"/>
        <v>0.35647694405178493</v>
      </c>
      <c r="X26" s="8">
        <f t="shared" si="15"/>
        <v>0.35647694405178493</v>
      </c>
      <c r="Y26" s="7">
        <f t="shared" si="20"/>
        <v>0.9261237175638577</v>
      </c>
      <c r="Z26" s="6">
        <f t="shared" si="21"/>
        <v>0.70609667594073078</v>
      </c>
      <c r="AA26" s="6">
        <f t="shared" si="22"/>
        <v>0.70620195151248399</v>
      </c>
      <c r="AB26" s="6">
        <f t="shared" si="23"/>
        <v>0.70668030805531812</v>
      </c>
      <c r="AC26" s="87">
        <f t="shared" si="25"/>
        <v>0.70609667594073078</v>
      </c>
      <c r="AD26" s="6">
        <f t="shared" si="24"/>
        <v>0.70637681935568253</v>
      </c>
      <c r="AE26" s="6">
        <f t="shared" si="3"/>
        <v>0.70643</v>
      </c>
      <c r="AF26" s="6">
        <f t="shared" si="26"/>
        <v>5.3180644317474268E-5</v>
      </c>
      <c r="AG26" s="9"/>
      <c r="AH26" s="86">
        <f t="shared" si="16"/>
        <v>38359.476190476191</v>
      </c>
      <c r="AI26" s="80">
        <f t="shared" si="5"/>
        <v>260.47619047619003</v>
      </c>
      <c r="AJ26" s="87">
        <f t="shared" si="17"/>
        <v>0.70609667594073078</v>
      </c>
    </row>
    <row r="27" spans="1:36" x14ac:dyDescent="0.2">
      <c r="A27" s="32" t="s">
        <v>40</v>
      </c>
      <c r="B27" s="33">
        <v>0.70631999999999995</v>
      </c>
      <c r="C27" s="98">
        <f t="shared" si="6"/>
        <v>38396.687074829933</v>
      </c>
      <c r="D27" s="34">
        <v>-67.312925170067999</v>
      </c>
      <c r="E27" s="35">
        <f t="shared" si="7"/>
        <v>0.70599906955459069</v>
      </c>
      <c r="F27" s="34">
        <f t="shared" si="8"/>
        <v>297.68707482993199</v>
      </c>
      <c r="H27" s="96" t="str">
        <f t="shared" si="9"/>
        <v>Misha Sr</v>
      </c>
      <c r="I27" s="79" t="str">
        <f t="shared" si="10"/>
        <v>Misha ivory</v>
      </c>
      <c r="J27" s="96">
        <f t="shared" si="18"/>
        <v>297.68707482993199</v>
      </c>
      <c r="K27" s="87">
        <f t="shared" si="11"/>
        <v>0.70631999999999995</v>
      </c>
      <c r="L27" s="87">
        <f t="shared" si="12"/>
        <v>0.70599906955459069</v>
      </c>
      <c r="M27" s="80"/>
      <c r="O27" s="5" t="str">
        <f t="shared" si="0"/>
        <v>Misha ivory</v>
      </c>
      <c r="P27" s="22">
        <f t="shared" si="1"/>
        <v>297.68707482993199</v>
      </c>
      <c r="Q27" s="7">
        <f t="shared" si="13"/>
        <v>297.68707482993199</v>
      </c>
      <c r="R27" s="6">
        <f t="shared" si="2"/>
        <v>0.70631999999999995</v>
      </c>
      <c r="S27" s="5"/>
      <c r="T27" s="5"/>
      <c r="U27" s="7">
        <f t="shared" si="14"/>
        <v>37.21088435374196</v>
      </c>
      <c r="V27" s="7"/>
      <c r="W27" s="8">
        <f t="shared" si="19"/>
        <v>0.35647694405177571</v>
      </c>
      <c r="X27" s="8">
        <f t="shared" si="15"/>
        <v>0.35647694405177571</v>
      </c>
      <c r="Y27" s="7">
        <f t="shared" si="20"/>
        <v>0.92612371756385592</v>
      </c>
      <c r="Z27" s="6">
        <f t="shared" si="21"/>
        <v>0.70599906955459069</v>
      </c>
      <c r="AA27" s="6">
        <f t="shared" si="22"/>
        <v>0.70607139229494376</v>
      </c>
      <c r="AB27" s="6">
        <f t="shared" si="23"/>
        <v>0.70662998068743199</v>
      </c>
      <c r="AC27" s="87">
        <f t="shared" si="25"/>
        <v>0.70599906955459069</v>
      </c>
      <c r="AD27" s="6">
        <f t="shared" si="24"/>
        <v>0.70630190689837491</v>
      </c>
      <c r="AE27" s="6">
        <f t="shared" si="3"/>
        <v>0.70631999999999995</v>
      </c>
      <c r="AF27" s="6">
        <f t="shared" si="26"/>
        <v>1.8093101625038521E-5</v>
      </c>
      <c r="AG27" s="9"/>
      <c r="AH27" s="86">
        <f t="shared" si="16"/>
        <v>38396.687074829933</v>
      </c>
      <c r="AI27" s="80">
        <f t="shared" si="5"/>
        <v>297.68707482993199</v>
      </c>
      <c r="AJ27" s="87">
        <f t="shared" si="17"/>
        <v>0.70599906955459069</v>
      </c>
    </row>
    <row r="28" spans="1:36" x14ac:dyDescent="0.2">
      <c r="A28" s="32" t="s">
        <v>40</v>
      </c>
      <c r="B28" s="33">
        <v>0.70628999999999997</v>
      </c>
      <c r="C28" s="98">
        <f t="shared" si="6"/>
        <v>38433.897959183676</v>
      </c>
      <c r="D28" s="34">
        <v>-30.1020408163265</v>
      </c>
      <c r="E28" s="35">
        <f t="shared" si="7"/>
        <v>0.70602734787904509</v>
      </c>
      <c r="F28" s="34">
        <f t="shared" si="8"/>
        <v>334.89795918367349</v>
      </c>
      <c r="H28" s="96" t="str">
        <f t="shared" si="9"/>
        <v>Misha Sr</v>
      </c>
      <c r="I28" s="79" t="str">
        <f t="shared" si="10"/>
        <v>Misha ivory</v>
      </c>
      <c r="J28" s="96">
        <f t="shared" si="18"/>
        <v>334.89795918367349</v>
      </c>
      <c r="K28" s="87">
        <f t="shared" si="11"/>
        <v>0.70628999999999997</v>
      </c>
      <c r="L28" s="87">
        <f t="shared" si="12"/>
        <v>0.70602734787904509</v>
      </c>
      <c r="M28" s="80"/>
      <c r="O28" s="5" t="str">
        <f t="shared" si="0"/>
        <v>Misha ivory</v>
      </c>
      <c r="P28" s="22">
        <f t="shared" si="1"/>
        <v>334.89795918367349</v>
      </c>
      <c r="Q28" s="7">
        <f t="shared" si="13"/>
        <v>334.89795918367349</v>
      </c>
      <c r="R28" s="6">
        <f t="shared" si="2"/>
        <v>0.70628999999999997</v>
      </c>
      <c r="S28" s="5"/>
      <c r="T28" s="5"/>
      <c r="U28" s="7">
        <f t="shared" si="14"/>
        <v>37.210884353741505</v>
      </c>
      <c r="V28" s="7"/>
      <c r="W28" s="8">
        <f t="shared" si="19"/>
        <v>0.35647694405178021</v>
      </c>
      <c r="X28" s="8">
        <f t="shared" si="15"/>
        <v>0.35647694405178021</v>
      </c>
      <c r="Y28" s="7">
        <f t="shared" si="20"/>
        <v>0.9261237175638567</v>
      </c>
      <c r="Z28" s="6">
        <f t="shared" si="21"/>
        <v>0.70602734787904509</v>
      </c>
      <c r="AA28" s="6">
        <f t="shared" si="22"/>
        <v>0.70604304869782719</v>
      </c>
      <c r="AB28" s="6">
        <f t="shared" si="23"/>
        <v>0.70658546041587433</v>
      </c>
      <c r="AC28" s="87">
        <f t="shared" si="25"/>
        <v>0.70602734787904509</v>
      </c>
      <c r="AD28" s="6">
        <f t="shared" si="24"/>
        <v>0.70629524189666881</v>
      </c>
      <c r="AE28" s="6">
        <f t="shared" si="3"/>
        <v>0.70628999999999997</v>
      </c>
      <c r="AF28" s="6">
        <f t="shared" si="26"/>
        <v>-5.2418966688394519E-6</v>
      </c>
      <c r="AG28" s="9"/>
      <c r="AH28" s="86">
        <f t="shared" si="16"/>
        <v>38433.897959183676</v>
      </c>
      <c r="AI28" s="80">
        <f t="shared" si="5"/>
        <v>334.89795918367349</v>
      </c>
      <c r="AJ28" s="87">
        <f t="shared" si="17"/>
        <v>0.70602734787904509</v>
      </c>
    </row>
    <row r="29" spans="1:36" x14ac:dyDescent="0.2">
      <c r="A29" s="32" t="s">
        <v>40</v>
      </c>
      <c r="B29" s="33">
        <v>0.70652999999999999</v>
      </c>
      <c r="C29" s="98">
        <f t="shared" si="6"/>
        <v>38471.108843537419</v>
      </c>
      <c r="D29" s="34">
        <v>7.1088435374149999</v>
      </c>
      <c r="E29" s="35">
        <f t="shared" si="7"/>
        <v>0.70671514632253318</v>
      </c>
      <c r="F29" s="34">
        <f t="shared" si="8"/>
        <v>372.108843537415</v>
      </c>
      <c r="H29" s="96" t="str">
        <f t="shared" si="9"/>
        <v>Misha Sr</v>
      </c>
      <c r="I29" s="79" t="str">
        <f t="shared" si="10"/>
        <v>Misha ivory</v>
      </c>
      <c r="J29" s="96">
        <f t="shared" si="18"/>
        <v>372.108843537415</v>
      </c>
      <c r="K29" s="87">
        <f t="shared" si="11"/>
        <v>0.70652999999999999</v>
      </c>
      <c r="L29" s="87">
        <f t="shared" si="12"/>
        <v>0.70671514632253318</v>
      </c>
      <c r="M29" s="80"/>
      <c r="O29" s="5" t="str">
        <f t="shared" si="0"/>
        <v>Misha ivory</v>
      </c>
      <c r="P29" s="22">
        <f t="shared" si="1"/>
        <v>372.108843537415</v>
      </c>
      <c r="Q29" s="7">
        <f t="shared" si="13"/>
        <v>372.108843537415</v>
      </c>
      <c r="R29" s="6">
        <f t="shared" si="2"/>
        <v>0.70652999999999999</v>
      </c>
      <c r="S29" s="5"/>
      <c r="T29" s="5"/>
      <c r="U29" s="7">
        <f t="shared" si="14"/>
        <v>37.210884353741505</v>
      </c>
      <c r="V29" s="7"/>
      <c r="W29" s="8">
        <f t="shared" si="19"/>
        <v>0.35647694405178021</v>
      </c>
      <c r="X29" s="8">
        <f t="shared" si="15"/>
        <v>0.35647694405178021</v>
      </c>
      <c r="Y29" s="7">
        <f t="shared" si="20"/>
        <v>0.9261237175638567</v>
      </c>
      <c r="Z29" s="6">
        <f t="shared" si="21"/>
        <v>0.70671514632253318</v>
      </c>
      <c r="AA29" s="6">
        <f t="shared" si="22"/>
        <v>0.70647555901517356</v>
      </c>
      <c r="AB29" s="6">
        <f t="shared" si="23"/>
        <v>0.70659504112854266</v>
      </c>
      <c r="AC29" s="87">
        <f t="shared" si="25"/>
        <v>0.70671514632253318</v>
      </c>
      <c r="AD29" s="6">
        <f t="shared" si="24"/>
        <v>0.70665749582940407</v>
      </c>
      <c r="AE29" s="6">
        <f t="shared" si="3"/>
        <v>0.70652999999999999</v>
      </c>
      <c r="AF29" s="6">
        <f t="shared" si="26"/>
        <v>-1.2749582940407844E-4</v>
      </c>
      <c r="AG29" s="9"/>
      <c r="AH29" s="86">
        <f t="shared" si="16"/>
        <v>38471.108843537419</v>
      </c>
      <c r="AI29" s="80">
        <f t="shared" si="5"/>
        <v>372.108843537415</v>
      </c>
      <c r="AJ29" s="87">
        <f t="shared" si="17"/>
        <v>0.70671514632253318</v>
      </c>
    </row>
    <row r="30" spans="1:36" x14ac:dyDescent="0.2">
      <c r="A30" s="32" t="s">
        <v>40</v>
      </c>
      <c r="B30" s="33">
        <v>0.70894000000000001</v>
      </c>
      <c r="C30" s="98">
        <f t="shared" si="6"/>
        <v>38545.530612244896</v>
      </c>
      <c r="D30" s="34">
        <v>81.530612244897995</v>
      </c>
      <c r="E30" s="35">
        <f t="shared" si="7"/>
        <v>0.71107019134153859</v>
      </c>
      <c r="F30" s="34">
        <f t="shared" si="8"/>
        <v>446.53061224489801</v>
      </c>
      <c r="H30" s="96" t="str">
        <f t="shared" si="9"/>
        <v>Misha Sr</v>
      </c>
      <c r="I30" s="79" t="str">
        <f t="shared" si="10"/>
        <v>Misha ivory</v>
      </c>
      <c r="J30" s="96">
        <f t="shared" si="18"/>
        <v>446.53061224489801</v>
      </c>
      <c r="K30" s="87">
        <f t="shared" si="11"/>
        <v>0.70894000000000001</v>
      </c>
      <c r="L30" s="87">
        <f t="shared" si="12"/>
        <v>0.71107019134153859</v>
      </c>
      <c r="M30" s="80"/>
      <c r="O30" s="5" t="str">
        <f t="shared" si="0"/>
        <v>Misha ivory</v>
      </c>
      <c r="P30" s="22">
        <f t="shared" si="1"/>
        <v>446.53061224489801</v>
      </c>
      <c r="Q30" s="7">
        <f t="shared" si="13"/>
        <v>446.53061224489801</v>
      </c>
      <c r="R30" s="6">
        <f t="shared" si="2"/>
        <v>0.70894000000000001</v>
      </c>
      <c r="S30" s="5"/>
      <c r="T30" s="5"/>
      <c r="U30" s="7">
        <f t="shared" si="14"/>
        <v>74.421768707483011</v>
      </c>
      <c r="V30" s="7"/>
      <c r="W30" s="8">
        <f t="shared" si="19"/>
        <v>0.12707581164049603</v>
      </c>
      <c r="X30" s="8">
        <f t="shared" si="15"/>
        <v>0.12707581164049603</v>
      </c>
      <c r="Y30" s="7">
        <f t="shared" si="20"/>
        <v>0.85770514023429834</v>
      </c>
      <c r="Z30" s="6">
        <f t="shared" si="21"/>
        <v>0.71107019134153859</v>
      </c>
      <c r="AA30" s="6">
        <f t="shared" si="22"/>
        <v>0.71048632470947615</v>
      </c>
      <c r="AB30" s="6">
        <f t="shared" si="23"/>
        <v>0.7072318320005313</v>
      </c>
      <c r="AC30" s="87">
        <f t="shared" si="25"/>
        <v>0.71107019134153859</v>
      </c>
      <c r="AD30" s="6">
        <f t="shared" si="24"/>
        <v>0.70922777885789401</v>
      </c>
      <c r="AE30" s="6">
        <f t="shared" si="3"/>
        <v>0.70894000000000001</v>
      </c>
      <c r="AF30" s="6">
        <f t="shared" si="26"/>
        <v>-2.8777885789399438E-4</v>
      </c>
      <c r="AG30" s="9"/>
      <c r="AH30" s="86">
        <f t="shared" si="16"/>
        <v>38545.530612244896</v>
      </c>
      <c r="AI30" s="80">
        <f t="shared" si="5"/>
        <v>446.53061224489801</v>
      </c>
      <c r="AJ30" s="87">
        <f t="shared" si="17"/>
        <v>0.71107019134153859</v>
      </c>
    </row>
    <row r="31" spans="1:36" x14ac:dyDescent="0.2">
      <c r="A31" s="32" t="s">
        <v>40</v>
      </c>
      <c r="B31" s="33">
        <v>0.70977000000000001</v>
      </c>
      <c r="C31" s="98">
        <f t="shared" si="6"/>
        <v>38582.741496598639</v>
      </c>
      <c r="D31" s="34">
        <v>118.741496598639</v>
      </c>
      <c r="E31" s="35">
        <f t="shared" si="7"/>
        <v>0.71216751280127299</v>
      </c>
      <c r="F31" s="34">
        <f t="shared" si="8"/>
        <v>483.741496598639</v>
      </c>
      <c r="H31" s="96" t="str">
        <f t="shared" si="9"/>
        <v>Misha Sr</v>
      </c>
      <c r="I31" s="79" t="str">
        <f t="shared" si="10"/>
        <v>Misha ivory</v>
      </c>
      <c r="J31" s="96">
        <f t="shared" si="18"/>
        <v>483.741496598639</v>
      </c>
      <c r="K31" s="87">
        <f t="shared" si="11"/>
        <v>0.70977000000000001</v>
      </c>
      <c r="L31" s="87">
        <f t="shared" si="12"/>
        <v>0.71216751280127299</v>
      </c>
      <c r="M31" s="80"/>
      <c r="O31" s="5" t="str">
        <f t="shared" si="0"/>
        <v>Misha ivory</v>
      </c>
      <c r="P31" s="22">
        <f t="shared" si="1"/>
        <v>483.741496598639</v>
      </c>
      <c r="Q31" s="7">
        <f t="shared" si="13"/>
        <v>483.741496598639</v>
      </c>
      <c r="R31" s="6">
        <f t="shared" si="2"/>
        <v>0.70977000000000001</v>
      </c>
      <c r="S31" s="5"/>
      <c r="T31" s="5"/>
      <c r="U31" s="7">
        <f t="shared" si="14"/>
        <v>37.210884353740994</v>
      </c>
      <c r="V31" s="7"/>
      <c r="W31" s="8">
        <f t="shared" si="19"/>
        <v>0.35647694405178526</v>
      </c>
      <c r="X31" s="8">
        <f t="shared" si="15"/>
        <v>0.35647694405178526</v>
      </c>
      <c r="Y31" s="7">
        <f t="shared" si="20"/>
        <v>0.9261237175638577</v>
      </c>
      <c r="Z31" s="6">
        <f t="shared" si="21"/>
        <v>0.71216751280127299</v>
      </c>
      <c r="AA31" s="6">
        <f t="shared" si="22"/>
        <v>0.71156820800793308</v>
      </c>
      <c r="AB31" s="6">
        <f t="shared" si="23"/>
        <v>0.70759646174938151</v>
      </c>
      <c r="AC31" s="87">
        <f t="shared" si="25"/>
        <v>0.71216751280127299</v>
      </c>
      <c r="AD31" s="6">
        <f t="shared" si="24"/>
        <v>0.70997340829637778</v>
      </c>
      <c r="AE31" s="6">
        <f t="shared" si="3"/>
        <v>0.70977000000000001</v>
      </c>
      <c r="AF31" s="6">
        <f t="shared" si="26"/>
        <v>-2.0340829637777169E-4</v>
      </c>
      <c r="AG31" s="9"/>
      <c r="AH31" s="86">
        <f t="shared" si="16"/>
        <v>38582.741496598639</v>
      </c>
      <c r="AI31" s="80">
        <f t="shared" si="5"/>
        <v>483.741496598639</v>
      </c>
      <c r="AJ31" s="87">
        <f t="shared" si="17"/>
        <v>0.71216751280127299</v>
      </c>
    </row>
    <row r="32" spans="1:36" x14ac:dyDescent="0.2">
      <c r="A32" s="32" t="s">
        <v>40</v>
      </c>
      <c r="B32" s="33">
        <v>0.70948999999999995</v>
      </c>
      <c r="C32" s="98">
        <f t="shared" si="6"/>
        <v>38619.952380952382</v>
      </c>
      <c r="D32" s="34">
        <v>155.95238095238099</v>
      </c>
      <c r="E32" s="35">
        <f t="shared" si="7"/>
        <v>0.71042335317102823</v>
      </c>
      <c r="F32" s="34">
        <f t="shared" si="8"/>
        <v>520.95238095238096</v>
      </c>
      <c r="H32" s="96" t="str">
        <f t="shared" si="9"/>
        <v>Misha Sr</v>
      </c>
      <c r="I32" s="79" t="str">
        <f t="shared" si="10"/>
        <v>Misha ivory</v>
      </c>
      <c r="J32" s="96">
        <f t="shared" si="18"/>
        <v>520.95238095238096</v>
      </c>
      <c r="K32" s="87">
        <f t="shared" si="11"/>
        <v>0.70948999999999995</v>
      </c>
      <c r="L32" s="87">
        <f t="shared" si="12"/>
        <v>0.71042335317102823</v>
      </c>
      <c r="M32" s="80"/>
      <c r="O32" s="5" t="str">
        <f t="shared" si="0"/>
        <v>Misha ivory</v>
      </c>
      <c r="P32" s="22">
        <f t="shared" si="1"/>
        <v>520.95238095238096</v>
      </c>
      <c r="Q32" s="7">
        <f t="shared" si="13"/>
        <v>520.95238095238096</v>
      </c>
      <c r="R32" s="6">
        <f t="shared" si="2"/>
        <v>0.70948999999999995</v>
      </c>
      <c r="S32" s="5"/>
      <c r="T32" s="5"/>
      <c r="U32" s="7">
        <f t="shared" si="14"/>
        <v>37.21088435374196</v>
      </c>
      <c r="V32" s="7"/>
      <c r="W32" s="8">
        <f t="shared" si="19"/>
        <v>0.35647694405177571</v>
      </c>
      <c r="X32" s="8">
        <f t="shared" si="15"/>
        <v>0.35647694405177571</v>
      </c>
      <c r="Y32" s="7">
        <f t="shared" si="20"/>
        <v>0.92612371756385592</v>
      </c>
      <c r="Z32" s="6">
        <f t="shared" si="21"/>
        <v>0.71042335317102823</v>
      </c>
      <c r="AA32" s="6">
        <f t="shared" si="22"/>
        <v>0.71083146752467097</v>
      </c>
      <c r="AB32" s="6">
        <f t="shared" si="23"/>
        <v>0.70780530197846336</v>
      </c>
      <c r="AC32" s="87">
        <f t="shared" si="25"/>
        <v>0.71042335317102823</v>
      </c>
      <c r="AD32" s="6">
        <f t="shared" si="24"/>
        <v>0.70916668859854326</v>
      </c>
      <c r="AE32" s="6">
        <f t="shared" si="3"/>
        <v>0.70948999999999995</v>
      </c>
      <c r="AF32" s="6">
        <f t="shared" si="26"/>
        <v>3.2331140145669401E-4</v>
      </c>
      <c r="AG32" s="9"/>
      <c r="AH32" s="86">
        <f t="shared" si="16"/>
        <v>38619.952380952382</v>
      </c>
      <c r="AI32" s="80">
        <f t="shared" si="5"/>
        <v>520.95238095238096</v>
      </c>
      <c r="AJ32" s="87">
        <f t="shared" si="17"/>
        <v>0.71042335317102823</v>
      </c>
    </row>
    <row r="33" spans="1:36" x14ac:dyDescent="0.2">
      <c r="A33" s="32" t="s">
        <v>40</v>
      </c>
      <c r="B33" s="33">
        <v>0.70948</v>
      </c>
      <c r="C33" s="98">
        <f t="shared" si="6"/>
        <v>38657.163265306124</v>
      </c>
      <c r="D33" s="34">
        <v>193.16326530612301</v>
      </c>
      <c r="E33" s="35">
        <f t="shared" si="7"/>
        <v>0.71101907892109717</v>
      </c>
      <c r="F33" s="34">
        <f t="shared" si="8"/>
        <v>558.16326530612298</v>
      </c>
      <c r="H33" s="96" t="str">
        <f t="shared" si="9"/>
        <v>Misha Sr</v>
      </c>
      <c r="I33" s="79" t="str">
        <f t="shared" si="10"/>
        <v>Misha ivory</v>
      </c>
      <c r="J33" s="96">
        <f t="shared" si="18"/>
        <v>558.16326530612298</v>
      </c>
      <c r="K33" s="87">
        <f t="shared" si="11"/>
        <v>0.70948</v>
      </c>
      <c r="L33" s="87">
        <f t="shared" si="12"/>
        <v>0.71101907892109717</v>
      </c>
      <c r="M33" s="80"/>
      <c r="O33" s="5" t="str">
        <f t="shared" si="0"/>
        <v>Misha ivory</v>
      </c>
      <c r="P33" s="22">
        <f t="shared" si="1"/>
        <v>558.16326530612298</v>
      </c>
      <c r="Q33" s="7">
        <f t="shared" si="13"/>
        <v>558.16326530612298</v>
      </c>
      <c r="R33" s="6">
        <f t="shared" si="2"/>
        <v>0.70948</v>
      </c>
      <c r="S33" s="5"/>
      <c r="T33" s="5"/>
      <c r="U33" s="7">
        <f t="shared" si="14"/>
        <v>37.210884353742017</v>
      </c>
      <c r="V33" s="7"/>
      <c r="W33" s="8">
        <f t="shared" si="19"/>
        <v>0.35647694405177516</v>
      </c>
      <c r="X33" s="8">
        <f t="shared" si="15"/>
        <v>0.35647694405177516</v>
      </c>
      <c r="Y33" s="7">
        <f t="shared" si="20"/>
        <v>0.92612371756385581</v>
      </c>
      <c r="Z33" s="6">
        <f t="shared" si="21"/>
        <v>0.71101907892109717</v>
      </c>
      <c r="AA33" s="6">
        <f t="shared" si="22"/>
        <v>0.71095219978382984</v>
      </c>
      <c r="AB33" s="6">
        <f t="shared" si="23"/>
        <v>0.70804272387156419</v>
      </c>
      <c r="AC33" s="87">
        <f t="shared" si="25"/>
        <v>0.71101907892109717</v>
      </c>
      <c r="AD33" s="6">
        <f t="shared" si="24"/>
        <v>0.70959042849733578</v>
      </c>
      <c r="AE33" s="6">
        <f t="shared" si="3"/>
        <v>0.70948</v>
      </c>
      <c r="AF33" s="6">
        <f t="shared" si="26"/>
        <v>-1.1042849733577942E-4</v>
      </c>
      <c r="AG33" s="9"/>
      <c r="AH33" s="86">
        <f t="shared" si="16"/>
        <v>38657.163265306124</v>
      </c>
      <c r="AI33" s="80">
        <f t="shared" si="5"/>
        <v>558.16326530612298</v>
      </c>
      <c r="AJ33" s="87">
        <f t="shared" si="17"/>
        <v>0.71101907892109717</v>
      </c>
    </row>
    <row r="34" spans="1:36" x14ac:dyDescent="0.2">
      <c r="A34" s="32" t="s">
        <v>40</v>
      </c>
      <c r="B34" s="33">
        <v>0.70965</v>
      </c>
      <c r="C34" s="98">
        <f t="shared" si="6"/>
        <v>38694.374149659867</v>
      </c>
      <c r="D34" s="34">
        <v>230.374149659864</v>
      </c>
      <c r="E34" s="35">
        <f t="shared" si="7"/>
        <v>0.71089486168751548</v>
      </c>
      <c r="F34" s="34">
        <f t="shared" si="8"/>
        <v>595.37414965986397</v>
      </c>
      <c r="H34" s="96" t="str">
        <f t="shared" si="9"/>
        <v>Misha Sr</v>
      </c>
      <c r="I34" s="79" t="str">
        <f t="shared" si="10"/>
        <v>Misha ivory</v>
      </c>
      <c r="J34" s="96">
        <f t="shared" si="18"/>
        <v>595.37414965986397</v>
      </c>
      <c r="K34" s="87">
        <f t="shared" si="11"/>
        <v>0.70965</v>
      </c>
      <c r="L34" s="87">
        <f t="shared" si="12"/>
        <v>0.71089486168751548</v>
      </c>
      <c r="M34" s="80"/>
      <c r="O34" s="5" t="str">
        <f t="shared" si="0"/>
        <v>Misha ivory</v>
      </c>
      <c r="P34" s="22">
        <f t="shared" si="1"/>
        <v>595.37414965986397</v>
      </c>
      <c r="Q34" s="7">
        <f t="shared" si="13"/>
        <v>595.37414965986397</v>
      </c>
      <c r="R34" s="6">
        <f t="shared" si="2"/>
        <v>0.70965</v>
      </c>
      <c r="S34" s="5"/>
      <c r="T34" s="5"/>
      <c r="U34" s="7">
        <f t="shared" si="14"/>
        <v>37.210884353740994</v>
      </c>
      <c r="V34" s="7"/>
      <c r="W34" s="8">
        <f t="shared" si="19"/>
        <v>0.35647694405178526</v>
      </c>
      <c r="X34" s="8">
        <f t="shared" si="15"/>
        <v>0.35647694405178526</v>
      </c>
      <c r="Y34" s="7">
        <f t="shared" si="20"/>
        <v>0.9261237175638577</v>
      </c>
      <c r="Z34" s="6">
        <f t="shared" si="21"/>
        <v>0.71089486168751548</v>
      </c>
      <c r="AA34" s="6">
        <f t="shared" si="22"/>
        <v>0.71091530139686743</v>
      </c>
      <c r="AB34" s="6">
        <f t="shared" si="23"/>
        <v>0.70825342921040213</v>
      </c>
      <c r="AC34" s="87">
        <f t="shared" si="25"/>
        <v>0.71089486168751548</v>
      </c>
      <c r="AD34" s="6">
        <f t="shared" si="24"/>
        <v>0.70962697409845532</v>
      </c>
      <c r="AE34" s="6">
        <f t="shared" si="3"/>
        <v>0.70965</v>
      </c>
      <c r="AF34" s="6">
        <f t="shared" si="26"/>
        <v>2.3025901544682092E-5</v>
      </c>
      <c r="AG34" s="9"/>
      <c r="AH34" s="86">
        <f t="shared" si="16"/>
        <v>38694.374149659867</v>
      </c>
      <c r="AI34" s="80">
        <f t="shared" si="5"/>
        <v>595.37414965986397</v>
      </c>
      <c r="AJ34" s="87">
        <f t="shared" si="17"/>
        <v>0.71089486168751548</v>
      </c>
    </row>
    <row r="35" spans="1:36" x14ac:dyDescent="0.2">
      <c r="A35" s="32" t="s">
        <v>40</v>
      </c>
      <c r="B35" s="33">
        <v>0.70979000000000003</v>
      </c>
      <c r="C35" s="98">
        <f t="shared" si="6"/>
        <v>38731.585034013602</v>
      </c>
      <c r="D35" s="34">
        <v>267.58503401360502</v>
      </c>
      <c r="E35" s="35">
        <f t="shared" si="7"/>
        <v>0.71108227175461758</v>
      </c>
      <c r="F35" s="34">
        <f t="shared" si="8"/>
        <v>632.58503401360508</v>
      </c>
      <c r="H35" s="96" t="str">
        <f t="shared" si="9"/>
        <v>Misha Sr</v>
      </c>
      <c r="I35" s="79" t="str">
        <f t="shared" si="10"/>
        <v>Misha ivory</v>
      </c>
      <c r="J35" s="96">
        <f t="shared" si="18"/>
        <v>632.58503401360508</v>
      </c>
      <c r="K35" s="87">
        <f t="shared" si="11"/>
        <v>0.70979000000000003</v>
      </c>
      <c r="L35" s="87">
        <f t="shared" si="12"/>
        <v>0.71108227175461758</v>
      </c>
      <c r="M35" s="80"/>
      <c r="O35" s="5" t="str">
        <f t="shared" si="0"/>
        <v>Misha ivory</v>
      </c>
      <c r="P35" s="22">
        <f t="shared" si="1"/>
        <v>632.58503401360508</v>
      </c>
      <c r="Q35" s="7">
        <f t="shared" si="13"/>
        <v>632.58503401360508</v>
      </c>
      <c r="R35" s="6">
        <f t="shared" si="2"/>
        <v>0.70979000000000003</v>
      </c>
      <c r="S35" s="5"/>
      <c r="T35" s="5"/>
      <c r="U35" s="7">
        <f t="shared" si="14"/>
        <v>37.210884353741108</v>
      </c>
      <c r="V35" s="7"/>
      <c r="W35" s="8">
        <f t="shared" si="19"/>
        <v>0.35647694405178415</v>
      </c>
      <c r="X35" s="8">
        <f t="shared" si="15"/>
        <v>0.35647694405178415</v>
      </c>
      <c r="Y35" s="7">
        <f t="shared" si="20"/>
        <v>0.92612371756385747</v>
      </c>
      <c r="Z35" s="6">
        <f t="shared" si="21"/>
        <v>0.71108227175461758</v>
      </c>
      <c r="AA35" s="6">
        <f t="shared" si="22"/>
        <v>0.7110227506717397</v>
      </c>
      <c r="AB35" s="6">
        <f t="shared" si="23"/>
        <v>0.70846241358116591</v>
      </c>
      <c r="AC35" s="87">
        <f t="shared" si="25"/>
        <v>0.71108227175461758</v>
      </c>
      <c r="AD35" s="6">
        <f t="shared" si="24"/>
        <v>0.70982473983133332</v>
      </c>
      <c r="AE35" s="6">
        <f t="shared" si="3"/>
        <v>0.70979000000000003</v>
      </c>
      <c r="AF35" s="6">
        <f t="shared" si="26"/>
        <v>-3.4739831333285842E-5</v>
      </c>
      <c r="AG35" s="9"/>
      <c r="AH35" s="86">
        <f t="shared" si="16"/>
        <v>38731.585034013602</v>
      </c>
      <c r="AI35" s="80">
        <f t="shared" si="5"/>
        <v>632.58503401360508</v>
      </c>
      <c r="AJ35" s="87">
        <f t="shared" si="17"/>
        <v>0.71108227175461758</v>
      </c>
    </row>
    <row r="36" spans="1:36" x14ac:dyDescent="0.2">
      <c r="A36" s="32" t="s">
        <v>40</v>
      </c>
      <c r="B36" s="33">
        <v>0.70970999999999995</v>
      </c>
      <c r="C36" s="98">
        <f t="shared" si="6"/>
        <v>38768.795918367345</v>
      </c>
      <c r="D36" s="34">
        <v>304.79591836734699</v>
      </c>
      <c r="E36" s="35">
        <f t="shared" si="7"/>
        <v>0.71052121862276063</v>
      </c>
      <c r="F36" s="34">
        <f t="shared" si="8"/>
        <v>669.79591836734699</v>
      </c>
      <c r="H36" s="96" t="str">
        <f t="shared" si="9"/>
        <v>Misha Sr</v>
      </c>
      <c r="I36" s="79" t="str">
        <f t="shared" si="10"/>
        <v>Misha ivory</v>
      </c>
      <c r="J36" s="96">
        <f t="shared" si="18"/>
        <v>669.79591836734699</v>
      </c>
      <c r="K36" s="87">
        <f t="shared" si="11"/>
        <v>0.70970999999999995</v>
      </c>
      <c r="L36" s="87">
        <f t="shared" si="12"/>
        <v>0.71052121862276063</v>
      </c>
      <c r="M36" s="80"/>
      <c r="O36" s="5" t="str">
        <f t="shared" si="0"/>
        <v>Misha ivory</v>
      </c>
      <c r="P36" s="22">
        <f t="shared" si="1"/>
        <v>669.79591836734699</v>
      </c>
      <c r="Q36" s="7">
        <f t="shared" si="13"/>
        <v>669.79591836734699</v>
      </c>
      <c r="R36" s="6">
        <f t="shared" si="2"/>
        <v>0.70970999999999995</v>
      </c>
      <c r="S36" s="5"/>
      <c r="T36" s="5"/>
      <c r="U36" s="7">
        <f t="shared" si="14"/>
        <v>37.210884353741903</v>
      </c>
      <c r="V36" s="7"/>
      <c r="W36" s="8">
        <f t="shared" si="19"/>
        <v>0.35647694405177627</v>
      </c>
      <c r="X36" s="8">
        <f t="shared" si="15"/>
        <v>0.35647694405177627</v>
      </c>
      <c r="Y36" s="7">
        <f t="shared" si="20"/>
        <v>0.92612371756385603</v>
      </c>
      <c r="Z36" s="6">
        <f t="shared" si="21"/>
        <v>0.71052121862276063</v>
      </c>
      <c r="AA36" s="6">
        <f t="shared" si="22"/>
        <v>0.71070000323492466</v>
      </c>
      <c r="AB36" s="6">
        <f t="shared" si="23"/>
        <v>0.70861451044389967</v>
      </c>
      <c r="AC36" s="87">
        <f t="shared" si="25"/>
        <v>0.71052121862276063</v>
      </c>
      <c r="AD36" s="6">
        <f t="shared" si="24"/>
        <v>0.70960599869692942</v>
      </c>
      <c r="AE36" s="6">
        <f t="shared" si="3"/>
        <v>0.70970999999999995</v>
      </c>
      <c r="AF36" s="6">
        <f t="shared" si="26"/>
        <v>1.0400130307053335E-4</v>
      </c>
      <c r="AG36" s="9"/>
      <c r="AH36" s="86">
        <f t="shared" si="16"/>
        <v>38768.795918367345</v>
      </c>
      <c r="AI36" s="80">
        <f t="shared" si="5"/>
        <v>669.79591836734699</v>
      </c>
      <c r="AJ36" s="87">
        <f t="shared" si="17"/>
        <v>0.71052121862276063</v>
      </c>
    </row>
    <row r="37" spans="1:36" x14ac:dyDescent="0.2">
      <c r="A37" s="32" t="s">
        <v>40</v>
      </c>
      <c r="B37" s="33">
        <v>0.71020000000000005</v>
      </c>
      <c r="C37" s="98">
        <f t="shared" si="6"/>
        <v>38806.006802721087</v>
      </c>
      <c r="D37" s="34">
        <v>342.00680272108798</v>
      </c>
      <c r="E37" s="35">
        <f t="shared" si="7"/>
        <v>0.71194353360748019</v>
      </c>
      <c r="F37" s="34">
        <f t="shared" si="8"/>
        <v>707.00680272108798</v>
      </c>
      <c r="H37" s="96" t="str">
        <f t="shared" si="9"/>
        <v>Misha Sr</v>
      </c>
      <c r="I37" s="79" t="str">
        <f t="shared" si="10"/>
        <v>Misha ivory</v>
      </c>
      <c r="J37" s="96">
        <f t="shared" si="18"/>
        <v>707.00680272108798</v>
      </c>
      <c r="K37" s="87">
        <f t="shared" si="11"/>
        <v>0.71020000000000005</v>
      </c>
      <c r="L37" s="87">
        <f t="shared" si="12"/>
        <v>0.71194353360748019</v>
      </c>
      <c r="M37" s="80"/>
      <c r="O37" s="5" t="str">
        <f t="shared" si="0"/>
        <v>Misha ivory</v>
      </c>
      <c r="P37" s="22">
        <f t="shared" si="1"/>
        <v>707.00680272108798</v>
      </c>
      <c r="Q37" s="7">
        <f t="shared" si="13"/>
        <v>707.00680272108798</v>
      </c>
      <c r="R37" s="6">
        <f t="shared" si="2"/>
        <v>0.71020000000000005</v>
      </c>
      <c r="S37" s="5"/>
      <c r="T37" s="5"/>
      <c r="U37" s="7">
        <f t="shared" si="14"/>
        <v>37.210884353740994</v>
      </c>
      <c r="V37" s="7"/>
      <c r="W37" s="8">
        <f t="shared" si="19"/>
        <v>0.35647694405178526</v>
      </c>
      <c r="X37" s="8">
        <f t="shared" si="15"/>
        <v>0.35647694405178526</v>
      </c>
      <c r="Y37" s="7">
        <f t="shared" si="20"/>
        <v>0.9261237175638577</v>
      </c>
      <c r="Z37" s="6">
        <f t="shared" si="21"/>
        <v>0.71194353360748019</v>
      </c>
      <c r="AA37" s="6">
        <f t="shared" si="22"/>
        <v>0.71150024370043607</v>
      </c>
      <c r="AB37" s="6">
        <f t="shared" si="23"/>
        <v>0.70886044629936873</v>
      </c>
      <c r="AC37" s="87">
        <f t="shared" si="25"/>
        <v>0.71194353360748019</v>
      </c>
      <c r="AD37" s="6">
        <f t="shared" si="24"/>
        <v>0.71046365169956971</v>
      </c>
      <c r="AE37" s="6">
        <f t="shared" si="3"/>
        <v>0.71020000000000005</v>
      </c>
      <c r="AF37" s="6">
        <f t="shared" si="26"/>
        <v>-2.6365169956965584E-4</v>
      </c>
      <c r="AG37" s="9"/>
      <c r="AH37" s="86">
        <f t="shared" si="16"/>
        <v>38806.006802721087</v>
      </c>
      <c r="AI37" s="80">
        <f t="shared" si="5"/>
        <v>707.00680272108798</v>
      </c>
      <c r="AJ37" s="87">
        <f t="shared" si="17"/>
        <v>0.71194353360748019</v>
      </c>
    </row>
    <row r="38" spans="1:36" x14ac:dyDescent="0.2">
      <c r="A38" s="32" t="s">
        <v>40</v>
      </c>
      <c r="B38" s="33">
        <v>0.71013000000000004</v>
      </c>
      <c r="C38" s="98">
        <f t="shared" si="6"/>
        <v>38843.21768707483</v>
      </c>
      <c r="D38" s="34">
        <v>379.21768707483</v>
      </c>
      <c r="E38" s="35">
        <f t="shared" si="7"/>
        <v>0.71074659028098164</v>
      </c>
      <c r="F38" s="34">
        <f t="shared" si="8"/>
        <v>744.21768707483</v>
      </c>
      <c r="H38" s="96" t="str">
        <f t="shared" si="9"/>
        <v>Misha Sr</v>
      </c>
      <c r="I38" s="79" t="str">
        <f t="shared" si="10"/>
        <v>Misha ivory</v>
      </c>
      <c r="J38" s="96">
        <f t="shared" si="18"/>
        <v>744.21768707483</v>
      </c>
      <c r="K38" s="87">
        <f t="shared" si="11"/>
        <v>0.71013000000000004</v>
      </c>
      <c r="L38" s="87">
        <f t="shared" si="12"/>
        <v>0.71074659028098164</v>
      </c>
      <c r="M38" s="80"/>
      <c r="O38" s="5" t="str">
        <f t="shared" si="0"/>
        <v>Misha ivory</v>
      </c>
      <c r="P38" s="22">
        <f t="shared" si="1"/>
        <v>744.21768707483</v>
      </c>
      <c r="Q38" s="7">
        <f t="shared" si="13"/>
        <v>744.21768707483</v>
      </c>
      <c r="R38" s="6">
        <f t="shared" si="2"/>
        <v>0.71013000000000004</v>
      </c>
      <c r="S38" s="5"/>
      <c r="T38" s="5"/>
      <c r="U38" s="7">
        <f t="shared" si="14"/>
        <v>37.210884353742017</v>
      </c>
      <c r="V38" s="7"/>
      <c r="W38" s="8">
        <f t="shared" si="19"/>
        <v>0.35647694405177516</v>
      </c>
      <c r="X38" s="8">
        <f t="shared" si="15"/>
        <v>0.35647694405177516</v>
      </c>
      <c r="Y38" s="7">
        <f t="shared" si="20"/>
        <v>0.92612371756385581</v>
      </c>
      <c r="Z38" s="6">
        <f t="shared" si="21"/>
        <v>0.71074659028098164</v>
      </c>
      <c r="AA38" s="6">
        <f t="shared" si="22"/>
        <v>0.71101525034882296</v>
      </c>
      <c r="AB38" s="6">
        <f t="shared" si="23"/>
        <v>0.70899978760486959</v>
      </c>
      <c r="AC38" s="87">
        <f t="shared" si="25"/>
        <v>0.71074659028098164</v>
      </c>
      <c r="AD38" s="6">
        <f t="shared" si="24"/>
        <v>0.70990812499644562</v>
      </c>
      <c r="AE38" s="6">
        <f t="shared" si="3"/>
        <v>0.71013000000000004</v>
      </c>
      <c r="AF38" s="6">
        <f t="shared" si="26"/>
        <v>2.2187500355441703E-4</v>
      </c>
      <c r="AG38" s="9"/>
      <c r="AH38" s="86">
        <f t="shared" si="16"/>
        <v>38843.21768707483</v>
      </c>
      <c r="AI38" s="80">
        <f t="shared" si="5"/>
        <v>744.21768707483</v>
      </c>
      <c r="AJ38" s="87">
        <f t="shared" si="17"/>
        <v>0.71074659028098164</v>
      </c>
    </row>
    <row r="39" spans="1:36" x14ac:dyDescent="0.2">
      <c r="A39" s="32" t="s">
        <v>40</v>
      </c>
      <c r="B39" s="33">
        <v>0.70987</v>
      </c>
      <c r="C39" s="98">
        <f t="shared" si="6"/>
        <v>38880.428571428572</v>
      </c>
      <c r="D39" s="34">
        <v>416.42857142857099</v>
      </c>
      <c r="E39" s="35">
        <f t="shared" si="7"/>
        <v>0.710476204725213</v>
      </c>
      <c r="F39" s="34">
        <f t="shared" si="8"/>
        <v>781.42857142857099</v>
      </c>
      <c r="H39" s="96" t="str">
        <f t="shared" si="9"/>
        <v>Misha Sr</v>
      </c>
      <c r="I39" s="79" t="str">
        <f t="shared" si="10"/>
        <v>Misha ivory</v>
      </c>
      <c r="J39" s="96">
        <f t="shared" si="18"/>
        <v>781.42857142857099</v>
      </c>
      <c r="K39" s="87">
        <f t="shared" si="11"/>
        <v>0.70987</v>
      </c>
      <c r="L39" s="87">
        <f t="shared" si="12"/>
        <v>0.710476204725213</v>
      </c>
      <c r="M39" s="80"/>
      <c r="O39" s="5" t="str">
        <f t="shared" si="0"/>
        <v>Misha ivory</v>
      </c>
      <c r="P39" s="22">
        <f t="shared" si="1"/>
        <v>781.42857142857099</v>
      </c>
      <c r="Q39" s="7">
        <f t="shared" si="13"/>
        <v>781.42857142857099</v>
      </c>
      <c r="R39" s="6">
        <f t="shared" si="2"/>
        <v>0.70987</v>
      </c>
      <c r="S39" s="5"/>
      <c r="T39" s="5"/>
      <c r="U39" s="7">
        <f t="shared" si="14"/>
        <v>37.210884353740994</v>
      </c>
      <c r="V39" s="7"/>
      <c r="W39" s="8">
        <f t="shared" si="19"/>
        <v>0.35647694405178526</v>
      </c>
      <c r="X39" s="8">
        <f t="shared" si="15"/>
        <v>0.35647694405178526</v>
      </c>
      <c r="Y39" s="7">
        <f t="shared" si="20"/>
        <v>0.9261237175638577</v>
      </c>
      <c r="Z39" s="6">
        <f t="shared" si="21"/>
        <v>0.710476204725213</v>
      </c>
      <c r="AA39" s="6">
        <f t="shared" si="22"/>
        <v>0.71066836206182193</v>
      </c>
      <c r="AB39" s="6">
        <f t="shared" si="23"/>
        <v>0.70910885981304561</v>
      </c>
      <c r="AC39" s="87">
        <f t="shared" si="25"/>
        <v>0.710476204725213</v>
      </c>
      <c r="AD39" s="6">
        <f t="shared" si="24"/>
        <v>0.70981987916741218</v>
      </c>
      <c r="AE39" s="6">
        <f t="shared" si="3"/>
        <v>0.70987</v>
      </c>
      <c r="AF39" s="6">
        <f t="shared" si="26"/>
        <v>5.0120832587818853E-5</v>
      </c>
      <c r="AG39" s="9"/>
      <c r="AH39" s="86">
        <f t="shared" si="16"/>
        <v>38880.428571428572</v>
      </c>
      <c r="AI39" s="80">
        <f t="shared" si="5"/>
        <v>781.42857142857099</v>
      </c>
      <c r="AJ39" s="87">
        <f t="shared" si="17"/>
        <v>0.710476204725213</v>
      </c>
    </row>
    <row r="40" spans="1:36" x14ac:dyDescent="0.2">
      <c r="A40" s="32" t="s">
        <v>40</v>
      </c>
      <c r="B40" s="33">
        <v>0.71025000000000005</v>
      </c>
      <c r="C40" s="98">
        <f t="shared" si="6"/>
        <v>38917.639455782315</v>
      </c>
      <c r="D40" s="34">
        <v>453.63945578231301</v>
      </c>
      <c r="E40" s="35">
        <f t="shared" si="7"/>
        <v>0.71150738971921745</v>
      </c>
      <c r="F40" s="34">
        <f t="shared" si="8"/>
        <v>818.63945578231301</v>
      </c>
      <c r="H40" s="96" t="str">
        <f t="shared" si="9"/>
        <v>Misha Sr</v>
      </c>
      <c r="I40" s="79" t="str">
        <f t="shared" si="10"/>
        <v>Misha ivory</v>
      </c>
      <c r="J40" s="96">
        <f t="shared" si="18"/>
        <v>818.63945578231301</v>
      </c>
      <c r="K40" s="87">
        <f t="shared" si="11"/>
        <v>0.71025000000000005</v>
      </c>
      <c r="L40" s="87">
        <f t="shared" si="12"/>
        <v>0.71150738971921745</v>
      </c>
      <c r="M40" s="80"/>
      <c r="O40" s="5" t="str">
        <f t="shared" si="0"/>
        <v>Misha ivory</v>
      </c>
      <c r="P40" s="22">
        <f t="shared" si="1"/>
        <v>818.63945578231301</v>
      </c>
      <c r="Q40" s="7">
        <f t="shared" si="13"/>
        <v>818.63945578231301</v>
      </c>
      <c r="R40" s="6">
        <f t="shared" si="2"/>
        <v>0.71025000000000005</v>
      </c>
      <c r="S40" s="5"/>
      <c r="T40" s="5"/>
      <c r="U40" s="7">
        <f t="shared" si="14"/>
        <v>37.210884353742017</v>
      </c>
      <c r="V40" s="7"/>
      <c r="W40" s="8">
        <f t="shared" si="19"/>
        <v>0.35647694405177516</v>
      </c>
      <c r="X40" s="8">
        <f t="shared" si="15"/>
        <v>0.35647694405177516</v>
      </c>
      <c r="Y40" s="7">
        <f t="shared" si="20"/>
        <v>0.92612371756385581</v>
      </c>
      <c r="Z40" s="6">
        <f t="shared" si="21"/>
        <v>0.71150738971921745</v>
      </c>
      <c r="AA40" s="6">
        <f t="shared" si="22"/>
        <v>0.71120829570393418</v>
      </c>
      <c r="AB40" s="6">
        <f t="shared" si="23"/>
        <v>0.70928605428582547</v>
      </c>
      <c r="AC40" s="87">
        <f t="shared" si="25"/>
        <v>0.71150738971921745</v>
      </c>
      <c r="AD40" s="6">
        <f t="shared" si="24"/>
        <v>0.71044114871119746</v>
      </c>
      <c r="AE40" s="6">
        <f t="shared" si="3"/>
        <v>0.71025000000000005</v>
      </c>
      <c r="AF40" s="6">
        <f t="shared" si="26"/>
        <v>-1.9114871119740862E-4</v>
      </c>
      <c r="AG40" s="9"/>
      <c r="AH40" s="86">
        <f t="shared" si="16"/>
        <v>38917.639455782315</v>
      </c>
      <c r="AI40" s="80">
        <f t="shared" si="5"/>
        <v>818.63945578231301</v>
      </c>
      <c r="AJ40" s="87">
        <f t="shared" si="17"/>
        <v>0.71150738971921745</v>
      </c>
    </row>
    <row r="41" spans="1:36" x14ac:dyDescent="0.2">
      <c r="A41" s="32" t="s">
        <v>40</v>
      </c>
      <c r="B41" s="33">
        <v>0.71050000000000002</v>
      </c>
      <c r="C41" s="98">
        <f t="shared" si="6"/>
        <v>38954.85034013605</v>
      </c>
      <c r="D41" s="34">
        <v>490.850340136054</v>
      </c>
      <c r="E41" s="35">
        <f t="shared" si="7"/>
        <v>0.71145356904631574</v>
      </c>
      <c r="F41" s="34">
        <f t="shared" si="8"/>
        <v>855.850340136054</v>
      </c>
      <c r="H41" s="96" t="str">
        <f t="shared" si="9"/>
        <v>Misha Sr</v>
      </c>
      <c r="I41" s="79" t="str">
        <f t="shared" si="10"/>
        <v>Misha ivory</v>
      </c>
      <c r="J41" s="96">
        <f t="shared" si="18"/>
        <v>855.850340136054</v>
      </c>
      <c r="K41" s="87">
        <f t="shared" si="11"/>
        <v>0.71050000000000002</v>
      </c>
      <c r="L41" s="87">
        <f t="shared" si="12"/>
        <v>0.71145356904631574</v>
      </c>
      <c r="M41" s="80"/>
      <c r="O41" s="5" t="str">
        <f t="shared" si="0"/>
        <v>Misha ivory</v>
      </c>
      <c r="P41" s="22">
        <f t="shared" si="1"/>
        <v>855.850340136054</v>
      </c>
      <c r="Q41" s="7">
        <f t="shared" si="13"/>
        <v>855.850340136054</v>
      </c>
      <c r="R41" s="6">
        <f t="shared" si="2"/>
        <v>0.71050000000000002</v>
      </c>
      <c r="S41" s="5"/>
      <c r="T41" s="5"/>
      <c r="U41" s="7">
        <f t="shared" si="14"/>
        <v>37.210884353740994</v>
      </c>
      <c r="V41" s="7"/>
      <c r="W41" s="8">
        <f t="shared" si="19"/>
        <v>0.35647694405178526</v>
      </c>
      <c r="X41" s="8">
        <f t="shared" si="15"/>
        <v>0.35647694405178526</v>
      </c>
      <c r="Y41" s="7">
        <f t="shared" si="20"/>
        <v>0.9261237175638577</v>
      </c>
      <c r="Z41" s="6">
        <f t="shared" si="21"/>
        <v>0.71145356904631574</v>
      </c>
      <c r="AA41" s="6">
        <f t="shared" si="22"/>
        <v>0.71136613475476618</v>
      </c>
      <c r="AB41" s="6">
        <f t="shared" si="23"/>
        <v>0.7094461822184559</v>
      </c>
      <c r="AC41" s="87">
        <f t="shared" si="25"/>
        <v>0.71145356904631574</v>
      </c>
      <c r="AD41" s="6">
        <f t="shared" si="24"/>
        <v>0.71049002336894773</v>
      </c>
      <c r="AE41" s="6">
        <f t="shared" si="3"/>
        <v>0.71050000000000002</v>
      </c>
      <c r="AF41" s="6">
        <f t="shared" si="26"/>
        <v>9.9766310522886315E-6</v>
      </c>
      <c r="AG41" s="9"/>
      <c r="AH41" s="86">
        <f t="shared" si="16"/>
        <v>38954.85034013605</v>
      </c>
      <c r="AI41" s="80">
        <f t="shared" si="5"/>
        <v>855.850340136054</v>
      </c>
      <c r="AJ41" s="87">
        <f t="shared" si="17"/>
        <v>0.71145356904631574</v>
      </c>
    </row>
    <row r="42" spans="1:36" x14ac:dyDescent="0.2">
      <c r="A42" s="32" t="s">
        <v>40</v>
      </c>
      <c r="B42" s="33">
        <v>0.71060000000000001</v>
      </c>
      <c r="C42" s="98">
        <f t="shared" si="6"/>
        <v>38992.061224489793</v>
      </c>
      <c r="D42" s="34">
        <v>528.06122448979602</v>
      </c>
      <c r="E42" s="35">
        <f t="shared" si="7"/>
        <v>0.71155838999644028</v>
      </c>
      <c r="F42" s="34">
        <f t="shared" si="8"/>
        <v>893.06122448979602</v>
      </c>
      <c r="H42" s="96" t="str">
        <f t="shared" si="9"/>
        <v>Misha Sr</v>
      </c>
      <c r="I42" s="79" t="str">
        <f t="shared" si="10"/>
        <v>Misha ivory</v>
      </c>
      <c r="J42" s="96">
        <f t="shared" si="18"/>
        <v>893.06122448979602</v>
      </c>
      <c r="K42" s="87">
        <f t="shared" si="11"/>
        <v>0.71060000000000001</v>
      </c>
      <c r="L42" s="87">
        <f t="shared" si="12"/>
        <v>0.71155838999644028</v>
      </c>
      <c r="M42" s="80"/>
      <c r="O42" s="5" t="str">
        <f t="shared" si="0"/>
        <v>Misha ivory</v>
      </c>
      <c r="P42" s="22">
        <f t="shared" si="1"/>
        <v>893.06122448979602</v>
      </c>
      <c r="Q42" s="7">
        <f t="shared" si="13"/>
        <v>893.06122448979602</v>
      </c>
      <c r="R42" s="6">
        <f t="shared" si="2"/>
        <v>0.71060000000000001</v>
      </c>
      <c r="S42" s="5"/>
      <c r="T42" s="5"/>
      <c r="U42" s="7">
        <f t="shared" si="14"/>
        <v>37.210884353742017</v>
      </c>
      <c r="V42" s="7"/>
      <c r="W42" s="8">
        <f t="shared" si="19"/>
        <v>0.35647694405177516</v>
      </c>
      <c r="X42" s="8">
        <f t="shared" si="15"/>
        <v>0.35647694405177516</v>
      </c>
      <c r="Y42" s="7">
        <f t="shared" si="20"/>
        <v>0.92612371756385581</v>
      </c>
      <c r="Z42" s="6">
        <f t="shared" si="21"/>
        <v>0.71155838999644028</v>
      </c>
      <c r="AA42" s="6">
        <f t="shared" si="22"/>
        <v>0.71148985543541032</v>
      </c>
      <c r="AB42" s="6">
        <f t="shared" si="23"/>
        <v>0.70960222427682607</v>
      </c>
      <c r="AC42" s="87">
        <f t="shared" si="25"/>
        <v>0.71155838999644028</v>
      </c>
      <c r="AD42" s="6">
        <f t="shared" si="24"/>
        <v>0.71061943045106091</v>
      </c>
      <c r="AE42" s="6">
        <f t="shared" si="3"/>
        <v>0.71060000000000001</v>
      </c>
      <c r="AF42" s="6">
        <f t="shared" si="26"/>
        <v>-1.9430451060897802E-5</v>
      </c>
      <c r="AG42" s="9"/>
      <c r="AH42" s="86">
        <f t="shared" si="16"/>
        <v>38992.061224489793</v>
      </c>
      <c r="AI42" s="80">
        <f t="shared" si="5"/>
        <v>893.06122448979602</v>
      </c>
      <c r="AJ42" s="87">
        <f t="shared" si="17"/>
        <v>0.71155838999644028</v>
      </c>
    </row>
    <row r="43" spans="1:36" x14ac:dyDescent="0.2">
      <c r="A43" s="32" t="s">
        <v>40</v>
      </c>
      <c r="B43" s="33">
        <v>0.71094999999999997</v>
      </c>
      <c r="C43" s="98">
        <f t="shared" si="6"/>
        <v>39029.272108843536</v>
      </c>
      <c r="D43" s="34">
        <v>565.27210884353701</v>
      </c>
      <c r="E43" s="35">
        <f t="shared" si="7"/>
        <v>0.71226416661865843</v>
      </c>
      <c r="F43" s="34">
        <f t="shared" si="8"/>
        <v>930.27210884353701</v>
      </c>
      <c r="H43" s="96" t="str">
        <f t="shared" si="9"/>
        <v>Misha Sr</v>
      </c>
      <c r="I43" s="79" t="str">
        <f t="shared" si="10"/>
        <v>Misha ivory</v>
      </c>
      <c r="J43" s="96">
        <f t="shared" si="18"/>
        <v>930.27210884353701</v>
      </c>
      <c r="K43" s="87">
        <f t="shared" si="11"/>
        <v>0.71094999999999997</v>
      </c>
      <c r="L43" s="87">
        <f t="shared" si="12"/>
        <v>0.71226416661865843</v>
      </c>
      <c r="M43" s="80"/>
      <c r="O43" s="5" t="str">
        <f t="shared" si="0"/>
        <v>Misha ivory</v>
      </c>
      <c r="P43" s="22">
        <f t="shared" si="1"/>
        <v>930.27210884353701</v>
      </c>
      <c r="Q43" s="7">
        <f t="shared" si="13"/>
        <v>930.27210884353701</v>
      </c>
      <c r="R43" s="6">
        <f t="shared" si="2"/>
        <v>0.71094999999999997</v>
      </c>
      <c r="S43" s="5"/>
      <c r="T43" s="5"/>
      <c r="U43" s="7">
        <f t="shared" si="14"/>
        <v>37.210884353740994</v>
      </c>
      <c r="V43" s="7"/>
      <c r="W43" s="8">
        <f t="shared" si="19"/>
        <v>0.35647694405178526</v>
      </c>
      <c r="X43" s="8">
        <f t="shared" si="15"/>
        <v>0.35647694405178526</v>
      </c>
      <c r="Y43" s="7">
        <f t="shared" si="20"/>
        <v>0.9261237175638577</v>
      </c>
      <c r="Z43" s="6">
        <f t="shared" si="21"/>
        <v>0.71226416661865843</v>
      </c>
      <c r="AA43" s="6">
        <f t="shared" si="22"/>
        <v>0.71198814253430909</v>
      </c>
      <c r="AB43" s="6">
        <f t="shared" si="23"/>
        <v>0.70979887868110003</v>
      </c>
      <c r="AC43" s="87">
        <f t="shared" si="25"/>
        <v>0.71226416661865843</v>
      </c>
      <c r="AD43" s="6">
        <f t="shared" si="24"/>
        <v>0.71108082840862608</v>
      </c>
      <c r="AE43" s="6">
        <f t="shared" si="3"/>
        <v>0.71094999999999997</v>
      </c>
      <c r="AF43" s="6">
        <f t="shared" si="26"/>
        <v>-1.3082840862610468E-4</v>
      </c>
      <c r="AG43" s="9"/>
      <c r="AH43" s="86">
        <f t="shared" si="16"/>
        <v>39029.272108843536</v>
      </c>
      <c r="AI43" s="80">
        <f t="shared" si="5"/>
        <v>930.27210884353701</v>
      </c>
      <c r="AJ43" s="87">
        <f t="shared" si="17"/>
        <v>0.71226416661865843</v>
      </c>
    </row>
    <row r="44" spans="1:36" x14ac:dyDescent="0.2">
      <c r="A44" s="32" t="s">
        <v>40</v>
      </c>
      <c r="B44" s="33">
        <v>0.71116999999999997</v>
      </c>
      <c r="C44" s="98">
        <f t="shared" si="6"/>
        <v>39066.482993197278</v>
      </c>
      <c r="D44" s="34">
        <v>602.48299319727903</v>
      </c>
      <c r="E44" s="35">
        <f t="shared" si="7"/>
        <v>0.71226889776854996</v>
      </c>
      <c r="F44" s="34">
        <f t="shared" si="8"/>
        <v>967.48299319727903</v>
      </c>
      <c r="H44" s="96" t="str">
        <f t="shared" si="9"/>
        <v>Misha Sr</v>
      </c>
      <c r="I44" s="79" t="str">
        <f t="shared" si="10"/>
        <v>Misha ivory</v>
      </c>
      <c r="J44" s="96">
        <f t="shared" si="18"/>
        <v>967.48299319727903</v>
      </c>
      <c r="K44" s="87">
        <f t="shared" si="11"/>
        <v>0.71116999999999997</v>
      </c>
      <c r="L44" s="87">
        <f t="shared" si="12"/>
        <v>0.71226889776854996</v>
      </c>
      <c r="M44" s="80"/>
      <c r="O44" s="5" t="str">
        <f t="shared" si="0"/>
        <v>Misha ivory</v>
      </c>
      <c r="P44" s="22">
        <f t="shared" si="1"/>
        <v>967.48299319727903</v>
      </c>
      <c r="Q44" s="7">
        <f t="shared" si="13"/>
        <v>967.48299319727903</v>
      </c>
      <c r="R44" s="6">
        <f t="shared" si="2"/>
        <v>0.71116999999999997</v>
      </c>
      <c r="S44" s="5"/>
      <c r="T44" s="5"/>
      <c r="U44" s="7">
        <f t="shared" si="14"/>
        <v>37.210884353742017</v>
      </c>
      <c r="V44" s="7"/>
      <c r="W44" s="8">
        <f t="shared" si="19"/>
        <v>0.35647694405177516</v>
      </c>
      <c r="X44" s="8">
        <f t="shared" si="15"/>
        <v>0.35647694405177516</v>
      </c>
      <c r="Y44" s="7">
        <f t="shared" si="20"/>
        <v>0.92612371756385581</v>
      </c>
      <c r="Z44" s="6">
        <f t="shared" si="21"/>
        <v>0.71226889776854996</v>
      </c>
      <c r="AA44" s="6">
        <f t="shared" si="22"/>
        <v>0.71216881500062112</v>
      </c>
      <c r="AB44" s="6">
        <f t="shared" si="23"/>
        <v>0.70998135450882705</v>
      </c>
      <c r="AC44" s="87">
        <f t="shared" si="25"/>
        <v>0.71226889776854996</v>
      </c>
      <c r="AD44" s="6">
        <f t="shared" si="24"/>
        <v>0.71117087700383763</v>
      </c>
      <c r="AE44" s="6">
        <f t="shared" si="3"/>
        <v>0.71116999999999997</v>
      </c>
      <c r="AF44" s="6">
        <f t="shared" si="26"/>
        <v>-8.7700383766264878E-7</v>
      </c>
      <c r="AG44" s="9"/>
      <c r="AH44" s="86">
        <f t="shared" si="16"/>
        <v>39066.482993197278</v>
      </c>
      <c r="AI44" s="80">
        <f t="shared" si="5"/>
        <v>967.48299319727903</v>
      </c>
      <c r="AJ44" s="87">
        <f t="shared" si="17"/>
        <v>0.71226889776854996</v>
      </c>
    </row>
    <row r="45" spans="1:36" x14ac:dyDescent="0.2">
      <c r="A45" s="32" t="s">
        <v>40</v>
      </c>
      <c r="B45" s="33">
        <v>0.71111999999999997</v>
      </c>
      <c r="C45" s="98">
        <f t="shared" si="6"/>
        <v>39103.693877551021</v>
      </c>
      <c r="D45" s="34">
        <v>639.69387755102002</v>
      </c>
      <c r="E45" s="35">
        <f t="shared" si="7"/>
        <v>0.7119122446112035</v>
      </c>
      <c r="F45" s="34">
        <f t="shared" si="8"/>
        <v>1004.69387755102</v>
      </c>
      <c r="H45" s="96" t="str">
        <f t="shared" si="9"/>
        <v>Misha Sr</v>
      </c>
      <c r="I45" s="79" t="str">
        <f t="shared" si="10"/>
        <v>Misha ivory</v>
      </c>
      <c r="J45" s="96">
        <f t="shared" si="18"/>
        <v>1004.69387755102</v>
      </c>
      <c r="K45" s="87">
        <f t="shared" si="11"/>
        <v>0.71111999999999997</v>
      </c>
      <c r="L45" s="87">
        <f t="shared" si="12"/>
        <v>0.7119122446112035</v>
      </c>
      <c r="M45" s="80"/>
      <c r="O45" s="5" t="str">
        <f t="shared" si="0"/>
        <v>Misha ivory</v>
      </c>
      <c r="P45" s="22">
        <f t="shared" si="1"/>
        <v>1004.69387755102</v>
      </c>
      <c r="Q45" s="7">
        <f t="shared" si="13"/>
        <v>1004.69387755102</v>
      </c>
      <c r="R45" s="6">
        <f t="shared" si="2"/>
        <v>0.71111999999999997</v>
      </c>
      <c r="S45" s="5"/>
      <c r="T45" s="5"/>
      <c r="U45" s="7">
        <f t="shared" si="14"/>
        <v>37.210884353740994</v>
      </c>
      <c r="V45" s="7"/>
      <c r="W45" s="8">
        <f t="shared" si="19"/>
        <v>0.35647694405178526</v>
      </c>
      <c r="X45" s="8">
        <f t="shared" si="15"/>
        <v>0.35647694405178526</v>
      </c>
      <c r="Y45" s="7">
        <f t="shared" si="20"/>
        <v>0.9261237175638577</v>
      </c>
      <c r="Z45" s="6">
        <f t="shared" si="21"/>
        <v>0.7119122446112035</v>
      </c>
      <c r="AA45" s="6">
        <f t="shared" si="22"/>
        <v>0.71200370603955732</v>
      </c>
      <c r="AB45" s="6">
        <f t="shared" si="23"/>
        <v>0.71012400149138333</v>
      </c>
      <c r="AC45" s="87">
        <f t="shared" si="25"/>
        <v>0.7119122446112035</v>
      </c>
      <c r="AD45" s="6">
        <f t="shared" si="24"/>
        <v>0.71105388791363566</v>
      </c>
      <c r="AE45" s="6">
        <f t="shared" si="3"/>
        <v>0.71111999999999997</v>
      </c>
      <c r="AF45" s="6">
        <f t="shared" si="26"/>
        <v>6.6112086364311651E-5</v>
      </c>
      <c r="AG45" s="9"/>
      <c r="AH45" s="86">
        <f t="shared" si="16"/>
        <v>39103.693877551021</v>
      </c>
      <c r="AI45" s="80">
        <f t="shared" si="5"/>
        <v>1004.69387755102</v>
      </c>
      <c r="AJ45" s="87">
        <f t="shared" si="17"/>
        <v>0.7119122446112035</v>
      </c>
    </row>
    <row r="46" spans="1:36" x14ac:dyDescent="0.2">
      <c r="A46" s="32" t="s">
        <v>40</v>
      </c>
      <c r="B46" s="33">
        <v>0.71077999999999997</v>
      </c>
      <c r="C46" s="98">
        <f t="shared" si="6"/>
        <v>39140.904761904763</v>
      </c>
      <c r="D46" s="34">
        <v>676.90476190476204</v>
      </c>
      <c r="E46" s="35">
        <f t="shared" si="7"/>
        <v>0.71100085078366615</v>
      </c>
      <c r="F46" s="34">
        <f t="shared" si="8"/>
        <v>1041.9047619047619</v>
      </c>
      <c r="H46" s="96" t="str">
        <f t="shared" si="9"/>
        <v>Misha Sr</v>
      </c>
      <c r="I46" s="79" t="str">
        <f t="shared" si="10"/>
        <v>Misha ivory</v>
      </c>
      <c r="J46" s="96">
        <f t="shared" si="18"/>
        <v>1041.9047619047619</v>
      </c>
      <c r="K46" s="87">
        <f t="shared" si="11"/>
        <v>0.71077999999999997</v>
      </c>
      <c r="L46" s="87">
        <f t="shared" si="12"/>
        <v>0.71100085078366615</v>
      </c>
      <c r="M46" s="80"/>
      <c r="O46" s="5" t="str">
        <f t="shared" si="0"/>
        <v>Misha ivory</v>
      </c>
      <c r="P46" s="22">
        <f t="shared" si="1"/>
        <v>1041.9047619047619</v>
      </c>
      <c r="Q46" s="7">
        <f t="shared" si="13"/>
        <v>1041.9047619047619</v>
      </c>
      <c r="R46" s="6">
        <f t="shared" si="2"/>
        <v>0.71077999999999997</v>
      </c>
      <c r="S46" s="5"/>
      <c r="T46" s="5"/>
      <c r="U46" s="7">
        <f t="shared" si="14"/>
        <v>37.210884353741903</v>
      </c>
      <c r="V46" s="7"/>
      <c r="W46" s="8">
        <f t="shared" si="19"/>
        <v>0.35647694405177627</v>
      </c>
      <c r="X46" s="8">
        <f t="shared" si="15"/>
        <v>0.35647694405177627</v>
      </c>
      <c r="Y46" s="7">
        <f t="shared" si="20"/>
        <v>0.92612371756385603</v>
      </c>
      <c r="Z46" s="6">
        <f t="shared" si="21"/>
        <v>0.71100085078366615</v>
      </c>
      <c r="AA46" s="6">
        <f t="shared" si="22"/>
        <v>0.7113583455606125</v>
      </c>
      <c r="AB46" s="6">
        <f t="shared" si="23"/>
        <v>0.71018877985735396</v>
      </c>
      <c r="AC46" s="87">
        <f t="shared" si="25"/>
        <v>0.71100085078366615</v>
      </c>
      <c r="AD46" s="6">
        <f t="shared" si="24"/>
        <v>0.71061105673902603</v>
      </c>
      <c r="AE46" s="6">
        <f t="shared" si="3"/>
        <v>0.71077999999999997</v>
      </c>
      <c r="AF46" s="6">
        <f t="shared" si="26"/>
        <v>1.6894326097394163E-4</v>
      </c>
      <c r="AG46" s="9"/>
      <c r="AH46" s="86">
        <f t="shared" si="16"/>
        <v>39140.904761904763</v>
      </c>
      <c r="AI46" s="80">
        <f t="shared" si="5"/>
        <v>1041.9047619047619</v>
      </c>
      <c r="AJ46" s="87">
        <f t="shared" si="17"/>
        <v>0.71100085078366615</v>
      </c>
    </row>
    <row r="47" spans="1:36" x14ac:dyDescent="0.2">
      <c r="A47" s="32" t="s">
        <v>40</v>
      </c>
      <c r="B47" s="33">
        <v>0.71070999999999995</v>
      </c>
      <c r="C47" s="98">
        <f t="shared" si="6"/>
        <v>39178.115646258506</v>
      </c>
      <c r="D47" s="34">
        <v>714.11564625850303</v>
      </c>
      <c r="E47" s="35">
        <f t="shared" si="7"/>
        <v>0.71119038909136567</v>
      </c>
      <c r="F47" s="34">
        <f t="shared" si="8"/>
        <v>1079.1156462585031</v>
      </c>
      <c r="H47" s="96" t="str">
        <f t="shared" si="9"/>
        <v>Misha Sr</v>
      </c>
      <c r="I47" s="79" t="str">
        <f t="shared" si="10"/>
        <v>Misha ivory</v>
      </c>
      <c r="J47" s="96">
        <f t="shared" si="18"/>
        <v>1079.1156462585031</v>
      </c>
      <c r="K47" s="87">
        <f t="shared" si="11"/>
        <v>0.71070999999999995</v>
      </c>
      <c r="L47" s="87">
        <f t="shared" si="12"/>
        <v>0.71119038909136567</v>
      </c>
      <c r="M47" s="80"/>
      <c r="O47" s="5" t="str">
        <f t="shared" si="0"/>
        <v>Misha ivory</v>
      </c>
      <c r="P47" s="22">
        <f t="shared" si="1"/>
        <v>1079.1156462585031</v>
      </c>
      <c r="Q47" s="7">
        <f t="shared" si="13"/>
        <v>1079.1156462585031</v>
      </c>
      <c r="R47" s="6">
        <f t="shared" si="2"/>
        <v>0.71070999999999995</v>
      </c>
      <c r="S47" s="5"/>
      <c r="T47" s="5"/>
      <c r="U47" s="7">
        <f t="shared" si="14"/>
        <v>37.210884353741221</v>
      </c>
      <c r="V47" s="7"/>
      <c r="W47" s="8">
        <f t="shared" si="19"/>
        <v>0.35647694405178298</v>
      </c>
      <c r="X47" s="8">
        <f t="shared" si="15"/>
        <v>0.35647694405178298</v>
      </c>
      <c r="Y47" s="7">
        <f t="shared" si="20"/>
        <v>0.92612371756385725</v>
      </c>
      <c r="Z47" s="6">
        <f t="shared" si="21"/>
        <v>0.71119038909136567</v>
      </c>
      <c r="AA47" s="6">
        <f t="shared" si="22"/>
        <v>0.71125026170025651</v>
      </c>
      <c r="AB47" s="6">
        <f t="shared" si="23"/>
        <v>0.71026277502401647</v>
      </c>
      <c r="AC47" s="87">
        <f t="shared" si="25"/>
        <v>0.71119038909136567</v>
      </c>
      <c r="AD47" s="6">
        <f t="shared" si="24"/>
        <v>0.7107451343390494</v>
      </c>
      <c r="AE47" s="6">
        <f t="shared" si="3"/>
        <v>0.71070999999999995</v>
      </c>
      <c r="AF47" s="6">
        <f t="shared" si="26"/>
        <v>-3.5134339049447405E-5</v>
      </c>
      <c r="AG47" s="9"/>
      <c r="AH47" s="86">
        <f t="shared" si="16"/>
        <v>39178.115646258506</v>
      </c>
      <c r="AI47" s="80">
        <f t="shared" si="5"/>
        <v>1079.1156462585031</v>
      </c>
      <c r="AJ47" s="87">
        <f t="shared" si="17"/>
        <v>0.71119038909136567</v>
      </c>
    </row>
    <row r="48" spans="1:36" x14ac:dyDescent="0.2">
      <c r="A48" s="32" t="s">
        <v>40</v>
      </c>
      <c r="B48" s="33">
        <v>0.71074000000000004</v>
      </c>
      <c r="C48" s="98">
        <f t="shared" si="6"/>
        <v>39215.326530612248</v>
      </c>
      <c r="D48" s="34">
        <v>751.32653061224505</v>
      </c>
      <c r="E48" s="35">
        <f t="shared" si="7"/>
        <v>0.71108763614680293</v>
      </c>
      <c r="F48" s="34">
        <f t="shared" si="8"/>
        <v>1116.3265306122451</v>
      </c>
      <c r="H48" s="96" t="str">
        <f t="shared" si="9"/>
        <v>Misha Sr</v>
      </c>
      <c r="I48" s="79" t="str">
        <f t="shared" si="10"/>
        <v>Misha ivory</v>
      </c>
      <c r="J48" s="96">
        <f t="shared" si="18"/>
        <v>1116.3265306122451</v>
      </c>
      <c r="K48" s="87">
        <f t="shared" si="11"/>
        <v>0.71074000000000004</v>
      </c>
      <c r="L48" s="87">
        <f t="shared" si="12"/>
        <v>0.71108763614680293</v>
      </c>
      <c r="M48" s="80"/>
      <c r="O48" s="5" t="str">
        <f t="shared" si="0"/>
        <v>Misha ivory</v>
      </c>
      <c r="P48" s="22">
        <f t="shared" si="1"/>
        <v>1116.3265306122451</v>
      </c>
      <c r="Q48" s="7">
        <f t="shared" si="13"/>
        <v>1116.3265306122451</v>
      </c>
      <c r="R48" s="6">
        <f t="shared" si="2"/>
        <v>0.71074000000000004</v>
      </c>
      <c r="S48" s="5"/>
      <c r="T48" s="5"/>
      <c r="U48" s="7">
        <f t="shared" si="14"/>
        <v>37.210884353741903</v>
      </c>
      <c r="V48" s="7"/>
      <c r="W48" s="8">
        <f t="shared" si="19"/>
        <v>0.35647694405177627</v>
      </c>
      <c r="X48" s="8">
        <f t="shared" si="15"/>
        <v>0.35647694405177627</v>
      </c>
      <c r="Y48" s="7">
        <f t="shared" si="20"/>
        <v>0.92612371756385603</v>
      </c>
      <c r="Z48" s="6">
        <f t="shared" si="21"/>
        <v>0.71108763614680293</v>
      </c>
      <c r="AA48" s="6">
        <f t="shared" si="22"/>
        <v>0.71114560840712282</v>
      </c>
      <c r="AB48" s="6">
        <f t="shared" si="23"/>
        <v>0.710323712697294</v>
      </c>
      <c r="AC48" s="87">
        <f t="shared" si="25"/>
        <v>0.71108763614680293</v>
      </c>
      <c r="AD48" s="6">
        <f t="shared" si="24"/>
        <v>0.71072095289105164</v>
      </c>
      <c r="AE48" s="6">
        <f t="shared" si="3"/>
        <v>0.71074000000000004</v>
      </c>
      <c r="AF48" s="6">
        <f t="shared" si="26"/>
        <v>1.9047108948400115E-5</v>
      </c>
      <c r="AG48" s="9"/>
      <c r="AH48" s="86">
        <f t="shared" si="16"/>
        <v>39215.326530612248</v>
      </c>
      <c r="AI48" s="80">
        <f t="shared" si="5"/>
        <v>1116.3265306122451</v>
      </c>
      <c r="AJ48" s="87">
        <f t="shared" si="17"/>
        <v>0.71108763614680293</v>
      </c>
    </row>
    <row r="49" spans="1:36" x14ac:dyDescent="0.2">
      <c r="A49" s="32" t="s">
        <v>40</v>
      </c>
      <c r="B49" s="33">
        <v>0.71099000000000001</v>
      </c>
      <c r="C49" s="98">
        <f t="shared" si="6"/>
        <v>39252.537414965984</v>
      </c>
      <c r="D49" s="34">
        <v>788.53741496598604</v>
      </c>
      <c r="E49" s="35">
        <f t="shared" si="7"/>
        <v>0.71174141282373105</v>
      </c>
      <c r="F49" s="34">
        <f t="shared" si="8"/>
        <v>1153.537414965986</v>
      </c>
      <c r="H49" s="96" t="str">
        <f t="shared" si="9"/>
        <v>Misha Sr</v>
      </c>
      <c r="I49" s="79" t="str">
        <f t="shared" si="10"/>
        <v>Misha ivory</v>
      </c>
      <c r="J49" s="96">
        <f t="shared" si="18"/>
        <v>1153.537414965986</v>
      </c>
      <c r="K49" s="87">
        <f t="shared" si="11"/>
        <v>0.71099000000000001</v>
      </c>
      <c r="L49" s="87">
        <f t="shared" si="12"/>
        <v>0.71174141282373105</v>
      </c>
      <c r="M49" s="80"/>
      <c r="O49" s="5" t="str">
        <f t="shared" si="0"/>
        <v>Misha ivory</v>
      </c>
      <c r="P49" s="22">
        <f t="shared" si="1"/>
        <v>1153.537414965986</v>
      </c>
      <c r="Q49" s="7">
        <f t="shared" si="13"/>
        <v>1153.537414965986</v>
      </c>
      <c r="R49" s="6">
        <f t="shared" si="2"/>
        <v>0.71099000000000001</v>
      </c>
      <c r="S49" s="5"/>
      <c r="T49" s="5"/>
      <c r="U49" s="7">
        <f t="shared" si="14"/>
        <v>37.210884353740994</v>
      </c>
      <c r="V49" s="7"/>
      <c r="W49" s="8">
        <f t="shared" si="19"/>
        <v>0.35647694405178526</v>
      </c>
      <c r="X49" s="8">
        <f t="shared" si="15"/>
        <v>0.35647694405178526</v>
      </c>
      <c r="Y49" s="7">
        <f t="shared" si="20"/>
        <v>0.9261237175638577</v>
      </c>
      <c r="Z49" s="6">
        <f t="shared" si="21"/>
        <v>0.71174141282373105</v>
      </c>
      <c r="AA49" s="6">
        <f t="shared" si="22"/>
        <v>0.71152902228604598</v>
      </c>
      <c r="AB49" s="6">
        <f t="shared" si="23"/>
        <v>0.7104284471122444</v>
      </c>
      <c r="AC49" s="87">
        <f t="shared" si="25"/>
        <v>0.71174141282373105</v>
      </c>
      <c r="AD49" s="6">
        <f t="shared" si="24"/>
        <v>0.7111111892821782</v>
      </c>
      <c r="AE49" s="6">
        <f t="shared" si="3"/>
        <v>0.71099000000000001</v>
      </c>
      <c r="AF49" s="6">
        <f t="shared" si="26"/>
        <v>-1.2118928217819125E-4</v>
      </c>
      <c r="AG49" s="9"/>
      <c r="AH49" s="86">
        <f t="shared" si="16"/>
        <v>39252.537414965984</v>
      </c>
      <c r="AI49" s="80">
        <f t="shared" si="5"/>
        <v>1153.537414965986</v>
      </c>
      <c r="AJ49" s="87">
        <f t="shared" si="17"/>
        <v>0.71174141282373105</v>
      </c>
    </row>
    <row r="50" spans="1:36" x14ac:dyDescent="0.2">
      <c r="A50" s="32" t="s">
        <v>40</v>
      </c>
      <c r="B50" s="33">
        <v>0.71131</v>
      </c>
      <c r="C50" s="98">
        <f t="shared" si="6"/>
        <v>39289.748299319726</v>
      </c>
      <c r="D50" s="34">
        <v>825.74829931972795</v>
      </c>
      <c r="E50" s="35">
        <f t="shared" si="7"/>
        <v>0.71215280214505117</v>
      </c>
      <c r="F50" s="34">
        <f t="shared" si="8"/>
        <v>1190.7482993197279</v>
      </c>
      <c r="H50" s="96" t="str">
        <f t="shared" si="9"/>
        <v>Misha Sr</v>
      </c>
      <c r="I50" s="79" t="str">
        <f t="shared" si="10"/>
        <v>Misha ivory</v>
      </c>
      <c r="J50" s="96">
        <f t="shared" si="18"/>
        <v>1190.7482993197279</v>
      </c>
      <c r="K50" s="87">
        <f t="shared" si="11"/>
        <v>0.71131</v>
      </c>
      <c r="L50" s="87">
        <f t="shared" si="12"/>
        <v>0.71215280214505117</v>
      </c>
      <c r="M50" s="80"/>
      <c r="O50" s="5" t="str">
        <f t="shared" si="0"/>
        <v>Misha ivory</v>
      </c>
      <c r="P50" s="22">
        <f t="shared" si="1"/>
        <v>1190.7482993197279</v>
      </c>
      <c r="Q50" s="7">
        <f t="shared" si="13"/>
        <v>1190.7482993197279</v>
      </c>
      <c r="R50" s="6">
        <f t="shared" si="2"/>
        <v>0.71131</v>
      </c>
      <c r="S50" s="5"/>
      <c r="T50" s="5"/>
      <c r="U50" s="7">
        <f t="shared" si="14"/>
        <v>37.210884353741903</v>
      </c>
      <c r="V50" s="7"/>
      <c r="W50" s="8">
        <f t="shared" si="19"/>
        <v>0.35647694405177627</v>
      </c>
      <c r="X50" s="8">
        <f t="shared" si="15"/>
        <v>0.35647694405177627</v>
      </c>
      <c r="Y50" s="7">
        <f t="shared" si="20"/>
        <v>0.92612371756385603</v>
      </c>
      <c r="Z50" s="6">
        <f t="shared" si="21"/>
        <v>0.71215280214505117</v>
      </c>
      <c r="AA50" s="6">
        <f t="shared" si="22"/>
        <v>0.71193043900715192</v>
      </c>
      <c r="AB50" s="6">
        <f t="shared" si="23"/>
        <v>0.71055583605166817</v>
      </c>
      <c r="AC50" s="87">
        <f t="shared" si="25"/>
        <v>0.71215280214505117</v>
      </c>
      <c r="AD50" s="6">
        <f t="shared" si="24"/>
        <v>0.71138625842024794</v>
      </c>
      <c r="AE50" s="6">
        <f t="shared" si="3"/>
        <v>0.71131</v>
      </c>
      <c r="AF50" s="6">
        <f t="shared" si="26"/>
        <v>-7.625842024794327E-5</v>
      </c>
      <c r="AG50" s="9"/>
      <c r="AH50" s="86">
        <f t="shared" si="16"/>
        <v>39289.748299319726</v>
      </c>
      <c r="AI50" s="80">
        <f t="shared" si="5"/>
        <v>1190.7482993197279</v>
      </c>
      <c r="AJ50" s="87">
        <f t="shared" si="17"/>
        <v>0.71215280214505117</v>
      </c>
    </row>
    <row r="51" spans="1:36" x14ac:dyDescent="0.2">
      <c r="A51" s="32" t="s">
        <v>40</v>
      </c>
      <c r="B51" s="33">
        <v>0.71108000000000005</v>
      </c>
      <c r="C51" s="98">
        <f t="shared" si="6"/>
        <v>39326.959183673469</v>
      </c>
      <c r="D51" s="34">
        <v>862.95918367346906</v>
      </c>
      <c r="E51" s="35">
        <f t="shared" si="7"/>
        <v>0.71117226966120162</v>
      </c>
      <c r="F51" s="34">
        <f t="shared" si="8"/>
        <v>1227.9591836734689</v>
      </c>
      <c r="H51" s="96" t="str">
        <f t="shared" si="9"/>
        <v>Misha Sr</v>
      </c>
      <c r="I51" s="79" t="str">
        <f t="shared" si="10"/>
        <v>Misha ivory</v>
      </c>
      <c r="J51" s="96">
        <f t="shared" si="18"/>
        <v>1227.9591836734689</v>
      </c>
      <c r="K51" s="87">
        <f t="shared" si="11"/>
        <v>0.71108000000000005</v>
      </c>
      <c r="L51" s="87">
        <f t="shared" si="12"/>
        <v>0.71117226966120162</v>
      </c>
      <c r="M51" s="80"/>
      <c r="O51" s="5" t="str">
        <f t="shared" si="0"/>
        <v>Misha ivory</v>
      </c>
      <c r="P51" s="22">
        <f t="shared" si="1"/>
        <v>1227.9591836734689</v>
      </c>
      <c r="Q51" s="7">
        <f t="shared" si="13"/>
        <v>1227.9591836734689</v>
      </c>
      <c r="R51" s="6">
        <f t="shared" si="2"/>
        <v>0.71108000000000005</v>
      </c>
      <c r="S51" s="5"/>
      <c r="T51" s="5"/>
      <c r="U51" s="7">
        <f t="shared" si="14"/>
        <v>37.210884353740994</v>
      </c>
      <c r="V51" s="7"/>
      <c r="W51" s="8">
        <f t="shared" si="19"/>
        <v>0.35647694405178526</v>
      </c>
      <c r="X51" s="8">
        <f t="shared" si="15"/>
        <v>0.35647694405178526</v>
      </c>
      <c r="Y51" s="7">
        <f t="shared" si="20"/>
        <v>0.9261237175638577</v>
      </c>
      <c r="Z51" s="6">
        <f t="shared" si="21"/>
        <v>0.71117226966120162</v>
      </c>
      <c r="AA51" s="6">
        <f t="shared" si="22"/>
        <v>0.71144253955271974</v>
      </c>
      <c r="AB51" s="6">
        <f t="shared" si="23"/>
        <v>0.71060137587510919</v>
      </c>
      <c r="AC51" s="87">
        <f t="shared" si="25"/>
        <v>0.71117226966120162</v>
      </c>
      <c r="AD51" s="6">
        <f t="shared" si="24"/>
        <v>0.71089824064392815</v>
      </c>
      <c r="AE51" s="6">
        <f t="shared" si="3"/>
        <v>0.71108000000000005</v>
      </c>
      <c r="AF51" s="6">
        <f t="shared" si="26"/>
        <v>1.8175935607189775E-4</v>
      </c>
      <c r="AG51" s="9"/>
      <c r="AH51" s="86">
        <f t="shared" si="16"/>
        <v>39326.959183673469</v>
      </c>
      <c r="AI51" s="80">
        <f t="shared" si="5"/>
        <v>1227.9591836734689</v>
      </c>
      <c r="AJ51" s="87">
        <f t="shared" si="17"/>
        <v>0.71117226966120162</v>
      </c>
    </row>
    <row r="52" spans="1:36" x14ac:dyDescent="0.2">
      <c r="A52" s="32" t="s">
        <v>40</v>
      </c>
      <c r="B52" s="33">
        <v>0.71150999999999998</v>
      </c>
      <c r="C52" s="98">
        <f t="shared" si="6"/>
        <v>39364.170068027212</v>
      </c>
      <c r="D52" s="34">
        <v>900.17006802721096</v>
      </c>
      <c r="E52" s="35">
        <f t="shared" si="7"/>
        <v>0.71277055912596532</v>
      </c>
      <c r="F52" s="34">
        <f t="shared" si="8"/>
        <v>1265.1700680272111</v>
      </c>
      <c r="H52" s="96" t="str">
        <f t="shared" si="9"/>
        <v>Misha Sr</v>
      </c>
      <c r="I52" s="79" t="str">
        <f t="shared" si="10"/>
        <v>Misha ivory</v>
      </c>
      <c r="J52" s="96">
        <f t="shared" si="18"/>
        <v>1265.1700680272111</v>
      </c>
      <c r="K52" s="87">
        <f t="shared" si="11"/>
        <v>0.71150999999999998</v>
      </c>
      <c r="L52" s="87">
        <f t="shared" si="12"/>
        <v>0.71277055912596532</v>
      </c>
      <c r="M52" s="80"/>
      <c r="O52" s="5" t="str">
        <f t="shared" si="0"/>
        <v>Misha ivory</v>
      </c>
      <c r="P52" s="22">
        <f t="shared" si="1"/>
        <v>1265.1700680272111</v>
      </c>
      <c r="Q52" s="7">
        <f t="shared" si="13"/>
        <v>1265.1700680272111</v>
      </c>
      <c r="R52" s="6">
        <f t="shared" si="2"/>
        <v>0.71150999999999998</v>
      </c>
      <c r="S52" s="5"/>
      <c r="T52" s="5"/>
      <c r="U52" s="7">
        <f t="shared" si="14"/>
        <v>37.210884353742131</v>
      </c>
      <c r="V52" s="7"/>
      <c r="W52" s="8">
        <f t="shared" si="19"/>
        <v>0.35647694405177405</v>
      </c>
      <c r="X52" s="8">
        <f t="shared" si="15"/>
        <v>0.35647694405177405</v>
      </c>
      <c r="Y52" s="7">
        <f t="shared" si="20"/>
        <v>0.92612371756385559</v>
      </c>
      <c r="Z52" s="6">
        <f t="shared" si="21"/>
        <v>0.71277055912596532</v>
      </c>
      <c r="AA52" s="6">
        <f t="shared" si="22"/>
        <v>0.71229715076685374</v>
      </c>
      <c r="AB52" s="6">
        <f t="shared" si="23"/>
        <v>0.71076162706960511</v>
      </c>
      <c r="AC52" s="87">
        <f t="shared" si="25"/>
        <v>0.71277055912596532</v>
      </c>
      <c r="AD52" s="6">
        <f t="shared" si="24"/>
        <v>0.71180627173896482</v>
      </c>
      <c r="AE52" s="6">
        <f t="shared" si="3"/>
        <v>0.71150999999999998</v>
      </c>
      <c r="AF52" s="6">
        <f t="shared" si="26"/>
        <v>-2.9627173896484837E-4</v>
      </c>
      <c r="AG52" s="9"/>
      <c r="AH52" s="86">
        <f t="shared" si="16"/>
        <v>39364.170068027212</v>
      </c>
      <c r="AI52" s="80">
        <f t="shared" si="5"/>
        <v>1265.1700680272111</v>
      </c>
      <c r="AJ52" s="87">
        <f t="shared" si="17"/>
        <v>0.71277055912596532</v>
      </c>
    </row>
    <row r="53" spans="1:36" x14ac:dyDescent="0.2">
      <c r="A53" s="32" t="s">
        <v>40</v>
      </c>
      <c r="B53" s="33">
        <v>0.71192999999999995</v>
      </c>
      <c r="C53" s="98">
        <f t="shared" si="6"/>
        <v>39401.380952380954</v>
      </c>
      <c r="D53" s="34">
        <v>937.38095238095298</v>
      </c>
      <c r="E53" s="35">
        <f t="shared" si="7"/>
        <v>0.71291238928718148</v>
      </c>
      <c r="F53" s="34">
        <f t="shared" si="8"/>
        <v>1302.380952380953</v>
      </c>
      <c r="H53" s="96" t="str">
        <f t="shared" si="9"/>
        <v>Misha Sr</v>
      </c>
      <c r="I53" s="79" t="str">
        <f t="shared" si="10"/>
        <v>Misha ivory</v>
      </c>
      <c r="J53" s="96">
        <f t="shared" si="18"/>
        <v>1302.380952380953</v>
      </c>
      <c r="K53" s="87">
        <f t="shared" si="11"/>
        <v>0.71192999999999995</v>
      </c>
      <c r="L53" s="87">
        <f t="shared" si="12"/>
        <v>0.71291238928718148</v>
      </c>
      <c r="M53" s="80"/>
      <c r="O53" s="5" t="str">
        <f t="shared" si="0"/>
        <v>Misha ivory</v>
      </c>
      <c r="P53" s="22">
        <f t="shared" si="1"/>
        <v>1302.380952380953</v>
      </c>
      <c r="Q53" s="7">
        <f t="shared" si="13"/>
        <v>1302.380952380953</v>
      </c>
      <c r="R53" s="6">
        <f t="shared" si="2"/>
        <v>0.71192999999999995</v>
      </c>
      <c r="S53" s="5"/>
      <c r="T53" s="5"/>
      <c r="U53" s="7">
        <f t="shared" si="14"/>
        <v>37.210884353741903</v>
      </c>
      <c r="V53" s="7"/>
      <c r="W53" s="8">
        <f t="shared" si="19"/>
        <v>0.35647694405177627</v>
      </c>
      <c r="X53" s="8">
        <f t="shared" si="15"/>
        <v>0.35647694405177627</v>
      </c>
      <c r="Y53" s="7">
        <f t="shared" si="20"/>
        <v>0.92612371756385603</v>
      </c>
      <c r="Z53" s="6">
        <f t="shared" si="21"/>
        <v>0.71291238928718148</v>
      </c>
      <c r="AA53" s="6">
        <f t="shared" si="22"/>
        <v>0.712693070939592</v>
      </c>
      <c r="AB53" s="6">
        <f t="shared" si="23"/>
        <v>0.71092051738664375</v>
      </c>
      <c r="AC53" s="87">
        <f t="shared" si="25"/>
        <v>0.71291238928718148</v>
      </c>
      <c r="AD53" s="6">
        <f t="shared" si="24"/>
        <v>0.71195629077487865</v>
      </c>
      <c r="AE53" s="6">
        <f t="shared" si="3"/>
        <v>0.71192999999999995</v>
      </c>
      <c r="AF53" s="6">
        <f t="shared" si="26"/>
        <v>-2.6290774878701129E-5</v>
      </c>
      <c r="AG53" s="9"/>
      <c r="AH53" s="86">
        <f t="shared" si="16"/>
        <v>39401.380952380954</v>
      </c>
      <c r="AI53" s="80">
        <f t="shared" si="5"/>
        <v>1302.380952380953</v>
      </c>
      <c r="AJ53" s="87">
        <f t="shared" si="17"/>
        <v>0.71291238928718148</v>
      </c>
    </row>
    <row r="54" spans="1:36" x14ac:dyDescent="0.2">
      <c r="A54" s="32" t="s">
        <v>40</v>
      </c>
      <c r="B54" s="33">
        <v>0.71199000000000001</v>
      </c>
      <c r="C54" s="98">
        <f t="shared" si="6"/>
        <v>39438.591836734697</v>
      </c>
      <c r="D54" s="34">
        <v>974.59183673469397</v>
      </c>
      <c r="E54" s="35">
        <f t="shared" si="7"/>
        <v>0.7128126202613424</v>
      </c>
      <c r="F54" s="34">
        <f t="shared" si="8"/>
        <v>1339.591836734694</v>
      </c>
      <c r="H54" s="96" t="str">
        <f t="shared" si="9"/>
        <v>Misha Sr</v>
      </c>
      <c r="I54" s="79" t="str">
        <f t="shared" si="10"/>
        <v>Misha ivory</v>
      </c>
      <c r="J54" s="96">
        <f t="shared" si="18"/>
        <v>1339.591836734694</v>
      </c>
      <c r="K54" s="87">
        <f t="shared" si="11"/>
        <v>0.71199000000000001</v>
      </c>
      <c r="L54" s="87">
        <f t="shared" si="12"/>
        <v>0.7128126202613424</v>
      </c>
      <c r="M54" s="80"/>
      <c r="O54" s="5" t="str">
        <f t="shared" si="0"/>
        <v>Misha ivory</v>
      </c>
      <c r="P54" s="22">
        <f t="shared" si="1"/>
        <v>1339.591836734694</v>
      </c>
      <c r="Q54" s="7">
        <f t="shared" si="13"/>
        <v>1339.591836734694</v>
      </c>
      <c r="R54" s="6">
        <f t="shared" si="2"/>
        <v>0.71199000000000001</v>
      </c>
      <c r="S54" s="5"/>
      <c r="T54" s="5"/>
      <c r="U54" s="7">
        <f t="shared" si="14"/>
        <v>37.210884353740994</v>
      </c>
      <c r="V54" s="7"/>
      <c r="W54" s="8">
        <f t="shared" si="19"/>
        <v>0.35647694405178526</v>
      </c>
      <c r="X54" s="8">
        <f t="shared" si="15"/>
        <v>0.35647694405178526</v>
      </c>
      <c r="Y54" s="7">
        <f t="shared" si="20"/>
        <v>0.9261237175638577</v>
      </c>
      <c r="Z54" s="6">
        <f t="shared" si="21"/>
        <v>0.7128126202613424</v>
      </c>
      <c r="AA54" s="6">
        <f t="shared" si="22"/>
        <v>0.71277000368446142</v>
      </c>
      <c r="AB54" s="6">
        <f t="shared" si="23"/>
        <v>0.71106029891301326</v>
      </c>
      <c r="AC54" s="87">
        <f t="shared" si="25"/>
        <v>0.7128126202613424</v>
      </c>
      <c r="AD54" s="6">
        <f t="shared" si="24"/>
        <v>0.7119715060141516</v>
      </c>
      <c r="AE54" s="6">
        <f t="shared" si="3"/>
        <v>0.71199000000000001</v>
      </c>
      <c r="AF54" s="6">
        <f t="shared" si="26"/>
        <v>1.8493985848411221E-5</v>
      </c>
      <c r="AG54" s="9"/>
      <c r="AH54" s="86">
        <f t="shared" si="16"/>
        <v>39438.591836734697</v>
      </c>
      <c r="AI54" s="80">
        <f t="shared" si="5"/>
        <v>1339.591836734694</v>
      </c>
      <c r="AJ54" s="87">
        <f t="shared" si="17"/>
        <v>0.7128126202613424</v>
      </c>
    </row>
    <row r="55" spans="1:36" x14ac:dyDescent="0.2">
      <c r="A55" s="32" t="s">
        <v>40</v>
      </c>
      <c r="B55" s="33">
        <v>0.71162000000000003</v>
      </c>
      <c r="C55" s="98">
        <f t="shared" si="6"/>
        <v>39475.802721088439</v>
      </c>
      <c r="D55" s="34">
        <v>1011.80272108844</v>
      </c>
      <c r="E55" s="35">
        <f t="shared" si="7"/>
        <v>0.71169494213813378</v>
      </c>
      <c r="F55" s="34">
        <f t="shared" si="8"/>
        <v>1376.80272108844</v>
      </c>
      <c r="H55" s="96" t="str">
        <f t="shared" si="9"/>
        <v>Misha Sr</v>
      </c>
      <c r="I55" s="79" t="str">
        <f t="shared" si="10"/>
        <v>Misha ivory</v>
      </c>
      <c r="J55" s="96">
        <f t="shared" si="18"/>
        <v>1376.80272108844</v>
      </c>
      <c r="K55" s="87">
        <f t="shared" si="11"/>
        <v>0.71162000000000003</v>
      </c>
      <c r="L55" s="87">
        <f t="shared" si="12"/>
        <v>0.71169494213813378</v>
      </c>
      <c r="M55" s="80"/>
      <c r="O55" s="5" t="str">
        <f t="shared" si="0"/>
        <v>Misha ivory</v>
      </c>
      <c r="P55" s="22">
        <f t="shared" si="1"/>
        <v>1376.80272108844</v>
      </c>
      <c r="Q55" s="7">
        <f t="shared" si="13"/>
        <v>1376.80272108844</v>
      </c>
      <c r="R55" s="6">
        <f t="shared" si="2"/>
        <v>0.71162000000000003</v>
      </c>
      <c r="S55" s="5"/>
      <c r="T55" s="5"/>
      <c r="U55" s="7">
        <f t="shared" si="14"/>
        <v>37.210884353745996</v>
      </c>
      <c r="V55" s="7"/>
      <c r="W55" s="8">
        <f t="shared" si="19"/>
        <v>0.3564769440517358</v>
      </c>
      <c r="X55" s="8">
        <f t="shared" si="15"/>
        <v>0.3564769440517358</v>
      </c>
      <c r="Y55" s="7">
        <f t="shared" si="20"/>
        <v>0.92612371756384815</v>
      </c>
      <c r="Z55" s="6">
        <f t="shared" si="21"/>
        <v>0.71169494213813378</v>
      </c>
      <c r="AA55" s="6">
        <f t="shared" si="22"/>
        <v>0.71207817679283614</v>
      </c>
      <c r="AB55" s="6">
        <f t="shared" si="23"/>
        <v>0.71110718399515838</v>
      </c>
      <c r="AC55" s="87">
        <f t="shared" si="25"/>
        <v>0.71169494213813378</v>
      </c>
      <c r="AD55" s="6">
        <f t="shared" si="24"/>
        <v>0.71141281822951896</v>
      </c>
      <c r="AE55" s="6">
        <f t="shared" si="3"/>
        <v>0.71162000000000003</v>
      </c>
      <c r="AF55" s="6">
        <f t="shared" si="26"/>
        <v>2.0718177048106856E-4</v>
      </c>
      <c r="AG55" s="9"/>
      <c r="AH55" s="86">
        <f t="shared" si="16"/>
        <v>39475.802721088439</v>
      </c>
      <c r="AI55" s="80">
        <f t="shared" si="5"/>
        <v>1376.80272108844</v>
      </c>
      <c r="AJ55" s="87">
        <f t="shared" si="17"/>
        <v>0.71169494213813378</v>
      </c>
    </row>
    <row r="56" spans="1:36" x14ac:dyDescent="0.2">
      <c r="A56" s="32" t="s">
        <v>40</v>
      </c>
      <c r="B56" s="33">
        <v>0.71114999999999995</v>
      </c>
      <c r="C56" s="98">
        <f t="shared" si="6"/>
        <v>39513.013605442182</v>
      </c>
      <c r="D56" s="34">
        <v>1049.0136054421801</v>
      </c>
      <c r="E56" s="35">
        <f t="shared" si="7"/>
        <v>0.71092848398276187</v>
      </c>
      <c r="F56" s="34">
        <f t="shared" si="8"/>
        <v>1414.0136054421801</v>
      </c>
      <c r="H56" s="96" t="str">
        <f t="shared" si="9"/>
        <v>Misha Sr</v>
      </c>
      <c r="I56" s="79" t="str">
        <f t="shared" si="10"/>
        <v>Misha ivory</v>
      </c>
      <c r="J56" s="96">
        <f t="shared" si="18"/>
        <v>1414.0136054421801</v>
      </c>
      <c r="K56" s="87">
        <f t="shared" si="11"/>
        <v>0.71114999999999995</v>
      </c>
      <c r="L56" s="87">
        <f t="shared" si="12"/>
        <v>0.71092848398276187</v>
      </c>
      <c r="M56" s="80"/>
      <c r="O56" s="5" t="str">
        <f t="shared" si="0"/>
        <v>Misha ivory</v>
      </c>
      <c r="P56" s="22">
        <f t="shared" si="1"/>
        <v>1414.0136054421801</v>
      </c>
      <c r="Q56" s="7">
        <f t="shared" si="13"/>
        <v>1414.0136054421801</v>
      </c>
      <c r="R56" s="6">
        <f t="shared" si="2"/>
        <v>0.71114999999999995</v>
      </c>
      <c r="S56" s="5"/>
      <c r="T56" s="5"/>
      <c r="U56" s="7">
        <f t="shared" si="14"/>
        <v>37.210884353740084</v>
      </c>
      <c r="V56" s="7"/>
      <c r="W56" s="8">
        <f t="shared" si="19"/>
        <v>0.3564769440517942</v>
      </c>
      <c r="X56" s="8">
        <f t="shared" si="15"/>
        <v>0.3564769440517942</v>
      </c>
      <c r="Y56" s="7">
        <f t="shared" si="20"/>
        <v>0.92612371756385947</v>
      </c>
      <c r="Z56" s="6">
        <f t="shared" si="21"/>
        <v>0.71092848398276187</v>
      </c>
      <c r="AA56" s="6">
        <f t="shared" si="22"/>
        <v>0.71133832296229538</v>
      </c>
      <c r="AB56" s="6">
        <f t="shared" si="23"/>
        <v>0.71109398230257126</v>
      </c>
      <c r="AC56" s="87">
        <f t="shared" si="25"/>
        <v>0.71092848398276187</v>
      </c>
      <c r="AD56" s="6">
        <f t="shared" si="24"/>
        <v>0.71100792317622563</v>
      </c>
      <c r="AE56" s="6">
        <f t="shared" si="3"/>
        <v>0.71114999999999995</v>
      </c>
      <c r="AF56" s="6">
        <f t="shared" si="26"/>
        <v>1.4207682377431752E-4</v>
      </c>
      <c r="AG56" s="9"/>
      <c r="AH56" s="86">
        <f t="shared" si="16"/>
        <v>39513.013605442182</v>
      </c>
      <c r="AI56" s="80">
        <f t="shared" si="5"/>
        <v>1414.0136054421801</v>
      </c>
      <c r="AJ56" s="87">
        <f t="shared" si="17"/>
        <v>0.71092848398276187</v>
      </c>
    </row>
    <row r="57" spans="1:36" x14ac:dyDescent="0.2">
      <c r="A57" s="32" t="s">
        <v>40</v>
      </c>
      <c r="B57" s="33">
        <v>0.71069000000000004</v>
      </c>
      <c r="C57" s="98">
        <f t="shared" si="6"/>
        <v>39550.224489795917</v>
      </c>
      <c r="D57" s="34">
        <v>1086.2244897959199</v>
      </c>
      <c r="E57" s="35">
        <f t="shared" si="7"/>
        <v>0.71008530446487017</v>
      </c>
      <c r="F57" s="34">
        <f t="shared" si="8"/>
        <v>1451.2244897959199</v>
      </c>
      <c r="H57" s="96" t="str">
        <f t="shared" si="9"/>
        <v>Misha Sr</v>
      </c>
      <c r="I57" s="79" t="str">
        <f t="shared" si="10"/>
        <v>Misha ivory</v>
      </c>
      <c r="J57" s="96">
        <f t="shared" si="18"/>
        <v>1451.2244897959199</v>
      </c>
      <c r="K57" s="87">
        <f t="shared" si="11"/>
        <v>0.71069000000000004</v>
      </c>
      <c r="L57" s="87">
        <f t="shared" si="12"/>
        <v>0.71008530446487017</v>
      </c>
      <c r="M57" s="80"/>
      <c r="O57" s="5" t="str">
        <f t="shared" si="0"/>
        <v>Misha ivory</v>
      </c>
      <c r="P57" s="22">
        <f t="shared" si="1"/>
        <v>1451.2244897959199</v>
      </c>
      <c r="Q57" s="7">
        <f t="shared" si="13"/>
        <v>1451.2244897959199</v>
      </c>
      <c r="R57" s="6">
        <f t="shared" si="2"/>
        <v>0.71069000000000004</v>
      </c>
      <c r="S57" s="5"/>
      <c r="T57" s="5"/>
      <c r="U57" s="7">
        <f t="shared" si="14"/>
        <v>37.210884353739857</v>
      </c>
      <c r="V57" s="7"/>
      <c r="W57" s="8">
        <f t="shared" si="19"/>
        <v>0.35647694405179653</v>
      </c>
      <c r="X57" s="8">
        <f t="shared" si="15"/>
        <v>0.35647694405179653</v>
      </c>
      <c r="Y57" s="7">
        <f t="shared" si="20"/>
        <v>0.92612371756385992</v>
      </c>
      <c r="Z57" s="6">
        <f t="shared" si="21"/>
        <v>0.71008530446487017</v>
      </c>
      <c r="AA57" s="6">
        <f t="shared" si="22"/>
        <v>0.71053197666967272</v>
      </c>
      <c r="AB57" s="6">
        <f t="shared" si="23"/>
        <v>0.71101946493374624</v>
      </c>
      <c r="AC57" s="87">
        <f t="shared" si="25"/>
        <v>0.71008530446487017</v>
      </c>
      <c r="AD57" s="6">
        <f t="shared" si="24"/>
        <v>0.7105337014899078</v>
      </c>
      <c r="AE57" s="6">
        <f t="shared" si="3"/>
        <v>0.71069000000000004</v>
      </c>
      <c r="AF57" s="6">
        <f t="shared" si="26"/>
        <v>1.5629851009224538E-4</v>
      </c>
      <c r="AG57" s="9"/>
      <c r="AH57" s="86">
        <f t="shared" si="16"/>
        <v>39550.224489795917</v>
      </c>
      <c r="AI57" s="80">
        <f t="shared" si="5"/>
        <v>1451.2244897959199</v>
      </c>
      <c r="AJ57" s="87">
        <f t="shared" si="17"/>
        <v>0.71008530446487017</v>
      </c>
    </row>
    <row r="58" spans="1:36" x14ac:dyDescent="0.2">
      <c r="A58" s="32" t="s">
        <v>40</v>
      </c>
      <c r="B58" s="33">
        <v>0.71074000000000004</v>
      </c>
      <c r="C58" s="98">
        <f t="shared" si="6"/>
        <v>39606.040816326531</v>
      </c>
      <c r="D58" s="34">
        <v>1142.0408163265299</v>
      </c>
      <c r="E58" s="35">
        <f t="shared" si="7"/>
        <v>0.71063795130764296</v>
      </c>
      <c r="F58" s="34">
        <f t="shared" si="8"/>
        <v>1507.0408163265299</v>
      </c>
      <c r="H58" s="96" t="str">
        <f t="shared" si="9"/>
        <v>Misha Sr</v>
      </c>
      <c r="I58" s="79" t="str">
        <f t="shared" si="10"/>
        <v>Misha ivory</v>
      </c>
      <c r="J58" s="96">
        <f t="shared" si="18"/>
        <v>1507.0408163265299</v>
      </c>
      <c r="K58" s="87">
        <f t="shared" si="11"/>
        <v>0.71074000000000004</v>
      </c>
      <c r="L58" s="87">
        <f t="shared" si="12"/>
        <v>0.71063795130764296</v>
      </c>
      <c r="M58" s="80"/>
      <c r="O58" s="5" t="str">
        <f t="shared" si="0"/>
        <v>Misha ivory</v>
      </c>
      <c r="P58" s="22">
        <f t="shared" si="1"/>
        <v>1507.0408163265299</v>
      </c>
      <c r="Q58" s="7">
        <f t="shared" si="13"/>
        <v>1507.0408163265299</v>
      </c>
      <c r="R58" s="6">
        <f t="shared" si="2"/>
        <v>0.71074000000000004</v>
      </c>
      <c r="S58" s="5"/>
      <c r="T58" s="5"/>
      <c r="U58" s="7">
        <f t="shared" si="14"/>
        <v>55.816326530610013</v>
      </c>
      <c r="V58" s="7"/>
      <c r="W58" s="8">
        <f t="shared" si="19"/>
        <v>0.21283701979803535</v>
      </c>
      <c r="X58" s="8">
        <f t="shared" si="15"/>
        <v>0.21283701979803535</v>
      </c>
      <c r="Y58" s="7">
        <f t="shared" si="20"/>
        <v>0.89125814052238805</v>
      </c>
      <c r="Z58" s="6">
        <f t="shared" si="21"/>
        <v>0.71063795130764296</v>
      </c>
      <c r="AA58" s="6">
        <f t="shared" si="22"/>
        <v>0.71061539598152312</v>
      </c>
      <c r="AB58" s="6">
        <f t="shared" si="23"/>
        <v>0.71097797843262778</v>
      </c>
      <c r="AC58" s="87">
        <f t="shared" si="25"/>
        <v>0.71063795130764296</v>
      </c>
      <c r="AD58" s="6">
        <f t="shared" si="24"/>
        <v>0.71080116432767682</v>
      </c>
      <c r="AE58" s="6">
        <f t="shared" si="3"/>
        <v>0.71074000000000004</v>
      </c>
      <c r="AF58" s="6">
        <f t="shared" si="26"/>
        <v>-6.1164327676777042E-5</v>
      </c>
      <c r="AG58" s="9"/>
      <c r="AH58" s="86">
        <f t="shared" si="16"/>
        <v>39606.040816326531</v>
      </c>
      <c r="AI58" s="80">
        <f t="shared" si="5"/>
        <v>1507.0408163265299</v>
      </c>
      <c r="AJ58" s="87">
        <f t="shared" si="17"/>
        <v>0.71063795130764296</v>
      </c>
    </row>
    <row r="59" spans="1:36" x14ac:dyDescent="0.2">
      <c r="A59" s="36"/>
      <c r="B59" s="34"/>
      <c r="C59" s="34"/>
      <c r="D59" s="33"/>
      <c r="E59" s="33"/>
      <c r="F59" s="34"/>
      <c r="O59" s="2"/>
      <c r="P59" s="4"/>
      <c r="Q59" s="5"/>
      <c r="R59" s="5"/>
      <c r="S59" s="5"/>
      <c r="T59" s="5"/>
      <c r="U59" s="5"/>
      <c r="V59" s="5"/>
      <c r="W59" s="8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6" x14ac:dyDescent="0.2">
      <c r="O60" s="2"/>
      <c r="P60" s="4"/>
      <c r="Q60" s="5"/>
      <c r="R60" s="5"/>
      <c r="S60" s="5"/>
      <c r="T60" s="5"/>
      <c r="U60" s="5"/>
      <c r="V60" s="5"/>
      <c r="W60" s="8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6" x14ac:dyDescent="0.2">
      <c r="O61" s="2"/>
      <c r="P61" s="4"/>
      <c r="Q61" s="5"/>
      <c r="R61" s="5"/>
      <c r="S61" s="5"/>
      <c r="T61" s="5"/>
      <c r="U61" s="5"/>
      <c r="V61" s="5"/>
      <c r="W61" s="8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6" x14ac:dyDescent="0.2">
      <c r="O62" s="2"/>
      <c r="P62" s="4"/>
      <c r="Q62" s="5"/>
      <c r="R62" s="5"/>
      <c r="S62" s="5"/>
      <c r="T62" s="5"/>
      <c r="U62" s="5"/>
      <c r="V62" s="5"/>
      <c r="W62" s="8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6" x14ac:dyDescent="0.2">
      <c r="O63" s="2"/>
      <c r="P63" s="4"/>
      <c r="Q63" s="5"/>
      <c r="R63" s="5"/>
      <c r="S63" s="5"/>
      <c r="T63" s="5"/>
      <c r="U63" s="5"/>
      <c r="V63" s="5"/>
      <c r="W63" s="8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6" x14ac:dyDescent="0.2">
      <c r="O64" s="2"/>
      <c r="P64" s="4"/>
      <c r="Q64" s="5"/>
      <c r="R64" s="5"/>
      <c r="S64" s="5"/>
      <c r="T64" s="5"/>
      <c r="U64" s="5"/>
      <c r="V64" s="5"/>
      <c r="W64" s="8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5:33" x14ac:dyDescent="0.2">
      <c r="O65" s="2"/>
      <c r="P65" s="4"/>
      <c r="Q65" s="5"/>
      <c r="R65" s="5"/>
      <c r="S65" s="5"/>
      <c r="T65" s="5"/>
      <c r="U65" s="5"/>
      <c r="V65" s="5"/>
      <c r="W65" s="8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5:33" x14ac:dyDescent="0.2">
      <c r="O66" s="2"/>
      <c r="P66" s="4"/>
      <c r="Q66" s="5"/>
      <c r="R66" s="5"/>
      <c r="S66" s="5"/>
      <c r="T66" s="5"/>
      <c r="U66" s="5"/>
      <c r="V66" s="5"/>
      <c r="W66" s="8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5:33" x14ac:dyDescent="0.2">
      <c r="O67" s="2"/>
      <c r="P67" s="4"/>
      <c r="Q67" s="5"/>
      <c r="R67" s="5"/>
      <c r="S67" s="5"/>
      <c r="T67" s="5"/>
      <c r="U67" s="5"/>
      <c r="V67" s="5"/>
      <c r="W67" s="8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5:33" x14ac:dyDescent="0.2">
      <c r="O68" s="2"/>
      <c r="P68" s="4"/>
      <c r="Q68" s="5"/>
      <c r="R68" s="5"/>
      <c r="S68" s="5"/>
      <c r="T68" s="5"/>
      <c r="U68" s="5"/>
      <c r="V68" s="5"/>
      <c r="W68" s="8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5:33" x14ac:dyDescent="0.2">
      <c r="O69" s="2"/>
      <c r="P69" s="4"/>
      <c r="Q69" s="5"/>
      <c r="R69" s="5"/>
      <c r="S69" s="5"/>
      <c r="T69" s="5"/>
      <c r="U69" s="5"/>
      <c r="V69" s="5"/>
      <c r="W69" s="8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5:33" x14ac:dyDescent="0.2">
      <c r="O70" s="2"/>
      <c r="P70" s="4"/>
      <c r="Q70" s="5"/>
      <c r="R70" s="5"/>
      <c r="S70" s="5"/>
      <c r="T70" s="5"/>
      <c r="U70" s="5"/>
      <c r="V70" s="5"/>
      <c r="W70" s="8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5:33" x14ac:dyDescent="0.2">
      <c r="O71" s="2"/>
      <c r="P71" s="4"/>
      <c r="Q71" s="5"/>
      <c r="R71" s="5"/>
      <c r="S71" s="5"/>
      <c r="T71" s="5"/>
      <c r="U71" s="5"/>
      <c r="V71" s="5"/>
      <c r="W71" s="8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5:33" x14ac:dyDescent="0.2">
      <c r="O72" s="2"/>
      <c r="P72" s="4"/>
      <c r="Q72" s="5"/>
      <c r="R72" s="5"/>
      <c r="S72" s="5"/>
      <c r="T72" s="5"/>
      <c r="U72" s="5"/>
      <c r="V72" s="5"/>
      <c r="W72" s="8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5:33" x14ac:dyDescent="0.2">
      <c r="O73" s="2"/>
      <c r="P73" s="4"/>
      <c r="Q73" s="5"/>
      <c r="R73" s="5"/>
      <c r="S73" s="5"/>
      <c r="T73" s="5"/>
      <c r="U73" s="5"/>
      <c r="V73" s="5"/>
      <c r="W73" s="8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5:33" x14ac:dyDescent="0.2">
      <c r="O74" s="2"/>
      <c r="P74" s="4"/>
      <c r="Q74" s="5"/>
      <c r="R74" s="5"/>
      <c r="S74" s="5"/>
      <c r="T74" s="5"/>
      <c r="U74" s="5"/>
      <c r="V74" s="5"/>
      <c r="W74" s="8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5:33" x14ac:dyDescent="0.2">
      <c r="O75" s="2"/>
      <c r="P75" s="4"/>
      <c r="Q75" s="5"/>
      <c r="R75" s="5"/>
      <c r="S75" s="5"/>
      <c r="T75" s="5"/>
      <c r="U75" s="5"/>
      <c r="V75" s="5"/>
      <c r="W75" s="8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5:33" x14ac:dyDescent="0.2">
      <c r="O76" s="2"/>
      <c r="P76" s="4"/>
      <c r="Q76" s="5"/>
      <c r="R76" s="5"/>
      <c r="S76" s="5"/>
      <c r="T76" s="5"/>
      <c r="U76" s="5"/>
      <c r="V76" s="5"/>
      <c r="W76" s="8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5:33" x14ac:dyDescent="0.2">
      <c r="O77" s="2"/>
      <c r="P77" s="4"/>
      <c r="Q77" s="5"/>
      <c r="R77" s="5"/>
      <c r="S77" s="5"/>
      <c r="T77" s="5"/>
      <c r="U77" s="5"/>
      <c r="V77" s="5"/>
      <c r="W77" s="8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5:33" x14ac:dyDescent="0.2">
      <c r="O78" s="2"/>
      <c r="P78" s="4"/>
      <c r="Q78" s="5"/>
      <c r="R78" s="5"/>
      <c r="S78" s="5"/>
      <c r="T78" s="5"/>
      <c r="U78" s="5"/>
      <c r="V78" s="5"/>
      <c r="W78" s="8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5:33" x14ac:dyDescent="0.2">
      <c r="O79" s="2"/>
      <c r="P79" s="4"/>
      <c r="Q79" s="5"/>
      <c r="R79" s="5"/>
      <c r="S79" s="5"/>
      <c r="T79" s="5"/>
      <c r="U79" s="5"/>
      <c r="V79" s="5"/>
      <c r="W79" s="8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5:33" x14ac:dyDescent="0.2">
      <c r="O80" s="2"/>
      <c r="P80" s="4"/>
      <c r="Q80" s="5"/>
      <c r="R80" s="5"/>
      <c r="S80" s="5"/>
      <c r="T80" s="5"/>
      <c r="U80" s="5"/>
      <c r="V80" s="5"/>
      <c r="W80" s="8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5:33" x14ac:dyDescent="0.2">
      <c r="O81" s="2"/>
      <c r="P81" s="4"/>
      <c r="Q81" s="5"/>
      <c r="R81" s="5"/>
      <c r="S81" s="5"/>
      <c r="T81" s="5"/>
      <c r="U81" s="5"/>
      <c r="V81" s="5"/>
      <c r="W81" s="8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5:33" x14ac:dyDescent="0.2">
      <c r="O82" s="2"/>
      <c r="P82" s="4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5:33" x14ac:dyDescent="0.2">
      <c r="O83" s="2"/>
      <c r="P83" s="4"/>
      <c r="Q83" s="5"/>
      <c r="R83" s="5"/>
      <c r="S83" s="5"/>
      <c r="T83" s="5"/>
      <c r="U83" s="5"/>
      <c r="V83" s="5"/>
      <c r="W83" s="8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5:33" x14ac:dyDescent="0.2">
      <c r="O84" s="2"/>
      <c r="P84" s="4"/>
      <c r="Q84" s="5"/>
      <c r="R84" s="5"/>
      <c r="S84" s="5"/>
      <c r="T84" s="5"/>
      <c r="U84" s="5"/>
      <c r="V84" s="5"/>
      <c r="W84" s="8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5:33" x14ac:dyDescent="0.2">
      <c r="Q85" s="5"/>
      <c r="R85" s="5"/>
      <c r="S85" s="5"/>
      <c r="T85" s="5"/>
      <c r="U85" s="5"/>
      <c r="V85" s="5"/>
      <c r="W85" s="8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5:33" x14ac:dyDescent="0.2">
      <c r="Q86" s="5"/>
      <c r="R86" s="5"/>
      <c r="S86" s="5"/>
      <c r="T86" s="5"/>
      <c r="U86" s="5"/>
      <c r="V86" s="5"/>
      <c r="W86" s="8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5:33" x14ac:dyDescent="0.2">
      <c r="Q87" s="5"/>
      <c r="R87" s="5"/>
      <c r="S87" s="5"/>
      <c r="T87" s="5"/>
      <c r="U87" s="5"/>
      <c r="V87" s="5"/>
      <c r="W87" s="8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5:33" x14ac:dyDescent="0.2">
      <c r="Q88" s="5"/>
      <c r="R88" s="5"/>
      <c r="S88" s="5"/>
      <c r="T88" s="5"/>
      <c r="U88" s="5"/>
      <c r="V88" s="5"/>
      <c r="W88" s="8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5:33" x14ac:dyDescent="0.2">
      <c r="Q89" s="5"/>
      <c r="R89" s="5"/>
      <c r="S89" s="5"/>
      <c r="T89" s="5"/>
      <c r="U89" s="5"/>
      <c r="V89" s="5"/>
      <c r="W89" s="8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5:33" x14ac:dyDescent="0.2">
      <c r="Q90" s="5"/>
      <c r="R90" s="5"/>
      <c r="S90" s="5"/>
      <c r="T90" s="5"/>
      <c r="U90" s="5"/>
      <c r="V90" s="5"/>
      <c r="W90" s="8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5:33" x14ac:dyDescent="0.2">
      <c r="Q91" s="5"/>
      <c r="R91" s="5"/>
      <c r="S91" s="5"/>
      <c r="T91" s="5"/>
      <c r="U91" s="5"/>
      <c r="V91" s="5"/>
      <c r="W91" s="8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5:33" x14ac:dyDescent="0.2">
      <c r="Q92" s="5"/>
      <c r="R92" s="5"/>
      <c r="S92" s="5"/>
      <c r="T92" s="5"/>
      <c r="U92" s="5"/>
      <c r="V92" s="5"/>
      <c r="W92" s="8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5:33" x14ac:dyDescent="0.2">
      <c r="Q93" s="5"/>
      <c r="R93" s="5"/>
      <c r="S93" s="5"/>
      <c r="T93" s="5"/>
      <c r="U93" s="5"/>
      <c r="V93" s="5"/>
      <c r="W93" s="8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5:33" x14ac:dyDescent="0.2"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5:33" x14ac:dyDescent="0.2">
      <c r="Q95" s="5"/>
      <c r="R95" s="5"/>
      <c r="S95" s="5"/>
      <c r="T95" s="5"/>
      <c r="U95" s="5"/>
      <c r="V95" s="5"/>
      <c r="W95" s="8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5:33" x14ac:dyDescent="0.2"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7:33" x14ac:dyDescent="0.2">
      <c r="Q97" s="5"/>
      <c r="R97" s="5"/>
      <c r="S97" s="5"/>
      <c r="T97" s="5"/>
      <c r="U97" s="5"/>
      <c r="V97" s="5"/>
      <c r="W97" s="8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7:33" x14ac:dyDescent="0.2">
      <c r="Q98" s="5"/>
      <c r="R98" s="5"/>
      <c r="S98" s="5"/>
      <c r="T98" s="5"/>
      <c r="U98" s="5"/>
      <c r="V98" s="5"/>
      <c r="W98" s="8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7:33" x14ac:dyDescent="0.2">
      <c r="Q99" s="5"/>
      <c r="R99" s="5"/>
      <c r="S99" s="5"/>
      <c r="T99" s="5"/>
      <c r="U99" s="5"/>
      <c r="V99" s="5"/>
      <c r="W99" s="8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7:33" x14ac:dyDescent="0.2">
      <c r="Q100" s="5"/>
      <c r="R100" s="5"/>
      <c r="S100" s="5"/>
      <c r="T100" s="5"/>
      <c r="U100" s="5"/>
      <c r="V100" s="5"/>
      <c r="W100" s="8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7:33" x14ac:dyDescent="0.2">
      <c r="Q101" s="5"/>
      <c r="R101" s="5"/>
      <c r="S101" s="5"/>
      <c r="T101" s="5"/>
      <c r="U101" s="5"/>
      <c r="V101" s="5"/>
      <c r="W101" s="8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7:33" x14ac:dyDescent="0.2">
      <c r="Q102" s="5"/>
      <c r="R102" s="5"/>
      <c r="S102" s="5"/>
      <c r="T102" s="5"/>
      <c r="U102" s="5"/>
      <c r="V102" s="5"/>
      <c r="W102" s="8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7:33" x14ac:dyDescent="0.2">
      <c r="Q103" s="5"/>
      <c r="R103" s="5"/>
      <c r="S103" s="5"/>
      <c r="T103" s="5"/>
      <c r="U103" s="5"/>
      <c r="V103" s="5"/>
      <c r="W103" s="8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7:33" x14ac:dyDescent="0.2">
      <c r="Q104" s="5"/>
      <c r="R104" s="5"/>
      <c r="S104" s="5"/>
      <c r="T104" s="5"/>
      <c r="U104" s="5"/>
      <c r="V104" s="5"/>
      <c r="W104" s="8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7:33" x14ac:dyDescent="0.2">
      <c r="Q105" s="5"/>
      <c r="R105" s="5"/>
      <c r="S105" s="5"/>
      <c r="T105" s="5"/>
      <c r="U105" s="5"/>
      <c r="V105" s="5"/>
      <c r="W105" s="8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7:33" x14ac:dyDescent="0.2">
      <c r="Q106" s="5"/>
      <c r="R106" s="5"/>
      <c r="S106" s="5"/>
      <c r="T106" s="5"/>
      <c r="U106" s="5"/>
      <c r="V106" s="5"/>
      <c r="W106" s="8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7:33" x14ac:dyDescent="0.2">
      <c r="Q107" s="5"/>
      <c r="R107" s="5"/>
      <c r="S107" s="5"/>
      <c r="T107" s="5"/>
      <c r="U107" s="5"/>
      <c r="V107" s="5"/>
      <c r="W107" s="8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7:33" x14ac:dyDescent="0.2">
      <c r="Q108" s="5"/>
      <c r="R108" s="5"/>
      <c r="S108" s="5"/>
      <c r="T108" s="5"/>
      <c r="U108" s="5"/>
      <c r="V108" s="5"/>
      <c r="W108" s="8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7:33" x14ac:dyDescent="0.2">
      <c r="Q109" s="5"/>
      <c r="R109" s="5"/>
      <c r="S109" s="5"/>
      <c r="T109" s="5"/>
      <c r="U109" s="5"/>
      <c r="V109" s="5"/>
      <c r="W109" s="8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7:33" x14ac:dyDescent="0.2">
      <c r="Q110" s="5"/>
      <c r="R110" s="5"/>
      <c r="S110" s="5"/>
      <c r="T110" s="5"/>
      <c r="U110" s="5"/>
      <c r="V110" s="5"/>
      <c r="W110" s="8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7:33" x14ac:dyDescent="0.2">
      <c r="Q111" s="5"/>
      <c r="R111" s="5"/>
      <c r="S111" s="5"/>
      <c r="T111" s="5"/>
      <c r="U111" s="5"/>
      <c r="V111" s="5"/>
      <c r="W111" s="8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7:33" x14ac:dyDescent="0.2">
      <c r="Q112" s="5"/>
      <c r="R112" s="5"/>
      <c r="S112" s="5"/>
      <c r="T112" s="5"/>
      <c r="U112" s="5"/>
      <c r="V112" s="5"/>
      <c r="W112" s="8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7:33" x14ac:dyDescent="0.2">
      <c r="Q113" s="5"/>
      <c r="R113" s="5"/>
      <c r="S113" s="5"/>
      <c r="T113" s="5"/>
      <c r="U113" s="5"/>
      <c r="V113" s="5"/>
      <c r="W113" s="8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7:33" x14ac:dyDescent="0.2">
      <c r="Q114" s="5"/>
      <c r="R114" s="5"/>
      <c r="S114" s="5"/>
      <c r="T114" s="5"/>
      <c r="U114" s="5"/>
      <c r="V114" s="5"/>
      <c r="W114" s="8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7:33" x14ac:dyDescent="0.2">
      <c r="Q115" s="5"/>
      <c r="R115" s="5"/>
      <c r="S115" s="5"/>
      <c r="T115" s="5"/>
      <c r="U115" s="5"/>
      <c r="V115" s="5"/>
      <c r="W115" s="8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7:33" x14ac:dyDescent="0.2">
      <c r="Q116" s="5"/>
      <c r="R116" s="5"/>
      <c r="S116" s="5"/>
      <c r="T116" s="5"/>
      <c r="U116" s="5"/>
      <c r="V116" s="5"/>
      <c r="W116" s="8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7:33" x14ac:dyDescent="0.2">
      <c r="Q117" s="5"/>
      <c r="R117" s="5"/>
      <c r="S117" s="5"/>
      <c r="T117" s="5"/>
      <c r="U117" s="5"/>
      <c r="V117" s="5"/>
      <c r="W117" s="8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7:33" x14ac:dyDescent="0.2">
      <c r="Q118" s="5"/>
      <c r="R118" s="5"/>
      <c r="S118" s="5"/>
      <c r="T118" s="5"/>
      <c r="U118" s="5"/>
      <c r="V118" s="5"/>
      <c r="W118" s="8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7:33" x14ac:dyDescent="0.2">
      <c r="Q119" s="5"/>
      <c r="R119" s="5"/>
      <c r="S119" s="5"/>
      <c r="T119" s="5"/>
      <c r="U119" s="5"/>
      <c r="V119" s="5"/>
      <c r="W119" s="8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7:33" x14ac:dyDescent="0.2">
      <c r="Q120" s="5"/>
      <c r="R120" s="5"/>
      <c r="S120" s="5"/>
      <c r="T120" s="5"/>
      <c r="U120" s="5"/>
      <c r="V120" s="5"/>
      <c r="W120" s="8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7:33" x14ac:dyDescent="0.2">
      <c r="Q121" s="5"/>
      <c r="R121" s="5"/>
      <c r="S121" s="5"/>
      <c r="T121" s="5"/>
      <c r="U121" s="5"/>
      <c r="V121" s="5"/>
      <c r="W121" s="8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7:33" x14ac:dyDescent="0.2">
      <c r="Q122" s="5"/>
      <c r="R122" s="5"/>
      <c r="S122" s="5"/>
      <c r="T122" s="5"/>
      <c r="U122" s="5"/>
      <c r="V122" s="5"/>
      <c r="W122" s="8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7:33" x14ac:dyDescent="0.2">
      <c r="Q123" s="5"/>
      <c r="R123" s="5"/>
      <c r="S123" s="5"/>
      <c r="T123" s="5"/>
      <c r="U123" s="5"/>
      <c r="V123" s="5"/>
      <c r="W123" s="8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7:33" x14ac:dyDescent="0.2">
      <c r="Q124" s="5"/>
      <c r="R124" s="5"/>
      <c r="S124" s="5"/>
      <c r="T124" s="5"/>
      <c r="U124" s="5"/>
      <c r="V124" s="5"/>
      <c r="W124" s="8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7:33" x14ac:dyDescent="0.2">
      <c r="Q125" s="5"/>
      <c r="R125" s="5"/>
      <c r="S125" s="5"/>
      <c r="T125" s="5"/>
      <c r="U125" s="5"/>
      <c r="V125" s="5"/>
      <c r="W125" s="8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7:33" x14ac:dyDescent="0.2">
      <c r="Q126" s="5"/>
      <c r="R126" s="5"/>
      <c r="S126" s="5"/>
      <c r="T126" s="5"/>
      <c r="U126" s="5"/>
      <c r="V126" s="5"/>
      <c r="W126" s="8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7:33" x14ac:dyDescent="0.2">
      <c r="Q127" s="5"/>
      <c r="R127" s="5"/>
      <c r="S127" s="5"/>
      <c r="T127" s="5"/>
      <c r="U127" s="5"/>
      <c r="V127" s="5"/>
      <c r="W127" s="8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7:33" x14ac:dyDescent="0.2"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7:33" x14ac:dyDescent="0.2">
      <c r="Q129" s="5"/>
      <c r="R129" s="5"/>
      <c r="S129" s="5"/>
      <c r="T129" s="5"/>
      <c r="U129" s="5"/>
      <c r="V129" s="5"/>
      <c r="W129" s="8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7:33" x14ac:dyDescent="0.2">
      <c r="Q130" s="5"/>
      <c r="R130" s="5"/>
      <c r="S130" s="5"/>
      <c r="T130" s="5"/>
      <c r="U130" s="5"/>
      <c r="V130" s="5"/>
      <c r="W130" s="8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7:33" x14ac:dyDescent="0.2"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7:33" x14ac:dyDescent="0.2">
      <c r="Q132" s="5"/>
      <c r="R132" s="5"/>
      <c r="S132" s="5"/>
      <c r="T132" s="5"/>
      <c r="U132" s="5"/>
      <c r="V132" s="5"/>
      <c r="W132" s="8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7:33" x14ac:dyDescent="0.2">
      <c r="Q133" s="5"/>
      <c r="R133" s="5"/>
      <c r="S133" s="5"/>
      <c r="T133" s="5"/>
      <c r="U133" s="5"/>
      <c r="V133" s="5"/>
      <c r="W133" s="8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7:33" x14ac:dyDescent="0.2">
      <c r="Q134" s="5"/>
      <c r="R134" s="5"/>
      <c r="S134" s="5"/>
      <c r="T134" s="5"/>
      <c r="U134" s="5"/>
      <c r="V134" s="5"/>
      <c r="W134" s="8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7:33" x14ac:dyDescent="0.2"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7:33" x14ac:dyDescent="0.2">
      <c r="Q136" s="5"/>
      <c r="R136" s="5"/>
      <c r="S136" s="5"/>
      <c r="T136" s="5"/>
      <c r="U136" s="5"/>
      <c r="V136" s="5"/>
      <c r="W136" s="8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7:33" x14ac:dyDescent="0.2">
      <c r="Q137" s="5"/>
      <c r="R137" s="5"/>
      <c r="S137" s="5"/>
      <c r="T137" s="5"/>
      <c r="U137" s="5"/>
      <c r="V137" s="5"/>
      <c r="W137" s="8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7:33" x14ac:dyDescent="0.2">
      <c r="Q138" s="5"/>
      <c r="R138" s="5"/>
      <c r="S138" s="5"/>
      <c r="T138" s="5"/>
      <c r="U138" s="5"/>
      <c r="V138" s="5"/>
      <c r="W138" s="8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7:33" x14ac:dyDescent="0.2">
      <c r="Q139" s="5"/>
      <c r="R139" s="5"/>
      <c r="S139" s="5"/>
      <c r="T139" s="5"/>
      <c r="U139" s="5"/>
      <c r="V139" s="5"/>
      <c r="W139" s="8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7:33" x14ac:dyDescent="0.2">
      <c r="Q140" s="5"/>
      <c r="R140" s="5"/>
      <c r="S140" s="5"/>
      <c r="T140" s="5"/>
      <c r="U140" s="5"/>
      <c r="V140" s="5"/>
      <c r="W140" s="8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7:33" x14ac:dyDescent="0.2">
      <c r="Q141" s="5"/>
      <c r="R141" s="5"/>
      <c r="S141" s="5"/>
      <c r="T141" s="5"/>
      <c r="U141" s="5"/>
      <c r="V141" s="5"/>
      <c r="W141" s="8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7:33" x14ac:dyDescent="0.2"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7:33" x14ac:dyDescent="0.2">
      <c r="Q143" s="5"/>
      <c r="R143" s="5"/>
      <c r="S143" s="5"/>
      <c r="T143" s="5"/>
      <c r="U143" s="5"/>
      <c r="V143" s="5"/>
      <c r="W143" s="8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7:33" x14ac:dyDescent="0.2">
      <c r="Q144" s="5"/>
      <c r="R144" s="5"/>
      <c r="S144" s="5"/>
      <c r="T144" s="5"/>
      <c r="U144" s="5"/>
      <c r="V144" s="5"/>
      <c r="W144" s="8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7:33" x14ac:dyDescent="0.2">
      <c r="Q145" s="5"/>
      <c r="R145" s="5"/>
      <c r="S145" s="5"/>
      <c r="T145" s="5"/>
      <c r="U145" s="5"/>
      <c r="V145" s="5"/>
      <c r="W145" s="8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7:33" x14ac:dyDescent="0.2"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7:33" x14ac:dyDescent="0.2"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7:33" x14ac:dyDescent="0.2"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7:33" x14ac:dyDescent="0.2">
      <c r="Q149" s="5"/>
      <c r="R149" s="5"/>
      <c r="S149" s="5"/>
      <c r="T149" s="5"/>
      <c r="U149" s="5"/>
      <c r="V149" s="5"/>
      <c r="W149" s="8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7:33" x14ac:dyDescent="0.2">
      <c r="Q150" s="5"/>
      <c r="R150" s="5"/>
      <c r="S150" s="5"/>
      <c r="T150" s="5"/>
      <c r="U150" s="5"/>
      <c r="V150" s="5"/>
      <c r="W150" s="8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7:33" x14ac:dyDescent="0.2">
      <c r="Q151" s="5"/>
      <c r="R151" s="5"/>
      <c r="S151" s="5"/>
      <c r="T151" s="5"/>
      <c r="U151" s="5"/>
      <c r="V151" s="5"/>
      <c r="W151" s="8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7:33" x14ac:dyDescent="0.2">
      <c r="Q152" s="5"/>
      <c r="R152" s="5"/>
      <c r="S152" s="5"/>
      <c r="T152" s="5"/>
      <c r="U152" s="5"/>
      <c r="V152" s="5"/>
      <c r="W152" s="8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7:33" x14ac:dyDescent="0.2">
      <c r="Q153" s="5"/>
      <c r="R153" s="5"/>
      <c r="S153" s="5"/>
      <c r="T153" s="5"/>
      <c r="U153" s="5"/>
      <c r="V153" s="5"/>
      <c r="W153" s="8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7:33" x14ac:dyDescent="0.2"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7:33" x14ac:dyDescent="0.2"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7:33" x14ac:dyDescent="0.2"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7:33" x14ac:dyDescent="0.2">
      <c r="Q157" s="5"/>
      <c r="R157" s="5"/>
      <c r="S157" s="5"/>
      <c r="T157" s="5"/>
      <c r="U157" s="5"/>
      <c r="V157" s="5"/>
      <c r="W157" s="8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7:33" x14ac:dyDescent="0.2">
      <c r="Q158" s="5"/>
      <c r="R158" s="5"/>
      <c r="S158" s="5"/>
      <c r="T158" s="5"/>
      <c r="U158" s="5"/>
      <c r="V158" s="5"/>
      <c r="W158" s="8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7:33" x14ac:dyDescent="0.2">
      <c r="Q159" s="5"/>
      <c r="R159" s="5"/>
      <c r="S159" s="5"/>
      <c r="T159" s="5"/>
      <c r="U159" s="5"/>
      <c r="V159" s="5"/>
      <c r="W159" s="8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7:33" x14ac:dyDescent="0.2">
      <c r="Q160" s="5"/>
      <c r="R160" s="5"/>
      <c r="S160" s="5"/>
      <c r="T160" s="5"/>
      <c r="U160" s="5"/>
      <c r="V160" s="5"/>
      <c r="W160" s="8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7:33" x14ac:dyDescent="0.2">
      <c r="Q161" s="5"/>
      <c r="R161" s="5"/>
      <c r="S161" s="5"/>
      <c r="T161" s="5"/>
      <c r="U161" s="5"/>
      <c r="V161" s="5"/>
      <c r="W161" s="8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7:33" x14ac:dyDescent="0.2">
      <c r="Q162" s="5"/>
      <c r="R162" s="5"/>
      <c r="S162" s="5"/>
      <c r="T162" s="5"/>
      <c r="U162" s="5"/>
      <c r="V162" s="5"/>
      <c r="W162" s="8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7:33" x14ac:dyDescent="0.2">
      <c r="Q163" s="5"/>
      <c r="R163" s="5"/>
      <c r="S163" s="5"/>
      <c r="T163" s="5"/>
      <c r="U163" s="5"/>
      <c r="V163" s="5"/>
      <c r="W163" s="8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7:33" x14ac:dyDescent="0.2"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7:33" x14ac:dyDescent="0.2"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7:33" x14ac:dyDescent="0.2">
      <c r="Q166" s="5"/>
      <c r="R166" s="5"/>
      <c r="S166" s="5"/>
      <c r="T166" s="5"/>
      <c r="U166" s="5"/>
      <c r="V166" s="5"/>
      <c r="W166" s="8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7:33" x14ac:dyDescent="0.2">
      <c r="Q167" s="5"/>
      <c r="R167" s="5"/>
      <c r="S167" s="5"/>
      <c r="T167" s="5"/>
      <c r="U167" s="5"/>
      <c r="V167" s="5"/>
      <c r="W167" s="8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7:33" x14ac:dyDescent="0.2"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7:33" x14ac:dyDescent="0.2">
      <c r="Q169" s="5"/>
      <c r="R169" s="5"/>
      <c r="S169" s="5"/>
      <c r="T169" s="5"/>
      <c r="U169" s="5"/>
      <c r="V169" s="5"/>
      <c r="W169" s="8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7:33" x14ac:dyDescent="0.2">
      <c r="Q170" s="5"/>
      <c r="R170" s="5"/>
      <c r="S170" s="5"/>
      <c r="T170" s="5"/>
      <c r="U170" s="5"/>
      <c r="V170" s="5"/>
      <c r="W170" s="8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7:33" x14ac:dyDescent="0.2">
      <c r="Q171" s="5"/>
      <c r="R171" s="5"/>
      <c r="S171" s="5"/>
      <c r="T171" s="5"/>
      <c r="U171" s="5"/>
      <c r="V171" s="5"/>
      <c r="W171" s="8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7:33" x14ac:dyDescent="0.2">
      <c r="Q172" s="5"/>
      <c r="R172" s="5"/>
      <c r="S172" s="5"/>
      <c r="T172" s="5"/>
      <c r="U172" s="5"/>
      <c r="V172" s="5"/>
      <c r="W172" s="8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7:33" x14ac:dyDescent="0.2"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 diet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DEMING YANG</dc:creator>
  <cp:lastModifiedBy>Thure Edward Cerling</cp:lastModifiedBy>
  <dcterms:created xsi:type="dcterms:W3CDTF">2024-04-27T14:52:43Z</dcterms:created>
  <dcterms:modified xsi:type="dcterms:W3CDTF">2024-06-04T17:43:16Z</dcterms:modified>
</cp:coreProperties>
</file>