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530"/>
  <workbookPr codeName="ThisWorkbook"/>
  <mc:AlternateContent xmlns:mc="http://schemas.openxmlformats.org/markup-compatibility/2006">
    <mc:Choice Requires="x15">
      <x15ac:absPath xmlns:x15ac="http://schemas.microsoft.com/office/spreadsheetml/2010/11/ac" url="S:\BASE_templates\"/>
    </mc:Choice>
  </mc:AlternateContent>
  <xr:revisionPtr revIDLastSave="0" documentId="8_{974354C8-A28B-457E-93F5-EEBE320BCA0A}" xr6:coauthVersionLast="46" xr6:coauthVersionMax="46" xr10:uidLastSave="{00000000-0000-0000-0000-000000000000}"/>
  <bookViews>
    <workbookView xWindow="-120" yWindow="-16320" windowWidth="29040" windowHeight="15840" tabRatio="852" activeTab="2" xr2:uid="{00000000-000D-0000-FFFF-FFFF00000000}"/>
  </bookViews>
  <sheets>
    <sheet name="OpenClose" sheetId="59" r:id="rId1"/>
    <sheet name="Findings" sheetId="62" r:id="rId2"/>
    <sheet name="tmp" sheetId="63" r:id="rId3"/>
    <sheet name="ou" sheetId="76" r:id="rId4"/>
    <sheet name="ou-gov&amp;ii" sheetId="77" r:id="rId5"/>
    <sheet name="p1" sheetId="64" r:id="rId6"/>
    <sheet name="p2" sheetId="65" r:id="rId7"/>
    <sheet name="p3" sheetId="66" r:id="rId8"/>
    <sheet name="p4" sheetId="67" r:id="rId9"/>
    <sheet name="p5" sheetId="68" r:id="rId10"/>
    <sheet name="p6" sheetId="69" r:id="rId11"/>
    <sheet name="s1" sheetId="70" r:id="rId12"/>
    <sheet name="s2" sheetId="71" r:id="rId13"/>
    <sheet name="s3" sheetId="72" r:id="rId14"/>
    <sheet name="s4" sheetId="73" r:id="rId15"/>
    <sheet name="PI" sheetId="39" r:id="rId16"/>
    <sheet name="TS" sheetId="40" r:id="rId17"/>
    <sheet name="PQA" sheetId="41" r:id="rId18"/>
    <sheet name="PR" sheetId="42" r:id="rId19"/>
    <sheet name="RDM" sheetId="43" r:id="rId20"/>
    <sheet name="VV" sheetId="44" r:id="rId21"/>
    <sheet name="MPM" sheetId="45" r:id="rId22"/>
    <sheet name="PAD" sheetId="46" r:id="rId23"/>
    <sheet name="PCM" sheetId="47" r:id="rId24"/>
    <sheet name="RSK" sheetId="48" r:id="rId25"/>
    <sheet name="OT" sheetId="49" r:id="rId26"/>
    <sheet name="EST" sheetId="50" r:id="rId27"/>
    <sheet name="MC" sheetId="51" r:id="rId28"/>
    <sheet name="PLAN" sheetId="52" r:id="rId29"/>
    <sheet name="CAR" sheetId="53" r:id="rId30"/>
    <sheet name="GOV" sheetId="58" r:id="rId31"/>
    <sheet name="CM" sheetId="54" r:id="rId32"/>
    <sheet name="DAR" sheetId="55" r:id="rId33"/>
    <sheet name="SAM" sheetId="56" r:id="rId34"/>
    <sheet name="II" sheetId="57" r:id="rId35"/>
  </sheets>
  <definedNames>
    <definedName name="_xlnm._FilterDatabase" localSheetId="29" hidden="1">CAR!$A$8:$Q$8</definedName>
    <definedName name="_xlnm._FilterDatabase" localSheetId="31" hidden="1">CM!$A$8:$Q$8</definedName>
    <definedName name="_xlnm._FilterDatabase" localSheetId="32" hidden="1">DAR!$A$8:$Q$8</definedName>
    <definedName name="_xlnm._FilterDatabase" localSheetId="26" hidden="1">EST!$A$8:$Q$8</definedName>
    <definedName name="_xlnm._FilterDatabase" localSheetId="1" hidden="1">Findings!$A$1:$C$38</definedName>
    <definedName name="_xlnm._FilterDatabase" localSheetId="30" hidden="1">GOV!$A$8:$Q$8</definedName>
    <definedName name="_xlnm._FilterDatabase" localSheetId="34" hidden="1">II!$A$8:$Q$8</definedName>
    <definedName name="_xlnm._FilterDatabase" localSheetId="27" hidden="1">MC!$A$8:$Q$8</definedName>
    <definedName name="_xlnm._FilterDatabase" localSheetId="21" hidden="1">MPM!$A$8:$Q$8</definedName>
    <definedName name="_xlnm._FilterDatabase" localSheetId="25" hidden="1">OT!$A$8:$Q$8</definedName>
    <definedName name="_xlnm._FilterDatabase" localSheetId="22" hidden="1">PAD!$A$8:$Q$8</definedName>
    <definedName name="_xlnm._FilterDatabase" localSheetId="23" hidden="1">PCM!$A$8:$Q$8</definedName>
    <definedName name="_xlnm._FilterDatabase" localSheetId="15" hidden="1">PI!$A$8:$Q$8</definedName>
    <definedName name="_xlnm._FilterDatabase" localSheetId="28" hidden="1">PLAN!$A$8:$Q$8</definedName>
    <definedName name="_xlnm._FilterDatabase" localSheetId="17" hidden="1">PQA!$A$8:$Q$8</definedName>
    <definedName name="_xlnm._FilterDatabase" localSheetId="18" hidden="1">PR!$A$8:$Q$8</definedName>
    <definedName name="_xlnm._FilterDatabase" localSheetId="19" hidden="1">RDM!$A$8:$Q$8</definedName>
    <definedName name="_xlnm._FilterDatabase" localSheetId="24" hidden="1">RSK!$A$8:$Q$8</definedName>
    <definedName name="_xlnm._FilterDatabase" localSheetId="33" hidden="1">SAM!$A$8:$Q$8</definedName>
    <definedName name="_xlnm._FilterDatabase" localSheetId="16" hidden="1">TS!$A$8:$Q$8</definedName>
    <definedName name="_xlnm._FilterDatabase" localSheetId="20" hidden="1">VV!$A$8:$Q$8</definedName>
    <definedName name="_xlnm.Print_Area" localSheetId="3">ou!$A$1:$W$39</definedName>
    <definedName name="_xlnm.Print_Area" localSheetId="4">'ou-gov&amp;ii'!$A$1:$T$37</definedName>
    <definedName name="_xlnm.Print_Area" localSheetId="5">'p1'!$A$1:$W$39</definedName>
    <definedName name="_xlnm.Print_Area" localSheetId="6">'p2'!$A$1:$W$39</definedName>
    <definedName name="_xlnm.Print_Area" localSheetId="7">'p3'!$A$1:$W$40</definedName>
    <definedName name="_xlnm.Print_Area" localSheetId="8">'p4'!$A$1:$W$39</definedName>
    <definedName name="_xlnm.Print_Area" localSheetId="9">'p5'!$A$1:$W$40</definedName>
    <definedName name="_xlnm.Print_Area" localSheetId="10">'p6'!$A$1:$W$40</definedName>
    <definedName name="_xlnm.Print_Area" localSheetId="11">'s1'!$A$1:$W$39</definedName>
    <definedName name="_xlnm.Print_Area" localSheetId="12">'s2'!$A$1:$W$39</definedName>
    <definedName name="_xlnm.Print_Area" localSheetId="13">'s3'!$A$1:$W$40</definedName>
    <definedName name="_xlnm.Print_Area" localSheetId="14">'s4'!$A$1:$W$39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7" i="76" l="1"/>
  <c r="D21" i="76"/>
  <c r="D20" i="76"/>
  <c r="C20" i="76"/>
  <c r="D19" i="76"/>
  <c r="C19" i="76"/>
  <c r="C13" i="76"/>
  <c r="C12" i="76"/>
  <c r="D11" i="76"/>
  <c r="C11" i="76"/>
  <c r="D10" i="76"/>
  <c r="C10" i="76"/>
  <c r="D5" i="76"/>
  <c r="C5" i="76"/>
  <c r="C27" i="73"/>
  <c r="D21" i="73"/>
  <c r="D20" i="73"/>
  <c r="C20" i="73"/>
  <c r="D19" i="73"/>
  <c r="C19" i="73"/>
  <c r="C13" i="73"/>
  <c r="C12" i="73"/>
  <c r="D11" i="73"/>
  <c r="C11" i="73"/>
  <c r="D10" i="73"/>
  <c r="C10" i="73"/>
  <c r="D5" i="73"/>
  <c r="C5" i="73"/>
  <c r="C27" i="72"/>
  <c r="D21" i="72"/>
  <c r="D20" i="72"/>
  <c r="C20" i="72"/>
  <c r="D19" i="72"/>
  <c r="C19" i="72"/>
  <c r="C13" i="72"/>
  <c r="C12" i="72"/>
  <c r="D11" i="72"/>
  <c r="C11" i="72"/>
  <c r="D10" i="72"/>
  <c r="C10" i="72"/>
  <c r="D5" i="72"/>
  <c r="C5" i="72"/>
  <c r="C27" i="71"/>
  <c r="D21" i="71"/>
  <c r="D20" i="71"/>
  <c r="C20" i="71"/>
  <c r="D19" i="71"/>
  <c r="C19" i="71"/>
  <c r="C13" i="71"/>
  <c r="C12" i="71"/>
  <c r="D11" i="71"/>
  <c r="C11" i="71"/>
  <c r="D10" i="71"/>
  <c r="C10" i="71"/>
  <c r="D5" i="71"/>
  <c r="C5" i="71"/>
  <c r="C27" i="70"/>
  <c r="D21" i="70"/>
  <c r="D20" i="70"/>
  <c r="C20" i="70"/>
  <c r="D19" i="70"/>
  <c r="C19" i="70"/>
  <c r="C13" i="70"/>
  <c r="C12" i="70"/>
  <c r="D11" i="70"/>
  <c r="C11" i="70"/>
  <c r="D10" i="70"/>
  <c r="C10" i="70"/>
  <c r="D5" i="70"/>
  <c r="C5" i="70"/>
  <c r="C27" i="69"/>
  <c r="D21" i="69"/>
  <c r="D20" i="69"/>
  <c r="C20" i="69"/>
  <c r="D19" i="69"/>
  <c r="C19" i="69"/>
  <c r="C13" i="69"/>
  <c r="C12" i="69"/>
  <c r="D11" i="69"/>
  <c r="C11" i="69"/>
  <c r="D10" i="69"/>
  <c r="C10" i="69"/>
  <c r="D5" i="69"/>
  <c r="C5" i="69"/>
  <c r="C27" i="68"/>
  <c r="D21" i="68"/>
  <c r="D20" i="68"/>
  <c r="C20" i="68"/>
  <c r="D19" i="68"/>
  <c r="C19" i="68"/>
  <c r="C13" i="68"/>
  <c r="C12" i="68"/>
  <c r="D11" i="68"/>
  <c r="C11" i="68"/>
  <c r="D10" i="68"/>
  <c r="C10" i="68"/>
  <c r="D5" i="68"/>
  <c r="C5" i="68"/>
  <c r="C27" i="67"/>
  <c r="D21" i="67"/>
  <c r="D20" i="67"/>
  <c r="C20" i="67"/>
  <c r="D19" i="67"/>
  <c r="C19" i="67"/>
  <c r="C13" i="67"/>
  <c r="C12" i="67"/>
  <c r="D11" i="67"/>
  <c r="C11" i="67"/>
  <c r="D10" i="67"/>
  <c r="C10" i="67"/>
  <c r="D5" i="67"/>
  <c r="C5" i="67"/>
  <c r="C27" i="66"/>
  <c r="D21" i="66"/>
  <c r="D20" i="66"/>
  <c r="C20" i="66"/>
  <c r="D19" i="66"/>
  <c r="C19" i="66"/>
  <c r="C13" i="66"/>
  <c r="C12" i="66"/>
  <c r="D11" i="66"/>
  <c r="C11" i="66"/>
  <c r="D10" i="66"/>
  <c r="C10" i="66"/>
  <c r="D5" i="66"/>
  <c r="C5" i="66"/>
  <c r="C27" i="65"/>
  <c r="D21" i="65"/>
  <c r="D20" i="65"/>
  <c r="C20" i="65"/>
  <c r="D19" i="65"/>
  <c r="C19" i="65"/>
  <c r="C13" i="65"/>
  <c r="C12" i="65"/>
  <c r="D11" i="65"/>
  <c r="C11" i="65"/>
  <c r="D10" i="65"/>
  <c r="C10" i="65"/>
  <c r="D5" i="65"/>
  <c r="C5" i="65"/>
  <c r="D21" i="64"/>
  <c r="D20" i="64"/>
  <c r="D19" i="64"/>
  <c r="D11" i="64"/>
  <c r="D10" i="64"/>
  <c r="D5" i="64"/>
  <c r="C27" i="64"/>
  <c r="C20" i="64"/>
  <c r="C19" i="64"/>
  <c r="C13" i="64"/>
  <c r="C12" i="64"/>
  <c r="C11" i="64"/>
  <c r="C10" i="64"/>
  <c r="C5" i="64"/>
  <c r="I19" i="73"/>
  <c r="I13" i="73"/>
  <c r="I12" i="73"/>
  <c r="I11" i="73"/>
  <c r="I10" i="73"/>
  <c r="I5" i="73"/>
  <c r="O24" i="72"/>
  <c r="O23" i="72"/>
  <c r="O22" i="72"/>
  <c r="O21" i="72"/>
  <c r="O20" i="72"/>
  <c r="O19" i="72"/>
  <c r="O11" i="72"/>
  <c r="O10" i="72"/>
  <c r="O5" i="72"/>
  <c r="T19" i="71"/>
  <c r="T14" i="71"/>
  <c r="T13" i="71"/>
  <c r="T12" i="71"/>
  <c r="T11" i="71"/>
  <c r="T10" i="71"/>
  <c r="T6" i="71"/>
  <c r="T5" i="71"/>
  <c r="S33" i="71"/>
  <c r="S28" i="71"/>
  <c r="S27" i="71"/>
  <c r="S23" i="71"/>
  <c r="S22" i="71"/>
  <c r="S21" i="71"/>
  <c r="S20" i="71"/>
  <c r="S19" i="71"/>
  <c r="S11" i="71"/>
  <c r="S10" i="71"/>
  <c r="S5" i="71"/>
  <c r="K27" i="71"/>
  <c r="K24" i="71"/>
  <c r="K23" i="71"/>
  <c r="K22" i="71"/>
  <c r="K21" i="71"/>
  <c r="K20" i="71"/>
  <c r="K19" i="71"/>
  <c r="K11" i="71"/>
  <c r="K10" i="71"/>
  <c r="K7" i="71"/>
  <c r="K6" i="71"/>
  <c r="K5" i="71"/>
  <c r="L25" i="71"/>
  <c r="L24" i="71"/>
  <c r="L23" i="71"/>
  <c r="L22" i="71"/>
  <c r="L21" i="71"/>
  <c r="L20" i="71"/>
  <c r="L19" i="71"/>
  <c r="L12" i="71"/>
  <c r="L11" i="71"/>
  <c r="L10" i="71"/>
  <c r="L5" i="71"/>
  <c r="M35" i="71"/>
  <c r="M34" i="71"/>
  <c r="M33" i="71"/>
  <c r="M31" i="71"/>
  <c r="M30" i="71"/>
  <c r="M29" i="71"/>
  <c r="M28" i="71"/>
  <c r="M27" i="71"/>
  <c r="M24" i="71"/>
  <c r="M23" i="71"/>
  <c r="M22" i="71"/>
  <c r="M21" i="71"/>
  <c r="M20" i="71"/>
  <c r="M19" i="71"/>
  <c r="M15" i="71"/>
  <c r="M14" i="71"/>
  <c r="M13" i="71"/>
  <c r="M12" i="71"/>
  <c r="M11" i="71"/>
  <c r="M10" i="71"/>
  <c r="M6" i="71"/>
  <c r="M5" i="71"/>
  <c r="U15" i="70"/>
  <c r="U14" i="70"/>
  <c r="U13" i="70"/>
  <c r="U12" i="70"/>
  <c r="U11" i="70"/>
  <c r="U10" i="70"/>
  <c r="U5" i="70"/>
  <c r="Q27" i="67"/>
  <c r="Q22" i="67"/>
  <c r="Q21" i="67"/>
  <c r="Q20" i="67"/>
  <c r="Q19" i="67"/>
  <c r="Q17" i="67"/>
  <c r="Q16" i="67"/>
  <c r="Q15" i="67"/>
  <c r="Q14" i="67"/>
  <c r="Q13" i="67"/>
  <c r="Q12" i="67"/>
  <c r="Q11" i="67"/>
  <c r="Q10" i="67"/>
  <c r="Q6" i="67"/>
  <c r="Q5" i="67"/>
  <c r="P22" i="67"/>
  <c r="P21" i="67"/>
  <c r="P20" i="67"/>
  <c r="P19" i="67"/>
  <c r="P13" i="67"/>
  <c r="P12" i="67"/>
  <c r="P11" i="67"/>
  <c r="P10" i="67"/>
  <c r="P6" i="67"/>
  <c r="P5" i="67"/>
  <c r="R20" i="67"/>
  <c r="R19" i="67"/>
  <c r="R12" i="67"/>
  <c r="R11" i="67"/>
  <c r="R10" i="67"/>
  <c r="R5" i="67"/>
  <c r="N23" i="67"/>
  <c r="N22" i="67"/>
  <c r="N21" i="67"/>
  <c r="N20" i="67"/>
  <c r="N19" i="67"/>
  <c r="N11" i="67"/>
  <c r="N10" i="67"/>
  <c r="N5" i="67"/>
  <c r="H20" i="67"/>
  <c r="H19" i="67"/>
  <c r="H12" i="67"/>
  <c r="H11" i="67"/>
  <c r="H10" i="67"/>
  <c r="H6" i="67"/>
  <c r="H5" i="67"/>
  <c r="J25" i="67"/>
  <c r="J24" i="67"/>
  <c r="J23" i="67"/>
  <c r="J22" i="67"/>
  <c r="J21" i="67"/>
  <c r="J20" i="67"/>
  <c r="J19" i="67"/>
  <c r="J15" i="67"/>
  <c r="J14" i="67"/>
  <c r="J13" i="67"/>
  <c r="J12" i="67"/>
  <c r="J11" i="67"/>
  <c r="J10" i="67"/>
  <c r="J5" i="67"/>
  <c r="G19" i="67"/>
  <c r="G13" i="67"/>
  <c r="G12" i="67"/>
  <c r="G11" i="67"/>
  <c r="G10" i="67"/>
  <c r="G5" i="67"/>
  <c r="E24" i="66"/>
  <c r="E23" i="66"/>
  <c r="E22" i="66"/>
  <c r="E21" i="66"/>
  <c r="E20" i="66"/>
  <c r="E19" i="66"/>
  <c r="E12" i="66"/>
  <c r="E11" i="66"/>
  <c r="E10" i="66"/>
  <c r="E5" i="66"/>
  <c r="F21" i="66"/>
  <c r="F20" i="66"/>
  <c r="F19" i="66"/>
  <c r="F15" i="66"/>
  <c r="F14" i="66"/>
  <c r="F13" i="66"/>
  <c r="F12" i="66"/>
  <c r="F11" i="66"/>
  <c r="F10" i="66"/>
  <c r="F5" i="66"/>
  <c r="N23" i="65"/>
  <c r="N22" i="65"/>
  <c r="N21" i="65"/>
  <c r="N20" i="65"/>
  <c r="N19" i="65"/>
  <c r="N11" i="65"/>
  <c r="N10" i="65"/>
  <c r="N5" i="65"/>
  <c r="Q27" i="64"/>
  <c r="Q22" i="64"/>
  <c r="Q21" i="64"/>
  <c r="Q20" i="64"/>
  <c r="Q19" i="64"/>
  <c r="Q17" i="64"/>
  <c r="Q16" i="64"/>
  <c r="Q15" i="64"/>
  <c r="Q14" i="64"/>
  <c r="Q13" i="64"/>
  <c r="Q12" i="64"/>
  <c r="Q11" i="64"/>
  <c r="Q10" i="64"/>
  <c r="Q6" i="64"/>
  <c r="Q5" i="64"/>
  <c r="P22" i="64"/>
  <c r="P21" i="64"/>
  <c r="P20" i="64"/>
  <c r="P19" i="64"/>
  <c r="P13" i="64"/>
  <c r="P12" i="64"/>
  <c r="P11" i="64"/>
  <c r="P10" i="64"/>
  <c r="P6" i="64"/>
  <c r="P5" i="64"/>
  <c r="R20" i="64"/>
  <c r="R19" i="64"/>
  <c r="R12" i="64"/>
  <c r="R11" i="64"/>
  <c r="R10" i="64"/>
  <c r="R5" i="64"/>
  <c r="H20" i="64"/>
  <c r="H19" i="64"/>
  <c r="H12" i="64"/>
  <c r="H11" i="64"/>
  <c r="H10" i="64"/>
  <c r="H6" i="64"/>
  <c r="H5" i="64"/>
  <c r="J25" i="64"/>
  <c r="J24" i="64"/>
  <c r="J23" i="64"/>
  <c r="J22" i="64"/>
  <c r="J21" i="64"/>
  <c r="J20" i="64"/>
  <c r="J19" i="64"/>
  <c r="J15" i="64"/>
  <c r="J14" i="64"/>
  <c r="J13" i="64"/>
  <c r="J12" i="64"/>
  <c r="J11" i="64"/>
  <c r="J10" i="64"/>
  <c r="J5" i="64"/>
  <c r="G19" i="64"/>
  <c r="G13" i="64"/>
  <c r="G12" i="64"/>
  <c r="G11" i="64"/>
  <c r="G10" i="64"/>
  <c r="G5" i="64"/>
  <c r="E24" i="64"/>
  <c r="E23" i="64"/>
  <c r="E22" i="64"/>
  <c r="E21" i="64"/>
  <c r="E20" i="64"/>
  <c r="E19" i="64"/>
  <c r="E12" i="64"/>
  <c r="E11" i="64"/>
  <c r="E10" i="64"/>
  <c r="E5" i="64"/>
  <c r="F21" i="64"/>
  <c r="F20" i="64"/>
  <c r="F19" i="64"/>
  <c r="F15" i="64"/>
  <c r="F14" i="64"/>
  <c r="F13" i="64"/>
  <c r="F12" i="64"/>
  <c r="F11" i="64"/>
  <c r="F10" i="64"/>
  <c r="F5" i="64"/>
  <c r="E73" i="43"/>
  <c r="E70" i="43"/>
  <c r="E66" i="43"/>
  <c r="E63" i="43"/>
  <c r="E58" i="43"/>
  <c r="E55" i="43"/>
  <c r="E51" i="43"/>
  <c r="E48" i="43"/>
  <c r="E44" i="43"/>
  <c r="E41" i="43"/>
  <c r="E37" i="43"/>
  <c r="E34" i="43"/>
  <c r="E30" i="43"/>
  <c r="E27" i="43"/>
  <c r="E24" i="43"/>
  <c r="E21" i="43"/>
  <c r="E23" i="43"/>
  <c r="E20" i="43"/>
  <c r="E15" i="43"/>
  <c r="E12" i="43"/>
  <c r="E52" i="42"/>
  <c r="E49" i="42"/>
  <c r="E44" i="42"/>
  <c r="E41" i="42"/>
  <c r="E37" i="42"/>
  <c r="E34" i="42"/>
  <c r="E30" i="42"/>
  <c r="E27" i="42"/>
  <c r="E23" i="42"/>
  <c r="E20" i="42"/>
  <c r="E15" i="42"/>
  <c r="E12" i="42"/>
  <c r="E34" i="41"/>
  <c r="E29" i="41"/>
  <c r="E25" i="41"/>
  <c r="E22" i="41"/>
  <c r="E21" i="41"/>
  <c r="E17" i="41"/>
  <c r="E12" i="41"/>
  <c r="E80" i="40"/>
  <c r="E77" i="40"/>
  <c r="E73" i="40"/>
  <c r="E70" i="40"/>
  <c r="E63" i="40"/>
  <c r="E66" i="40"/>
  <c r="E59" i="40"/>
  <c r="E49" i="40"/>
  <c r="E52" i="40"/>
  <c r="E56" i="40"/>
  <c r="E45" i="40"/>
  <c r="E42" i="40"/>
  <c r="E37" i="40"/>
  <c r="E34" i="40"/>
  <c r="E30" i="40"/>
  <c r="E27" i="40"/>
  <c r="E23" i="40"/>
  <c r="E20" i="40"/>
  <c r="E15" i="40"/>
  <c r="E12" i="40"/>
  <c r="E80" i="39"/>
  <c r="E77" i="39"/>
  <c r="E73" i="39"/>
  <c r="E70" i="39"/>
  <c r="E66" i="39"/>
  <c r="E63" i="39"/>
  <c r="E58" i="39"/>
  <c r="E55" i="39"/>
  <c r="E51" i="39"/>
  <c r="E48" i="39"/>
  <c r="E44" i="39"/>
  <c r="E41" i="39"/>
  <c r="E37" i="39"/>
  <c r="E34" i="39"/>
  <c r="E31" i="39"/>
  <c r="E28" i="39"/>
  <c r="E30" i="39"/>
  <c r="E27" i="39"/>
  <c r="E23" i="39"/>
  <c r="E20" i="39"/>
  <c r="E15" i="39"/>
  <c r="E12" i="39"/>
  <c r="E89" i="58"/>
  <c r="E64" i="58"/>
  <c r="E39" i="58"/>
  <c r="E114" i="58"/>
  <c r="E140" i="58"/>
  <c r="E165" i="58"/>
  <c r="E191" i="58"/>
  <c r="E31" i="58"/>
  <c r="E28" i="58"/>
  <c r="E25" i="58"/>
  <c r="E22" i="58"/>
  <c r="E20" i="58"/>
  <c r="E18" i="58"/>
  <c r="E15" i="58"/>
  <c r="E13" i="58"/>
  <c r="E64" i="57"/>
  <c r="E90" i="57"/>
  <c r="E115" i="57"/>
  <c r="E140" i="57"/>
  <c r="E13" i="57"/>
  <c r="E37" i="55"/>
  <c r="E42" i="55"/>
  <c r="E33" i="55"/>
  <c r="E29" i="55"/>
  <c r="E25" i="55"/>
  <c r="E21" i="55"/>
  <c r="E16" i="55"/>
  <c r="E12" i="55"/>
  <c r="E37" i="54"/>
  <c r="E33" i="54"/>
  <c r="E29" i="54"/>
  <c r="E25" i="54"/>
  <c r="E21" i="54"/>
  <c r="E17" i="54"/>
  <c r="E12" i="54"/>
  <c r="E56" i="53"/>
  <c r="E51" i="53"/>
  <c r="E47" i="53"/>
  <c r="E42" i="53"/>
  <c r="E38" i="53"/>
  <c r="E34" i="53"/>
  <c r="E26" i="53"/>
  <c r="E30" i="53"/>
  <c r="E21" i="53"/>
  <c r="E17" i="53"/>
  <c r="E12" i="53"/>
  <c r="E116" i="52"/>
  <c r="E113" i="52"/>
  <c r="E108" i="52"/>
  <c r="E105" i="52"/>
  <c r="E95" i="52"/>
  <c r="E92" i="52"/>
  <c r="E94" i="52"/>
  <c r="E91" i="52"/>
  <c r="E87" i="52"/>
  <c r="E84" i="52"/>
  <c r="E79" i="52"/>
  <c r="E76" i="52"/>
  <c r="E72" i="52"/>
  <c r="E69" i="52"/>
  <c r="E65" i="52"/>
  <c r="E62" i="52"/>
  <c r="E58" i="52"/>
  <c r="E55" i="52"/>
  <c r="E51" i="52"/>
  <c r="E48" i="52"/>
  <c r="E44" i="52"/>
  <c r="E41" i="52"/>
  <c r="E37" i="52"/>
  <c r="E34" i="52"/>
  <c r="E30" i="52"/>
  <c r="E27" i="52"/>
  <c r="E22" i="52"/>
  <c r="E19" i="52"/>
  <c r="E15" i="52"/>
  <c r="E12" i="52"/>
  <c r="E77" i="51"/>
  <c r="E73" i="51"/>
  <c r="E70" i="51"/>
  <c r="E57" i="51"/>
  <c r="E60" i="51"/>
  <c r="E59" i="51"/>
  <c r="E56" i="51"/>
  <c r="E44" i="51"/>
  <c r="E41" i="51"/>
  <c r="E37" i="51"/>
  <c r="E34" i="51"/>
  <c r="E30" i="51"/>
  <c r="E27" i="51"/>
  <c r="E22" i="51"/>
  <c r="E19" i="51"/>
  <c r="E15" i="51"/>
  <c r="E12" i="51"/>
  <c r="E52" i="50"/>
  <c r="E49" i="50"/>
  <c r="E45" i="50"/>
  <c r="E42" i="50"/>
  <c r="E37" i="50"/>
  <c r="E34" i="50"/>
  <c r="E30" i="50"/>
  <c r="E27" i="50"/>
  <c r="E23" i="50"/>
  <c r="E20" i="50"/>
  <c r="E15" i="50"/>
  <c r="E12" i="50"/>
  <c r="E46" i="49"/>
  <c r="E42" i="49"/>
  <c r="E38" i="49"/>
  <c r="E34" i="49"/>
  <c r="E30" i="49"/>
  <c r="E27" i="49"/>
  <c r="E26" i="49"/>
  <c r="E21" i="49"/>
  <c r="E17" i="49"/>
  <c r="E12" i="49"/>
  <c r="E66" i="48"/>
  <c r="E59" i="48"/>
  <c r="E52" i="48"/>
  <c r="E45" i="48"/>
  <c r="E38" i="48"/>
  <c r="E30" i="48"/>
  <c r="E23" i="48"/>
  <c r="E15" i="48"/>
  <c r="E59" i="47"/>
  <c r="E54" i="47"/>
  <c r="E50" i="47"/>
  <c r="E46" i="47"/>
  <c r="E42" i="47"/>
  <c r="E38" i="47"/>
  <c r="E34" i="47"/>
  <c r="E30" i="47"/>
  <c r="E29" i="47"/>
  <c r="E26" i="47"/>
  <c r="E25" i="47"/>
  <c r="E20" i="47"/>
  <c r="E16" i="47"/>
  <c r="E12" i="47"/>
  <c r="E54" i="46"/>
  <c r="E50" i="46"/>
  <c r="E46" i="46"/>
  <c r="E42" i="46"/>
  <c r="E38" i="46"/>
  <c r="E34" i="46"/>
  <c r="E30" i="46"/>
  <c r="E25" i="46"/>
  <c r="E21" i="46"/>
  <c r="E17" i="46"/>
  <c r="E12" i="46"/>
  <c r="E100" i="45"/>
  <c r="E96" i="45"/>
  <c r="E92" i="45"/>
  <c r="E87" i="45"/>
  <c r="E83" i="45"/>
  <c r="E79" i="45"/>
  <c r="E75" i="45"/>
  <c r="E71" i="45"/>
  <c r="E67" i="45"/>
  <c r="E66" i="45"/>
  <c r="E62" i="45"/>
  <c r="E47" i="45"/>
  <c r="E46" i="45"/>
  <c r="E59" i="45"/>
  <c r="E58" i="45"/>
  <c r="E55" i="45"/>
  <c r="E54" i="45"/>
  <c r="E51" i="45"/>
  <c r="E50" i="45"/>
  <c r="E42" i="45"/>
  <c r="E41" i="45"/>
  <c r="E38" i="45"/>
  <c r="E37" i="45"/>
  <c r="E34" i="45"/>
  <c r="E33" i="45"/>
  <c r="E30" i="45"/>
  <c r="E29" i="45"/>
  <c r="E26" i="45"/>
  <c r="E25" i="45"/>
  <c r="E22" i="45"/>
  <c r="E21" i="45"/>
  <c r="E17" i="45"/>
  <c r="E16" i="45"/>
  <c r="E13" i="45"/>
  <c r="E12" i="45"/>
  <c r="E60" i="44"/>
  <c r="E57" i="44"/>
  <c r="E59" i="44"/>
  <c r="E56" i="44"/>
  <c r="E52" i="44"/>
  <c r="E49" i="44"/>
  <c r="E45" i="44"/>
  <c r="E42" i="44"/>
  <c r="E44" i="44"/>
  <c r="E41" i="44"/>
  <c r="E37" i="44"/>
  <c r="E34" i="44"/>
  <c r="E22" i="44"/>
  <c r="E19" i="44"/>
  <c r="E30" i="44"/>
  <c r="E27" i="44"/>
  <c r="E15" i="44"/>
  <c r="E12" i="44"/>
  <c r="E108" i="43"/>
  <c r="E105" i="43"/>
  <c r="E101" i="43"/>
  <c r="E98" i="43"/>
  <c r="E94" i="43"/>
  <c r="E91" i="43"/>
  <c r="E87" i="43"/>
  <c r="E84" i="43"/>
  <c r="E80" i="43"/>
  <c r="E77" i="43"/>
</calcChain>
</file>

<file path=xl/sharedStrings.xml><?xml version="1.0" encoding="utf-8"?>
<sst xmlns="http://schemas.openxmlformats.org/spreadsheetml/2006/main" count="14813" uniqueCount="1942">
  <si>
    <t>PRODUCT INTEGRATION</t>
  </si>
  <si>
    <t>Product integration</t>
  </si>
  <si>
    <t>Intent</t>
  </si>
  <si>
    <t>Integrate and deliver the solution that addresses functionality and quality requirements.</t>
  </si>
  <si>
    <t>purpose</t>
  </si>
  <si>
    <t>Integrate and deliver solutions that meet functional and quality requirements</t>
  </si>
  <si>
    <t>Value</t>
  </si>
  <si>
    <t>Increases customers' satisfaction by giving them a solution that meets or exceeds their functionality and quality requirements.</t>
  </si>
  <si>
    <t>value</t>
  </si>
  <si>
    <t>Improve customer satisfaction by providing solutions that meet or exceed its functional and quality requirements</t>
  </si>
  <si>
    <t>Heading</t>
  </si>
  <si>
    <t>Level
Practice
Project
OE Source</t>
  </si>
  <si>
    <t>OE reference</t>
  </si>
  <si>
    <t>URL</t>
  </si>
  <si>
    <t>Engl</t>
  </si>
  <si>
    <t>OE Type</t>
  </si>
  <si>
    <t>OE Source</t>
  </si>
  <si>
    <t>Affirmation Source (Session and Person)</t>
  </si>
  <si>
    <t>Suff. Artifact 
Yes | No</t>
  </si>
  <si>
    <t>Affirm.
Yes | No</t>
  </si>
  <si>
    <t>Questions</t>
  </si>
  <si>
    <t>Weakness</t>
  </si>
  <si>
    <t>Strength</t>
  </si>
  <si>
    <t>Recommendations</t>
  </si>
  <si>
    <t>Rating/
Char</t>
  </si>
  <si>
    <t>Notes</t>
  </si>
  <si>
    <t>Update
Y</t>
  </si>
  <si>
    <t>1 Prac_Group</t>
  </si>
  <si>
    <t>Level 1</t>
  </si>
  <si>
    <t>2 Prac_OU</t>
  </si>
  <si>
    <t>PI 1.1</t>
  </si>
  <si>
    <t>Assemble solutions and deliver to the customer.
组装解决方案并交付给客户</t>
  </si>
  <si>
    <t>- How do you assemble the solution and deliver it to the customer?
如何组装解决方案并交付给客户</t>
  </si>
  <si>
    <t>4 Prac_Instan</t>
  </si>
  <si>
    <t>Smart Office Service Platform</t>
  </si>
  <si>
    <t>[4] Engineering(Zhang Hongtong)</t>
  </si>
  <si>
    <t>5 OE</t>
  </si>
  <si>
    <t>p1JFPMS202005001</t>
  </si>
  <si>
    <t>Product Integration Plan</t>
  </si>
  <si>
    <t>engl</t>
  </si>
  <si>
    <t>none</t>
  </si>
  <si>
    <t>OE DB</t>
  </si>
  <si>
    <t>Evidence name</t>
  </si>
  <si>
    <t>link</t>
  </si>
  <si>
    <t>WeChat public account of Foshan Municipal Digital Bureau</t>
  </si>
  <si>
    <t>[4] Engineering(Zhou Huali)</t>
  </si>
  <si>
    <t>p3JFPMS202001040</t>
  </si>
  <si>
    <t>Level 2</t>
  </si>
  <si>
    <t>PI 2.1</t>
  </si>
  <si>
    <t>Develop, keep updated, and follow an integration strategy.
开发、持续更新并遵循集成策略</t>
  </si>
  <si>
    <t>- Describe your integration strategy.
描述集成策略</t>
  </si>
  <si>
    <t>PI 2.2</t>
  </si>
  <si>
    <t>Develop, keep updated, and use the integration environment.
开发、持续更新并使用集成环境</t>
  </si>
  <si>
    <t>- Describe your integration environment.
描述集成环境</t>
  </si>
  <si>
    <t>Product integration checklist</t>
  </si>
  <si>
    <t>03-Product Integration Check List (Kamfu-GZHXT-PI-PIChkList) V1.0.xls</t>
  </si>
  <si>
    <t>PI 2.3</t>
  </si>
  <si>
    <t>Develop, keep updated, and follow procedures and criteria for integrating solutions and components.
开发、持续更新并遵循用于集成解决方案和组件地规程和准则</t>
  </si>
  <si>
    <t>- Descried the procedures and criteria you use to integrate components and solutions?
描述用于集成解决方案和组件地规程和准则</t>
  </si>
  <si>
    <t>PI 2.4</t>
  </si>
  <si>
    <t>Confirm, prior to integration, that each component has been properly identified and operates according to its requirements and design.
在集成之前，确认每个组件已被正确识别并按照其需求和设计正常工作</t>
  </si>
  <si>
    <t>- How do you ensure, prior to integration, that each component has been properly identified and operates according to its requirements and design?
在集成之前，如何确认每个组件已被正确识别并按照其需求和设计正常工作？</t>
  </si>
  <si>
    <t>Module verification report</t>
  </si>
  <si>
    <t>05-Module Check Report (Kamfu-GZHXT-PI-MCheckRpt) V1.0.xls</t>
  </si>
  <si>
    <t>PI 2.5</t>
  </si>
  <si>
    <t>Evaluate integrated components to ensure conformance to the solution's requirements and design.
评价集成地组件以确保其符合解决方案地需求和设计</t>
  </si>
  <si>
    <t>- How do you evaluate integrated components to ensure conformance to the solution's requirements and design?
如何评价集成地组件以确保其符合解决方案地需求和设计</t>
  </si>
  <si>
    <t>System test case</t>
  </si>
  <si>
    <t>PI 2.6</t>
  </si>
  <si>
    <t>Integrate solutions and components according to the integration strategy.
根据集成策略集成解决方案和组件</t>
  </si>
  <si>
    <t>- What is your integration strategy?
集成策略是什么</t>
  </si>
  <si>
    <t>Integration test cases</t>
  </si>
  <si>
    <t>01-Integrated Test Case (Kamfu-GZHXT-VV-TestCase-SystemTest) V1.0.doc</t>
  </si>
  <si>
    <t>Level 3</t>
  </si>
  <si>
    <t>PI 3.1</t>
  </si>
  <si>
    <t>Review and keep updated interface or connection descriptions for coverage, completeness, and consistency throughout the solution's life.
在整个解决方案地生命周期中，评审并持续更新接口或连接描述地覆盖范围、完整性和一致性</t>
  </si>
  <si>
    <t>- How do you review and keep updated interface or connection descriptions for coverage, completeness, and consistency throughout the solution's life?
在整个解决方案地生命周期中，如何评审并持续更新接口或连接描述地覆盖范围、完整性和一致性？</t>
  </si>
  <si>
    <t>PI 3.2</t>
  </si>
  <si>
    <t>Confirm, prior to integration, that component interfaces or connections comply with interface or connection descriptions.
在集成之前，确认组件地接口或连接符合接口或连接描述</t>
  </si>
  <si>
    <t>- How do you confirm, prior to integration, that component interfaces or connections comply with interface or connection descriptions?
在集成之前，如何确认组件地接口或连接符合接口或连接描述</t>
  </si>
  <si>
    <t>Review Report_Requirement Specification</t>
  </si>
  <si>
    <t>03-Review Report_Requirement Specification (Kamfu-ZNB-PR-ReviewRpt) V1.0.xls</t>
  </si>
  <si>
    <t>03-Review Report_Requirement Specification (Kamfu-GZHXT-PR-ReviewRpt) V1.0.xls</t>
  </si>
  <si>
    <t>PI 3.3</t>
  </si>
  <si>
    <t>Evaluate integrated components for interface or connection compatibility.
评价已集成组件地接口或连接地兼容性</t>
  </si>
  <si>
    <t>- How do you evaluate integrated components for interface or connection compatibility?
图和评价已集成组件地接口或连接地兼容性</t>
  </si>
  <si>
    <t>TECHNICAL SOLUTION</t>
  </si>
  <si>
    <t>Technical solutions</t>
  </si>
  <si>
    <t>Design and build solutions that meet customer requirements.</t>
  </si>
  <si>
    <t>Design and build solutions that meet customer needs</t>
  </si>
  <si>
    <t>Provides a cost-effective design and solution that meets customer requirements and reduces rework.</t>
  </si>
  <si>
    <t>Provide efficient designs and solutions to meet customer needs and reduce rework</t>
  </si>
  <si>
    <t>TS 1.1</t>
  </si>
  <si>
    <t>Build solution to meet requirements.
构建能够满足需求的解决方案</t>
  </si>
  <si>
    <t>- Do you build solutions that meet requirements?
如何构建能够满足需求的解决方案？</t>
  </si>
  <si>
    <t>[4] Engineering(Li Xuebin)</t>
  </si>
  <si>
    <t>Outline design book</t>
  </si>
  <si>
    <t>Foshan Municipal Digital Bureau WeChat Official Account System</t>
  </si>
  <si>
    <t>01-Summary design book (Kamfu-GZHXT-TS-BD) V1.1.doc</t>
  </si>
  <si>
    <t>TS 2.1</t>
  </si>
  <si>
    <t>Design and build a solution to meet requirements.
设计和构建能够满足需求的解决方案</t>
  </si>
  <si>
    <t>- Describe how you design and build a solution to meet the requirements?
如何设计和构建能够满足需求的解决方案？</t>
  </si>
  <si>
    <t>Detailed design specification</t>
  </si>
  <si>
    <t>03-Detailed design specification (Kamfu-GZHXT-TS-DD) V1.1.doc</t>
  </si>
  <si>
    <t>TS 2.2</t>
  </si>
  <si>
    <t>Evaluate the design and address identified issues.
评估设计并解决识别的问题</t>
  </si>
  <si>
    <t>- How do you evaluate the designs (reviews) and how do you address identified issues?
如何评估设计并解决识别的问题？</t>
  </si>
  <si>
    <t>TS 2.3</t>
  </si>
  <si>
    <t>Provide guidance on use of the solution.
提供解决方案的使用指导</t>
  </si>
  <si>
    <t>- What guidance do you (as designer) provide on the use of the solution (user manuals, instellation manuals)?
提供那些解决方案使用指南？</t>
  </si>
  <si>
    <t>User manual</t>
  </si>
  <si>
    <t>TS 3.1</t>
  </si>
  <si>
    <t>Develop criteria for design decisions.
制定设计决策标准</t>
  </si>
  <si>
    <t>- What criteria do you (user) develop for design decisions?
会制定哪些设计决策标准？</t>
  </si>
  <si>
    <t>Decision Analysis Report</t>
  </si>
  <si>
    <t>TS 3.2</t>
  </si>
  <si>
    <t>Develop alternative solutions for selected components.
制定针对选定组件的备选解决方案</t>
  </si>
  <si>
    <t>- What alternative solutions for selected components do you make?
会制定哪些针对选定组件的备选解决方案？</t>
  </si>
  <si>
    <t>TS 3.3</t>
  </si>
  <si>
    <t>Perform a build, buy, or reuse analysis.
执行构建、采购或复用分析</t>
  </si>
  <si>
    <t>- How do you perform, build, buy or reuse decisions?
如何执行构建、采购或复用分析？</t>
  </si>
  <si>
    <t>Purchase, reuse, self-made evaluation form</t>
  </si>
  <si>
    <t>05-Purchase, reuse, self-made evaluation form (Kamfu-GZHXT-TS-Purchase, reuse, self-made evaluation) V1.0.xlsx</t>
  </si>
  <si>
    <t>TS 3.4</t>
  </si>
  <si>
    <t>Select solutions based on design criteria.
根据设计标准选择解决方案</t>
  </si>
  <si>
    <t>- How do you use criteria to select your solutions?
如何使用设计标准选择解决方案？</t>
  </si>
  <si>
    <t>TS 3.5</t>
  </si>
  <si>
    <t>Develop, keep updated, and use information needed to implement the design.
制定、保持更新并采用实现设计所需的信息</t>
  </si>
  <si>
    <t>- How do you develop, keep updates, and use information needed to implement the design?
如何制定、保持更新并采用实现设计所需的信息？</t>
  </si>
  <si>
    <t>Design specification</t>
  </si>
  <si>
    <t>TS 3.6</t>
  </si>
  <si>
    <t>Design solution interfaces or connections using established criteria.
使用既定标准设计解决方案接口或连接</t>
  </si>
  <si>
    <t>- How do you design solution interfaces (or connections) using established criteria?
如何使用既定标准设计解决方案接口或连接？</t>
  </si>
  <si>
    <t>PROCESS QUALITY ASSURANCE</t>
  </si>
  <si>
    <t>Process quality assurance</t>
  </si>
  <si>
    <t>Verify and enable improvement of the quality of the performed processes and resulting work products.</t>
  </si>
  <si>
    <t>Validate and improve the quality of the executed processes and the resulting work products</t>
  </si>
  <si>
    <t>Increases the consistent use and improvement of the processes to maximize business benefit and customer satisfaction.</t>
  </si>
  <si>
    <t>Enhance the consistency of process usage and improvement to maximize business efficiency and customer satisfaction</t>
  </si>
  <si>
    <t>PQA 1.1</t>
  </si>
  <si>
    <t>Identify and address process and work product issues.
识别并解决过程和工作产品问题</t>
  </si>
  <si>
    <t>- PQA results</t>
  </si>
  <si>
    <t>- Perform process or product quality assurance</t>
  </si>
  <si>
    <t>- How do you identify work products and processes for process quality assurance?
'如何识别工作产品和过程以保证过程质量？</t>
  </si>
  <si>
    <t>s4PPQA</t>
  </si>
  <si>
    <t>[8] Process Quality Assurance(Liang Jingwen)</t>
  </si>
  <si>
    <t>Organizational Quality Assurance Plan</t>
  </si>
  <si>
    <t>PQA 2.1</t>
  </si>
  <si>
    <t>Develop, keep updated, and follow a quality assurance approach and plan based on historical quality data.
根据历史质量数据开发、持续更新并遵循质量保证方法和计划</t>
  </si>
  <si>
    <t>- Improvement proposals</t>
  </si>
  <si>
    <t>- Develop and keep updated checklists based on process descriptions, standards, and procedures.</t>
  </si>
  <si>
    <t>- How do you plan for quality assurance?
'您如何为质量保证做计划？</t>
  </si>
  <si>
    <t>PQA 2.2</t>
  </si>
  <si>
    <t>Throughout the project, objectively evaluate selected performed processes and work products against the recorded process and applicable standards.
在整个项目过程中，根据记录地过程和适用标准客观评价选定地已执行过程和工作产品</t>
  </si>
  <si>
    <t>- PQA work product compliance records</t>
  </si>
  <si>
    <t>- Objective value work products against applicable standards</t>
  </si>
  <si>
    <t>- How do you objectively evaluate process and work products?
'如何客观评价过程和工作产品？</t>
  </si>
  <si>
    <t>Quality Assurance Report</t>
  </si>
  <si>
    <t>Organizational process checklist</t>
  </si>
  <si>
    <t>PQA 2.3</t>
  </si>
  <si>
    <t>Communicate quality and non</t>
  </si>
  <si>
    <t>- Noncompliance resolutions</t>
  </si>
  <si>
    <t>- Escale noncompliance issues that cannot be resolved</t>
  </si>
  <si>
    <t>- compliance issues?
'您如何沟通和解决不符合项问题？</t>
  </si>
  <si>
    <t>Organization-level non-conformance management table</t>
  </si>
  <si>
    <t>Organizational Non-conformance Item Management List (Kamfu-SPI-PQA-Tem-NCList) V1.0.xls</t>
  </si>
  <si>
    <t>PQA 2.4</t>
  </si>
  <si>
    <t>Record and use results of quality assurance activities.
记录并使用质量保证活动地结果</t>
  </si>
  <si>
    <t>- PQA reports stored</t>
  </si>
  <si>
    <t>- PQA reports stored under CM</t>
  </si>
  <si>
    <t>- Where do you record the results of quality assurance activities?
'将记录质量保证活动的结果记录在哪里</t>
  </si>
  <si>
    <t>PQA 3.1</t>
  </si>
  <si>
    <t>Identify and record opportunities for improvement during quality assurance activities.
在质量保证活动中识别并记录改进机会</t>
  </si>
  <si>
    <t>- Improvements and training initiatives based on PQA noncompliance reports</t>
  </si>
  <si>
    <t>- Identify quality trends and register improvements or training needs based on them</t>
  </si>
  <si>
    <t>- How do you record and use the results of quality assurance activities?
'如何记录和使用质量保证活动的结果？</t>
  </si>
  <si>
    <t>PEER REVIEWS</t>
  </si>
  <si>
    <t>Peer review</t>
  </si>
  <si>
    <t>Identify and address work product issues through reviews by the producer's peers or Subject Matter Experts (SMEs).</t>
  </si>
  <si>
    <t>Identify and solve work product problems through the review of the producer’s peers or subject matter experts (SME)</t>
  </si>
  <si>
    <t>Reduce cost and rework by uncovering issues or defects early.</t>
  </si>
  <si>
    <t>Find problems or defects early, reduce costs and rework</t>
  </si>
  <si>
    <t>PR 1.1</t>
  </si>
  <si>
    <t>Perform reviews of work products and record issues.
对工作产品进行评审并记录问题</t>
  </si>
  <si>
    <t>- What peer reviews do you (process actor) perform or are performed on your work products?
对哪些工作产品进行同行评审</t>
  </si>
  <si>
    <t>[3] Project Management(Zhu Liudan)</t>
  </si>
  <si>
    <t>Review defect management table</t>
  </si>
  <si>
    <t>01-Review defect management list (Kamfu-ZNB-MC-DefectList) V1.0.xls</t>
  </si>
  <si>
    <t>Operation and maintenance service system</t>
  </si>
  <si>
    <t>[3] Project Management(Mai Jinchao 1)</t>
  </si>
  <si>
    <t>p4JFPMS202003021</t>
  </si>
  <si>
    <t>PR 2.1</t>
  </si>
  <si>
    <t>Develop and keep updated procedures and supporting materials used to prepare for and perform peer reviews.
开发并持续更新用于准备和执行同行评审的程序与支持材料</t>
  </si>
  <si>
    <t>- What procedures do you use to prepare and perform peer reviews?
准备和执行同行评审的步骤有哪些</t>
  </si>
  <si>
    <t>Judging Guide</t>
  </si>
  <si>
    <t>Review Guide (Kamfu-SPI-PR-Guid-Review) V1.1.doc</t>
  </si>
  <si>
    <t>PR 2.2</t>
  </si>
  <si>
    <t>Select work products to be peer reviewed.
选择要进行同行评审的工作产品</t>
  </si>
  <si>
    <t>- What works products (generated by the process actor) are selected for peer reviews?
选择进行同行评审的工作产品有哪些？</t>
  </si>
  <si>
    <t>program planning proposal</t>
  </si>
  <si>
    <t>03-Project plan (Kamfu-GZHXT-PLAN-Plan) V1.0.doc</t>
  </si>
  <si>
    <t>PR 2.3</t>
  </si>
  <si>
    <t>Prepare and perform peer reviews on selected work products using established procedures.
使用既定程序准备和执行选定工作产品的同行评审</t>
  </si>
  <si>
    <t>- Record results of peer review</t>
  </si>
  <si>
    <t>- Can you describe the peer review process, how is it performed from preparation to end?
同行评审的既定程序有哪些？请描述</t>
  </si>
  <si>
    <t>Review Checklist_Project Plan</t>
  </si>
  <si>
    <t>02-Review Checklist_Project Plan (Kamfu-GZHXT-PR-RevChkList) V1.0.xls</t>
  </si>
  <si>
    <t>PR 2.4</t>
  </si>
  <si>
    <t>Resolve issues identified in peer reviews.
解决同行评审中发现的问题</t>
  </si>
  <si>
    <t>- What do you do with issues identified during peer reviews?
如何解决同行评审中发现的问题</t>
  </si>
  <si>
    <t>PR 3.1</t>
  </si>
  <si>
    <t>Analyze results and data from peer reviews.
分析从同行评审得到的结果和数据</t>
  </si>
  <si>
    <t>- Monitor the performance of processes for possible signals from peer review data</t>
  </si>
  <si>
    <t>- What do you do with the results of peer reviews?
如何分析从同行评审得到的结果和数据</t>
  </si>
  <si>
    <t>REQUIREMENTS DEVELOPMENT AND MANAGEMENT</t>
  </si>
  <si>
    <t>Requirements development and management</t>
  </si>
  <si>
    <t>Elicit requirements, ensure common understanding by stakeholders, and align requirements, plans, and work products.</t>
  </si>
  <si>
    <t>Extract requirements, ensure that stakeholders have a consistent understanding, and adjust requirements, plans, and work products</t>
  </si>
  <si>
    <t>Ensures that customer's needs and expectations are satisfied.</t>
  </si>
  <si>
    <t>Ensure that customer needs and expectations are met</t>
  </si>
  <si>
    <t>RDM 1.1</t>
  </si>
  <si>
    <t>Record requirements.
记录需求</t>
  </si>
  <si>
    <t>- What requirements have you documented (or recorded)
会记录哪些需求？</t>
  </si>
  <si>
    <t>[4] Engineering(Huang Weibin)</t>
  </si>
  <si>
    <t>Demand research report</t>
  </si>
  <si>
    <t>01-Requirement Research Report (Kamfu-ZNB-RDM-Report-20200623pm) V1.0.doc</t>
  </si>
  <si>
    <t>[4] Engineering(Ou Xiuyun)</t>
  </si>
  <si>
    <t>RDM 2.1</t>
  </si>
  <si>
    <t>Elicit stakeholder needs, expectations, constraints, and interfaces or connections.
抽取利益相关方地需求、期望、约束条件和接口或连接</t>
  </si>
  <si>
    <t>- How do you elicit (extract) stakeholder needs, expectations, constraints, and interfaces (or connections)?
如何抽取利益相关方地需求、期望、约束条件和接口或连接？</t>
  </si>
  <si>
    <t>User requirements specification</t>
  </si>
  <si>
    <t>03-User Requirements Manual (Kamfu-ZNB-RDM-CRS) V1.1.doc</t>
  </si>
  <si>
    <t>03-User Requirements Manual (Kamfu-YWFW-RDM-CRS) V1.1.doc</t>
  </si>
  <si>
    <t>RDM 2.2</t>
  </si>
  <si>
    <t>Transform stakeholder needs, expectations, constraints, and interfaces or connections into prioritized customer requirements.
将利益相关方地需求、期望、约束条件、接口或连接转化为优先地客户需求</t>
  </si>
  <si>
    <t>- How do you transform stakeholder needs, expectations, contains, and interfaces (or connections) into prioritized customer requirements?
如何将利益相关方地需求、期望、约束条件、接口或连接转化为优先地客户需求</t>
  </si>
  <si>
    <t>Requirements specification</t>
  </si>
  <si>
    <t>02-Requirement Specification (Kamfu-ZNB-RDM-SRS) V1.1.docx</t>
  </si>
  <si>
    <t>RDM 2.3</t>
  </si>
  <si>
    <t>Develop an understanding with the requirements providers on the meaning of the requirements.
与需求提供者就需求地含义达成一致</t>
  </si>
  <si>
    <t>- How do you developed and understanding with the requirements provider on the meaning of the requirements?
如何与需求提供者就需求地含义达成一致？</t>
  </si>
  <si>
    <t>RDM 2.4</t>
  </si>
  <si>
    <t>Obtain commitment from project participants that they can implement the requirements.
获得项目参与者地承诺，即他们可以落实这些需求</t>
  </si>
  <si>
    <t>- How (or what) commitments do you obtain from project participants (developers, testers, etc) that they can implement the requirements?
可以获得项目参与者地什么承诺，使得这些需求可以落实</t>
  </si>
  <si>
    <t>RDM 2.5</t>
  </si>
  <si>
    <t>Develop, record, and maintain bidirectional traceability among requirements and activities or work products.
开发，记录和维护需求和活动或工作产品之间地双向可追溯性</t>
  </si>
  <si>
    <t>- What bidirectional traceability do you develop and maintain among requirements, other work products or planned activities?
会开发，记录和维护需求和活动或工作产品之间地哪些双向可追溯性？</t>
  </si>
  <si>
    <t>Demand tracking matrix</t>
  </si>
  <si>
    <t>01-Demand Tracking Matrix (Kamfu-ZNB-RDM-RTX) V1.3.xls</t>
  </si>
  <si>
    <t>01-Demand Tracking Matrix (Kamfu-YWFW-RDM-RTX) V1.1.xls</t>
  </si>
  <si>
    <t>RDM 2.6</t>
  </si>
  <si>
    <t>Ensure that plans and activities or work products remain consistent with requirements.
确保计划和活动或工作产品与需求保持一致</t>
  </si>
  <si>
    <t>- How do you ensure that plans and activities (or work products to be delivered) are consistent with the requirements?
如何确保计划和活动或工作产品与需求保持一致性？</t>
  </si>
  <si>
    <t>Change request form</t>
  </si>
  <si>
    <t>01-Change request form (Kamfu-ZNB-mc-request_001) V1.0.doc</t>
  </si>
  <si>
    <t>01-Change Application Form (Kamfu-YWFW-mc-RDMuest_001) V1.0.doc</t>
  </si>
  <si>
    <t>RDM 3.1</t>
  </si>
  <si>
    <t>Develop and keep requirements updated for the solution and its components.
开发并持续更新解决方案及组件地需求</t>
  </si>
  <si>
    <t>- How do you ensure that requirements are kept up to date for the solution (and its components)?
如何解决方案及组件地需求的及时更新</t>
  </si>
  <si>
    <t>Requirements Process Document</t>
  </si>
  <si>
    <t>Requirements Process Document (Kamfu-SPI-RDM-Proc-Doc) V1.1.doc</t>
  </si>
  <si>
    <t>RDM 3.2</t>
  </si>
  <si>
    <t>Develop operational concepts and scenarios.
开发操作概念和场景</t>
  </si>
  <si>
    <t>- What operational concepts and scenarios do you develop for requirements?
针对需求开发哪些操作概念和场景？</t>
  </si>
  <si>
    <t>Requirements development guide</t>
  </si>
  <si>
    <t>Requirements Development Guide (Kamfu-SPI-RDM-Guid-Rd) V1.1.doc</t>
  </si>
  <si>
    <t>RDM 3.3</t>
  </si>
  <si>
    <t>Allocate the requirements to be implemented.
分配要落实地需求</t>
  </si>
  <si>
    <t>- How do you allocate requirements for implementation?
如何分配要落实地需求？</t>
  </si>
  <si>
    <t>02-Requirement Specification (Kamfu-YWFW-RDM-SRS) V1.1.docx</t>
  </si>
  <si>
    <t>RDM 3.4</t>
  </si>
  <si>
    <t>Identify, develop, and keep updated interface or connection requirements.
识别、开发并持续更新接口或连接需求</t>
  </si>
  <si>
    <t>- How do you identify, develop, and keep updated interfaces or connection requirements?
如何识别、开发并持续更新接口或连接需求？</t>
  </si>
  <si>
    <t>RDM 3.5</t>
  </si>
  <si>
    <t>Ensure that requirements are necessary and sufficient.
确保需求是必要且充分的</t>
  </si>
  <si>
    <t>- How do you ensure requirements are necessary and sufficient?
如何确保需求是必要且充分的？</t>
  </si>
  <si>
    <t>03-Review Report_Requirement Specification (Kamfu-YWFW-PR-ReviewRpt) V1.0.xls</t>
  </si>
  <si>
    <t>RDM 3.6</t>
  </si>
  <si>
    <t>Balance stakeholder needs and constraints
在利益相关方地需求和约束条件之间取得平衡</t>
  </si>
  <si>
    <t>RDM 3.7</t>
  </si>
  <si>
    <t>Validate requirements to ensure the resulting solution will perform as intended in the target environment.
确认需求，以确保生成地解决方案在目标环境中按照预期工作</t>
  </si>
  <si>
    <t>- How do you validate requirements to ensure the resulting solution will perform as intended in the target environment?
如何 确认需求，以确保生成地解决方案在目标环境中按照预期工作？</t>
  </si>
  <si>
    <t>VERIFICATION AND VALIDATION</t>
  </si>
  <si>
    <t>Verification and confirmation</t>
  </si>
  <si>
    <t>Verification and validation includes activities that:
Confirm selected solutions and components meet their requirements
Validate selected solutions and components fulfill their intended use in their target environment</t>
  </si>
  <si>
    <t>Verification and validation activities include: confirming that the selected solutions and components can meet the requirements</t>
  </si>
  <si>
    <t>Verification and validation of selected solutions and components throughout the project increases the likelihood that the solution will satisfy the customer.</t>
  </si>
  <si>
    <t>The officially selected solutions and components can achieve their intended use in the target environment</t>
  </si>
  <si>
    <t>VV 1.1</t>
  </si>
  <si>
    <t>Perform verification to ensure the requirements are implemented and record and communicate results.
执行验证来确保需求得到实现并记录和沟通结果</t>
  </si>
  <si>
    <t>- What verification do you perform to ensure that requirements are implemented?
会执行哪些验证来确保需求得到实现？</t>
  </si>
  <si>
    <t>[4] Engineering(Tan Zhicong)</t>
  </si>
  <si>
    <t>Test Plan</t>
  </si>
  <si>
    <t>01-Test Plan (Kamfu-ZNB-VV-TestPlan) V1.1.doc</t>
  </si>
  <si>
    <t>[4] Engineering(Pan Yingqi)</t>
  </si>
  <si>
    <t>VV 1.2</t>
  </si>
  <si>
    <t>Perform validation to ensure the solution will function as intended in its target environment and record and communicate results.
执行确认来确保解决方案在目标环境下按预期运行并记录和沟通结果</t>
  </si>
  <si>
    <t>- What validation do you perform to ensure solutions function in the intended target environment?
执行哪些确认来确保解决方案在目标环境下按预期运行？</t>
  </si>
  <si>
    <t>Acceptance plan</t>
  </si>
  <si>
    <t>01-Acceptance Plan (Kamfu-ZNB-DA-AcceptencePlan) V1.1.doc</t>
  </si>
  <si>
    <t>VV 2.1</t>
  </si>
  <si>
    <t>Select components and methods for verification and validation.
选择用于验证和确认的组件和方法</t>
  </si>
  <si>
    <t>- How do you decide which components and the methods that will be followed for verification and validation?
如何选择用于验证和确认的组件和方法？</t>
  </si>
  <si>
    <t>VV 2.2</t>
  </si>
  <si>
    <t>Develop, keep updated, and use the environment needed to support verification and validation.
开发、使用并保持更新支持验证和确认所需的环境</t>
  </si>
  <si>
    <t>- How do you setup, maintain and use the environment needed to support verification and validation?
如何开发、使用并保持更新支持验证和确认所需的环境？</t>
  </si>
  <si>
    <t>VV 2.3</t>
  </si>
  <si>
    <t>Develop, keep updated, and follow procedures for verification and validation.
制定、保持更新并遵循验证和确认程序</t>
  </si>
  <si>
    <t>- How are these developed and maintained?
这些是如何开发和维护的？</t>
  </si>
  <si>
    <t>Software testing process document</t>
  </si>
  <si>
    <t>Software testing process document (Kamfu-SPI-VV-Proc-Doc) V1.1.doc</t>
  </si>
  <si>
    <t>Test Analysis Specification</t>
  </si>
  <si>
    <t>VV 3.1</t>
  </si>
  <si>
    <t>Develop, keep updated, and use criteria for verification and validation.
制定、使用并保持更新验证和确认标准</t>
  </si>
  <si>
    <t>- How are these developed and maintain?
这些是如何开发和维护的？</t>
  </si>
  <si>
    <t>VV 3.2</t>
  </si>
  <si>
    <t>Analyze and communicate verification and validation results.
分析和沟通验证和确认结果</t>
  </si>
  <si>
    <t>- How is the results used and communicated?
结果如何使用和传达？</t>
  </si>
  <si>
    <t>System test report</t>
  </si>
  <si>
    <t>04-System Test Report (Kamfu-ZNB-VV-TestReport-SystemTest) V1.0.doc</t>
  </si>
  <si>
    <t>Defect cause analysis record sheet</t>
  </si>
  <si>
    <t>04-System Test Report (Kamfu-YWFW-VV-TestReport-SystemTest) V1.0.doc</t>
  </si>
  <si>
    <t>02-Kamfu-ZNB-Defect cause analysis record V1.0.xlsx</t>
  </si>
  <si>
    <t>MANAGING PERFORMANCE AND MEASUREMENT</t>
  </si>
  <si>
    <t>Manage performance and metrics</t>
  </si>
  <si>
    <t>Manage performance using measurement and analysis to achieve business objectives.</t>
  </si>
  <si>
    <t>Use measurement and analysis to manage performance to achieve business goals</t>
  </si>
  <si>
    <t>Maximizes business return on investment by focusing management and improvement efforts on cost, schedule, and quality performance.</t>
  </si>
  <si>
    <t>Concentrate management and improvement efforts on cost, schedule and quality performance to maximize the return on business investment</t>
  </si>
  <si>
    <t>MPM 1.1</t>
  </si>
  <si>
    <t>Collect measures and record performance.
收集度量项并记录性能</t>
  </si>
  <si>
    <t>- Performance measurements.</t>
  </si>
  <si>
    <t>- Collect "available" data and distribute performance reprots.</t>
  </si>
  <si>
    <t>- What performance measurements do you collect?
会收集哪些性能指标？</t>
  </si>
  <si>
    <t>s2EPG/MA</t>
  </si>
  <si>
    <t>[6] Process Management(Lu Zhiwei)</t>
  </si>
  <si>
    <t>Organizational metrics</t>
  </si>
  <si>
    <t>MPM 1.2</t>
  </si>
  <si>
    <t>Identify and address performance issues.
识别并解决性能问题</t>
  </si>
  <si>
    <t>- Performance issue analysis</t>
  </si>
  <si>
    <t>- Identify performance issues.</t>
  </si>
  <si>
    <t>- What performance issues do you identify?
会识别哪些性能问题？</t>
  </si>
  <si>
    <t>Problem Management Form</t>
  </si>
  <si>
    <t>Process improvement suggestion form</t>
  </si>
  <si>
    <t>Process Improvement Suggestion Form (Kamfu-SPI-PCM-TEM-SPIAdvic) V1.0.xls</t>
  </si>
  <si>
    <t>MPM 2.1</t>
  </si>
  <si>
    <t>Derive and record measurement and performance objectives from selected business needs and objectives and keep them updated.
从选定的业务需求和目标中推导出度量及性能目标并进行记录和更新</t>
  </si>
  <si>
    <t>- Documented business objectives to measurement objectives</t>
  </si>
  <si>
    <t>- Do you identify your business needs and then derive measurement objectives from it?
会识别相应的业务需求，然后从中得出度量目标吗？</t>
  </si>
  <si>
    <t>Project Measurement Plan</t>
  </si>
  <si>
    <t>Project Measurement Plan (Kamfu-SPI-MPM-plan) v1.1.xls</t>
  </si>
  <si>
    <t>Organizational measurement plan</t>
  </si>
  <si>
    <t>Organizational Measurement Plan (Kamfu-SPI-MPM-Plan) v1.1.xlsx</t>
  </si>
  <si>
    <t>MPM 2.2</t>
  </si>
  <si>
    <t>Develop, keep updated, and use operational definitions for measures.
开发、使用并持续更新度量项的操作性定义</t>
  </si>
  <si>
    <t>- Documented who, when, where of measurement collection</t>
  </si>
  <si>
    <t>- What measurement operational definitions are specified (who to collect, what to collect, when to collect)?
有详细规定哪些度量项的操作性定义（谁收集，收集什么，何时收集）？</t>
  </si>
  <si>
    <t>MPM 2.3</t>
  </si>
  <si>
    <t>Obtain specified measurement data according to the operational definitions.
根据操作性定义获取制定的度量数据</t>
  </si>
  <si>
    <t>- Measurement database</t>
  </si>
  <si>
    <t>- Collecting measurements</t>
  </si>
  <si>
    <t>- Do you collect measurements according to the operation definiens? If yes, please elaborate?
是否根据操作定义收集收集度量项？如果是，请详细说明？</t>
  </si>
  <si>
    <t>MPM 2.4</t>
  </si>
  <si>
    <t>Analyze performance and measurement data according to the operational definitions.
根据操作性定义分析性能和度量数据</t>
  </si>
  <si>
    <t>- Measurement reports according to GQIM sheet</t>
  </si>
  <si>
    <t>- Analysing measurements</t>
  </si>
  <si>
    <t>- Do you analyse performance according to the operation definiens? If yes, please elaborate?
您是否根据操作定义分析性能？如果是，请详细说明？</t>
  </si>
  <si>
    <t>MPM 2.5</t>
  </si>
  <si>
    <t>Store measurement data, measurement specifications, and analysis results according to the operational definitions.
根据操作性定义存储度量数据、度量规格和分析结果</t>
  </si>
  <si>
    <t>- Measurement repository</t>
  </si>
  <si>
    <t>- Storing measurement, reports and analysis</t>
  </si>
  <si>
    <t>- Do you store measurements and analysis results? If yes, please elaborate?
您是否会存储测量和分析结果？如果是，请详细说明？</t>
  </si>
  <si>
    <t>MPM 2.6</t>
  </si>
  <si>
    <t>Take actions to address identified issues with meeting measurement and performance objectives.
采取行动解决已识别的阻碍实现度量及性能目标的问题</t>
  </si>
  <si>
    <t>- Corrective actions</t>
  </si>
  <si>
    <t>- Take corrective action on measurement results as appropriate</t>
  </si>
  <si>
    <t>- What actions to you take on issues identified from performance reports?
会对绩效报告中发现的问题采取了哪些措施？</t>
  </si>
  <si>
    <t>MPM 3.1</t>
  </si>
  <si>
    <t>Develop, keep updated, and use organizational measurement and performance objectives traceable to business objectives.
开发、使用并保持更新可追溯到业务目标的组织度量及性能目标</t>
  </si>
  <si>
    <t>- Business objectives traced to measurement and performance objectives</t>
  </si>
  <si>
    <t>- How are measurement objectives traced to business objectives?
度量目标是如何追溯到业务目标？</t>
  </si>
  <si>
    <t>MPM 3.2</t>
  </si>
  <si>
    <t>Follow organizational processes and standards to develop and use operational definitions for measures and keep them updated.
遵循组织过程和标准来制定和使用度量项的操作性定义并保持更新</t>
  </si>
  <si>
    <t>- Measurements process</t>
  </si>
  <si>
    <t>- Please explain how your measurement process functions?
请说明度量过程是怎样的？</t>
  </si>
  <si>
    <t>MPM 3.3</t>
  </si>
  <si>
    <t>Develop, keep updated, and follow a data quality process.
开发、保持更新并遵循数据质量过程</t>
  </si>
  <si>
    <t>- Data quality checks (within Measurements process)</t>
  </si>
  <si>
    <t>- How do you ensure data quality for measurements?
您如何确保度量数据的质量？</t>
  </si>
  <si>
    <t>MPM 3.4</t>
  </si>
  <si>
    <t>Develop, keep updated, and use the organization's measurement repository.
开发、使用并保持更新组织的度量库</t>
  </si>
  <si>
    <t>- Up to date organisational measurement repository</t>
  </si>
  <si>
    <t>- Do you have a measurement repository? If yes, what is it used for.
有度量库吗？主要用途是什么。</t>
  </si>
  <si>
    <t>MPM 3.5</t>
  </si>
  <si>
    <t>Analyze organizational performance using measurement and performance data to determine performance improvement needs.
使用度量和性能数据来分析组织性能，以确定性能改进需求</t>
  </si>
  <si>
    <t>- Process improvements based on measurement analysis reports</t>
  </si>
  <si>
    <t>- How do you analyse organization performance?
如何分析组织性能？</t>
  </si>
  <si>
    <t>MPM 3.6</t>
  </si>
  <si>
    <t>Periodically communicate performance results to the organization.
定期将性能结果传达给组织</t>
  </si>
  <si>
    <t>- Organisational performance reports</t>
  </si>
  <si>
    <t>- How is performance results common communicated within the organisation?
如何在组织内部共同沟通绩效结果？</t>
  </si>
  <si>
    <t>Level 4</t>
  </si>
  <si>
    <t>MPM 4.1</t>
  </si>
  <si>
    <t>Use statistical and other quantitative techniques to develop, keep updated, and communicate quality and process performance objectives that are traceable to business objectives.
使用统计与其他量化技术来制定、持续更新并沟通可追溯到业务目标的质量与过程性能目标</t>
  </si>
  <si>
    <t>- Defined QPPOs traced to business objectives</t>
  </si>
  <si>
    <t>- How is this traceable to your business objectives?
如何将QPPO追溯到您的业务目标？</t>
  </si>
  <si>
    <t>MPM 4.2</t>
  </si>
  <si>
    <t>Select measures and analytic techniques to quantitatively manage performance to achieve quality and process performance objectives.
选择度量和分析技术对性能进行量化管理，以实现质量与过程性能目标</t>
  </si>
  <si>
    <t>- GQIM sheets that specify the QPPOs and its associated analytical techniques</t>
  </si>
  <si>
    <t>- How do you select measures and analyst techniques to quantitively mange performance to achieve quality and process performance objectives?
您如何选择度量和分析技术来量化管理性能以实现质量和流程绩效目标？</t>
  </si>
  <si>
    <t>MPM 4.3</t>
  </si>
  <si>
    <t>Use statistical and other quantitative techniques to develop and analyze process performance baselines and keep them updated.
使用统计与其他量化技术来建立和分析过程性能基线并保持跟新</t>
  </si>
  <si>
    <t>- Process Performance Baselines</t>
  </si>
  <si>
    <t>- How do you make use of statistical and other quantitative techniques to develop and analyse process performance baselines and keep them updated.
您如何利用统计和其他定量技术来开发和分析流程绩效基准并保持更新最新状态。</t>
  </si>
  <si>
    <t>MPM 4.4</t>
  </si>
  <si>
    <t>Use statistical and other quantitative techniques to develop and analyze process performance models and keep them updated.
使用统计与其他量化技术来建立和分析过程性能模型并保持更新</t>
  </si>
  <si>
    <t>- Process Performance Models</t>
  </si>
  <si>
    <t>- How do you make use of statistical and other quantitative techniques to develop and analyse process performance models and keep them updated.
您如何利用统计和其他定量技术来开发和分析流程绩效基准并保持更新最新状态。</t>
  </si>
  <si>
    <t>MPM 4.5</t>
  </si>
  <si>
    <t>Use statistical and other quantitative techniques to determine or predict achievement of quality and process performance objectives.
使用统计与其他量化技术来确定或预测质量与过程性能目标的实现情况</t>
  </si>
  <si>
    <t>- Regression analysis that predict process performance towards achieving a QPPO</t>
  </si>
  <si>
    <t>- How do you make use of statistical and other quantitative techniques to determine or predict achievement of quality and process performance objectives.
您如何利用统计和其他定量技术来确定或预测质量和过程绩效目标的可实现性？</t>
  </si>
  <si>
    <t>Level 5</t>
  </si>
  <si>
    <t>MPM 5.1</t>
  </si>
  <si>
    <t>Use statistical and other quantitative techniques to ensure that business objectives are aligned with business strategy and performance.
使用统计与其他量化技术来确保业务目标与业务战略和性能保持一致</t>
  </si>
  <si>
    <t>- Revised business objectives  based on QPPO achievements</t>
  </si>
  <si>
    <t>- How do you make use of statistical and other quantitative techniques to ensure that business objectives are aligned with business strategy and performance.
您如何利用统计和其他定量技术来确保业务目标与业务战略和绩效保持一致。</t>
  </si>
  <si>
    <t>MPM 5.2</t>
  </si>
  <si>
    <t>Analyze performance data using statistical and other quantitative techniques to determine the organization's ability to satisfy selected business objectives and identify potential areas for performance improvement.
使用统计与其他量化技术来分析性能数据，以确定组织实现选定的业务目标的能力，并识别潜在的性能改进领域</t>
  </si>
  <si>
    <t>- Revised PPB and PPM results based on improvements incorporated</t>
  </si>
  <si>
    <t>- How do you analyse performance data using statistical and other quantitative techniques to determine the organization's ability to satisfy selected business objectives and identify potential areas for performance improvement.
您如何使用统计和其他定量技术来分析性能数据，以确定组织满足选定业务目标的能力，并确定潜在的性能改进。</t>
  </si>
  <si>
    <t>MPM 5.3</t>
  </si>
  <si>
    <t>Select and implement improvement proposals, based on the statistical and quantitative analysis of the expected effect of proposed improvements on meeting business, quality, and process performance objectives.
对改进建议实现业务目标、质量和过程性能目标的预期效果进行统计与量化分析，并依据统计与量化分析结果选择和实施改进建议</t>
  </si>
  <si>
    <t>- Evaluate improvement proposals based on its potential to achieve or improve QPPOs towards business objectives</t>
  </si>
  <si>
    <t>- How do you select and implement improvement proposals, based on the statistical and quantitative analysis of the expected effect of proposed improvements on meeting business, quality, and process performance objectives.
对所建议的改进对满足业务，质量和过程性能目标达成的预期效果进行统计和定量分析，如何基于此分析结果来选择和实施改进建议。</t>
  </si>
  <si>
    <t>PROCESS ASSET DEVELOPMENT</t>
  </si>
  <si>
    <t>Process asset development</t>
  </si>
  <si>
    <t>Develop and keep updated the process assets necessary to perform the work.</t>
  </si>
  <si>
    <t>Develop and keep updated process assets required to perform work</t>
  </si>
  <si>
    <t>Provides a capability to understand and repeat successful performance.</t>
  </si>
  <si>
    <t>Provides the ability to understand and repeat successful performance</t>
  </si>
  <si>
    <t>PAD 1.1</t>
  </si>
  <si>
    <t>Develop process assets to perform the work.
开发过程资产来执行工作</t>
  </si>
  <si>
    <t>- Any process assets</t>
  </si>
  <si>
    <t>- Perform some form of process engineering</t>
  </si>
  <si>
    <t>- What processes assets is defined for your organisation?
组织定义的过程资产有哪些？</t>
  </si>
  <si>
    <t>Process Asset Management Process Document</t>
  </si>
  <si>
    <t>Process Asset Management Process Document (Kamfu-SPI-PAD-Proc-Doc) V1.1.doc</t>
  </si>
  <si>
    <t>PAD 2.1</t>
  </si>
  <si>
    <t>Determine what process assets will be needed to perform the work.
确定执行工作所需的过程资产</t>
  </si>
  <si>
    <t>- Process and process support tools (Aris, Visio for bpm)</t>
  </si>
  <si>
    <t>- What processes assets has been identified as needed?
多需要识别的过程资产有哪些？</t>
  </si>
  <si>
    <t>PAD 2.2</t>
  </si>
  <si>
    <t>Develop, buy, or reuse process assets.
开发、采购或重复使用过程资产</t>
  </si>
  <si>
    <t>- Purchased processes and templates, such as Rational unified process or IBM Rational Method Composer (RMC)</t>
  </si>
  <si>
    <t>- What processes assets has been developed (reused) or purchased?
已开发（复用）或购买了哪些流程资产？</t>
  </si>
  <si>
    <t>Organization Measurement Table (ORG_OPF_MPMList) V1-2.xls</t>
  </si>
  <si>
    <t>PAD 2.3</t>
  </si>
  <si>
    <t>Make processes and assets available.
使过程和资产可供使用</t>
  </si>
  <si>
    <t>- Processes and process template library on GitHub, SVN, Drobox or SharePoint</t>
  </si>
  <si>
    <t>- How is process assets made available to the organisation?
过程资产如何提供给组织？</t>
  </si>
  <si>
    <t>Organizational Configuration Management Plan</t>
  </si>
  <si>
    <t>PAD 3.1</t>
  </si>
  <si>
    <t>Develop, keep updated, and follow a strategy for building and updating process assets.
制定、保持更新并遵循过程资产的构建和更新战略</t>
  </si>
  <si>
    <t>- Organisational process for developing new and maintaining existing processes</t>
  </si>
  <si>
    <t>- What process is defined for developing process assets?
为开发过程资产定义了什么流程？</t>
  </si>
  <si>
    <t>PAD 3.2</t>
  </si>
  <si>
    <t>Develop, record, and keep updated a process architecture that describes the structure of the organization's processes and process assets.
建立、记录并保持更新描述组织过程与过程资产之结构的过程架构</t>
  </si>
  <si>
    <t>- Process template format</t>
  </si>
  <si>
    <t>- What process architecture is in place describing the structure of the organization's processes?
哪种过体系结构描述了组织过程结构？</t>
  </si>
  <si>
    <t>On-site diagnostic report</t>
  </si>
  <si>
    <t>PAD 3.3</t>
  </si>
  <si>
    <t>Develop, keep updated, and make processes and assets available for use.
开发、保持更新过程与资产并使其可供使用</t>
  </si>
  <si>
    <t>- Process work teams with Six Sigma black belts and green belts</t>
  </si>
  <si>
    <t>- Process Engineering Steering committee meetings</t>
  </si>
  <si>
    <t>- How are process assets made available for use in the organisation?
如何在组织中使用过程资产？</t>
  </si>
  <si>
    <t>Process Definition Action Plan</t>
  </si>
  <si>
    <t>Process Definition Action Plan (Kamfu-SPI-PCM-Tem-PDPlan) V1.1.doc</t>
  </si>
  <si>
    <t>PAD 3.4</t>
  </si>
  <si>
    <t>Develop, keep updated, and use tailoring criteria and guidelines for the set of standard processes and assets.
制定、保持更新并使用标准过程和资产集的裁剪准则和指南</t>
  </si>
  <si>
    <t>- What tailoring guidelines do you have for your standard process assets?
对标准过程资产的裁剪准则有哪些？</t>
  </si>
  <si>
    <t>Tailoring guide</t>
  </si>
  <si>
    <t>Tailoring Guide (Kamfu-SPI-PAD-Guid-Tailor) V1.1.xls</t>
  </si>
  <si>
    <t>PAD 3.5</t>
  </si>
  <si>
    <t>Develop, keep updated, and make the organization's process asset library available for use.
建立、保持更新组织的过程资产库并使其可供使用</t>
  </si>
  <si>
    <t>PAD 3.6</t>
  </si>
  <si>
    <t>Develop, keep updated, and make work environment standards available for use.
制定、保持更新工作环境并使其可供使用</t>
  </si>
  <si>
    <t>- What work environment standards have been established and maintained?
建立并维护了哪些工作环境标准？</t>
  </si>
  <si>
    <t>Working environment standards</t>
  </si>
  <si>
    <t>Working Environment Standard (Kamfu-SPI-PAD-Std-Environment) V1.1.doc</t>
  </si>
  <si>
    <t>PAD 3.7</t>
  </si>
  <si>
    <t>Develop, keep updated, and make organizational measurement and analysis standards available for use.
制定、保持更新组织的度量与分析标准并使其可供使用</t>
  </si>
  <si>
    <t>- What organisational measurement and analysis standards are available for use?
有哪些可用的组织度量和分析标准？</t>
  </si>
  <si>
    <t>PROCESS MANAGEMENT</t>
  </si>
  <si>
    <t>Process management</t>
  </si>
  <si>
    <t>Manages and implements the continuous improvement of processes and infrastructure to:
Support accomplishing business objectives
Identify and implement the most beneficial process improvements
Make the results of process improvement visible, accessible, and sustainable</t>
  </si>
  <si>
    <t>Continuous improvement of the management and implementation process and basic conditions: support the realization of business objectives; identify and implement process improvements that can bring the greatest benefits; make the results of process improvements visible, usable and sustainable</t>
  </si>
  <si>
    <t>Ensures that processes, infrastructure, and their improvement contribute to successfully meeting business objectives.</t>
  </si>
  <si>
    <t>Ensure that the process, basic conditions and its environment contribute to the successful achievement of business goals</t>
  </si>
  <si>
    <t>PCM 1.1</t>
  </si>
  <si>
    <t>Develop a support structure to provide process guidance, identify and fix process problems, and continuously improve processes.
建立支持团队来提供过程指导；识别和解决过程问题；以及持续改进流程</t>
  </si>
  <si>
    <t>- EPG structure</t>
  </si>
  <si>
    <t>- EPG developing processes</t>
  </si>
  <si>
    <t>- What process support structure (for example an EPG) do you have in place?
您拥有什么过程支持结构（例如EPG）？</t>
  </si>
  <si>
    <t>Process improvement plan</t>
  </si>
  <si>
    <t>Process Improvement Plan (Kamfu-SPI-PCM-Tem-PIPlan) V1.1.doc</t>
  </si>
  <si>
    <t>PCM 1.2</t>
  </si>
  <si>
    <t>Appraise the current process implementation and identify strengths and weaknesses.
评估当前的过程实施情况并确定强项和弱项</t>
  </si>
  <si>
    <t>- Appraisal report</t>
  </si>
  <si>
    <t>- What appraisals (CMMI, COBIT, ISO) have you done on your current processes?
对当前过程进行了哪些评估？(update)</t>
  </si>
  <si>
    <t>PCM 1.3</t>
  </si>
  <si>
    <t>Address improvement opportunities or process issues.
应对改进机会或过程问题</t>
  </si>
  <si>
    <t>- Process improvement register</t>
  </si>
  <si>
    <t>- How do you collect improvements submitted internally within the organisation?
记录了哪些过程改进？</t>
  </si>
  <si>
    <t>PCM 2.1</t>
  </si>
  <si>
    <t>Identify improvements to the processes and process assets.
识别过程和过程资产的改进</t>
  </si>
  <si>
    <t>- Subset of proposed improvements from the full list of suggested (identified) improvements.</t>
  </si>
  <si>
    <t>- Evaluate improvements to select most promising improvements</t>
  </si>
  <si>
    <t>- How do you identify and select the proposed improvements?
确定了针对过程和过程资产的改进有哪些？</t>
  </si>
  <si>
    <t>Process deployment plan</t>
  </si>
  <si>
    <t>Process deployment plan (Kamfu-SPI-PCM-Tem-PSPreadPlan) V1.1.doc</t>
  </si>
  <si>
    <t>PCM 2.2</t>
  </si>
  <si>
    <t>Develop, keep updated, and follow plans for implementing selected process improvements.
制定、保持更新并遵循选定的过程改进的实施计划</t>
  </si>
  <si>
    <t>- Process improvement action plan (implementation plan)</t>
  </si>
  <si>
    <t>- Improvement pilots</t>
  </si>
  <si>
    <t>- What process improvement actions are followed to implement identified improvements?
采取了哪些过程改进措施以实现识别的改进？</t>
  </si>
  <si>
    <t>Pilot summary report</t>
  </si>
  <si>
    <t>Pilot summary report (Kamfu-SPI-PCM-PilotReport) V1.0.doc</t>
  </si>
  <si>
    <t>PCM 3.1</t>
  </si>
  <si>
    <t>Develop, keep updated, and use process improvement objectives traceable to the business objectives.
制定、使用并保持更新可追溯到业务目标的过程改进目标</t>
  </si>
  <si>
    <t>- Business objective traced to process improvement objectives</t>
  </si>
  <si>
    <t>- Link process improvement objectives to business objectives</t>
  </si>
  <si>
    <t>- How do you link your process improvement objectives to your business objectives?
如何将过程改进与业务目标联系起来？</t>
  </si>
  <si>
    <t>PCM 3.2</t>
  </si>
  <si>
    <t>Identify processes that are the largest contributors to meeting business objectives.
确定最有助于实现业务目标的过程</t>
  </si>
  <si>
    <t>- Process improvement value assessment</t>
  </si>
  <si>
    <t>- Identify major process improvements and their potential contribution to business objectives</t>
  </si>
  <si>
    <t>- How do you prioritise your process improvements?
如何确定过程改进的优先级？</t>
  </si>
  <si>
    <t>PCM 3.3</t>
  </si>
  <si>
    <t>Explore and evaluate potential new processes, techniques, methods, and tools to identify improvement opportunities.
探索和评估潜在的新过程、技术、方法和工具来识别改进机会</t>
  </si>
  <si>
    <t>- Evaluation results of new processes, techniques, methods or tools</t>
  </si>
  <si>
    <t>- How do you evaluate potential new improvements opportunities. Improvements include against processes, techniques, methods and tools?
您如何评估潜在的新的改进机会。改进包括针对过程，技术，方法和工具使用的改进嘛？</t>
  </si>
  <si>
    <t>PCM 3.4</t>
  </si>
  <si>
    <t>Provide support for implementing, deploying, and sustaining process improvements.
支持过程改进的实施、部署和维持</t>
  </si>
  <si>
    <t>- Process deployment PQA</t>
  </si>
  <si>
    <t>- Coaching on new process releases</t>
  </si>
  <si>
    <t>- What support is provided for implementing and deploying new process improvements?
为实施和部署新过程改进提供了哪些支持？</t>
  </si>
  <si>
    <t>PCM 3.5</t>
  </si>
  <si>
    <t>Deploy organizational standard processes and process assets.
部署组织的标准过程和过程资产</t>
  </si>
  <si>
    <t>- Released process asset library</t>
  </si>
  <si>
    <t>- Develop a transition plan for projects to manage the deployment of new process releases</t>
  </si>
  <si>
    <t>- How are organisational standard processes and process assets deployed?
组织标准过程和过程资产如何部署？</t>
  </si>
  <si>
    <t>PCM 3.6</t>
  </si>
  <si>
    <t>Evaluate the effectiveness of deployed improvements in achieving process improvement objectives.
评估已部署的改进在实现过程改进目标方面的有效性</t>
  </si>
  <si>
    <t>- Process release effectiveness assessment against business objectives</t>
  </si>
  <si>
    <t>- How do you evaluate the effectiveness of improvements towards achieving business objectives?
如何评估对实现业务目标的改进效果？</t>
  </si>
  <si>
    <t>PCM 4.1</t>
  </si>
  <si>
    <t>Use statistical and other quantitative techniques to validate selected performance improvements against proposed improvement exceptions, business objectives, or quality and process performance objectives.</t>
  </si>
  <si>
    <t>- Mean values and UCL/LCL of previous baseline versus mean value and UCL/LCL of new process baseline</t>
  </si>
  <si>
    <t>- Link statistical and quantitively analysis of improvements to business objectives or quality and process performance objectives</t>
  </si>
  <si>
    <t>- How do you make use of statistical and other quantitative techniques to validate selected performance improvements against proposed improvement exceptions, business objectives, or quality and process performance objectives?
你是如何使用统计化和量化技术来确认已实施改进项对商业目标和质量与过程性能目标的效果的？</t>
  </si>
  <si>
    <t>RISK AND OPPORTUNITY MANAGEMENT</t>
  </si>
  <si>
    <t>Risk and opportunity management</t>
  </si>
  <si>
    <t>Identify, record, analyze, and manage potential risks or opportunities.</t>
  </si>
  <si>
    <t>Identify, record, analyze and manage potential risks or opportunities</t>
  </si>
  <si>
    <t>Mitigate adverse impacts or capitalize on positive impacts to increase the likelihood of meeting objectives.</t>
  </si>
  <si>
    <t>Mitigating adverse effects or making full use of positive effects to increase the likelihood of achieving the goal</t>
  </si>
  <si>
    <t>RSK 1.1</t>
  </si>
  <si>
    <t>Identify and record risks or opportunities and keep them updated.
识别、记录风险或机会并持续对其更新</t>
  </si>
  <si>
    <t>- How do you identify and record risks or opportunities and keep them updated?
如何识别、记录风险或机会并持续对其更新？</t>
  </si>
  <si>
    <t>Self-service terminal service open system</t>
  </si>
  <si>
    <t>[3] Project Management(Chen Wucong)</t>
  </si>
  <si>
    <t>p2JFPMS202004057</t>
  </si>
  <si>
    <t>Risk and opportunity management plan</t>
  </si>
  <si>
    <t>02-Risk and Opportunity Management Plan (Kamfu-ZZZD-RSK-plan) V1-0.doc</t>
  </si>
  <si>
    <t>RSK 2.1</t>
  </si>
  <si>
    <t>Analyze identified risks or opportunities.
分析已识别地风险或机会</t>
  </si>
  <si>
    <t>- How do you analyse identified risks or opportunities?
如何分析已识别地风险或机会</t>
  </si>
  <si>
    <t>RSK 2.2</t>
  </si>
  <si>
    <t>Monitor identified risks or opportunities and communicate status to affected stakeholders.
监控已识别地风险或机会并与受影响地干系人沟通风险或机会地状态</t>
  </si>
  <si>
    <t>- How do you monitor identified risks or opportunities and comminate this tatus to affected stakeholders?
如何监控已识别地风险或机会并与受影响地干系人沟通风险或机会地状态？</t>
  </si>
  <si>
    <t>RSK 3.1</t>
  </si>
  <si>
    <t>Identify and use risk or opportunity categories.
识别和使用风险或机会类别</t>
  </si>
  <si>
    <t>- Explain how you make use of risk or opportunity categories?
如何使用风险或机会类别？</t>
  </si>
  <si>
    <t>RSK 3.2</t>
  </si>
  <si>
    <t>Define and use parameters for risk or opportunity analysis and handling.
定义和使用用于风险或机会分析和处理地参数</t>
  </si>
  <si>
    <t>- What parameters for risk or opportunity analysis is defined and what is it used for?
定义用于风险或机会分析的参数用那些，如何使用？</t>
  </si>
  <si>
    <t>RSK 3.3</t>
  </si>
  <si>
    <t>Develop and keep updated a risk or opportunity management strategy.
制定和持续更新风险或机会管理策略</t>
  </si>
  <si>
    <t>- Explain any risk or opportunity management strategies that you may develop and maintain?
制定和持续更新风险或机会管理策略有哪些？</t>
  </si>
  <si>
    <t>RSK 3.4</t>
  </si>
  <si>
    <t>Develop and keep updated risk or opportunity management plans.
制定和持续更新风险或机会管理计划</t>
  </si>
  <si>
    <t>- Explain any risk or opportunity management plans that you may develop and maintain?
制定和持续更新风险或机会管理计划有哪些？</t>
  </si>
  <si>
    <t>RSK 3.5</t>
  </si>
  <si>
    <t>Manage risks or opportunities by implementing planned risk or opportunity management activities.
通过实施已计划地风险或机会管理活动来管理风险或机会</t>
  </si>
  <si>
    <t>ORGANIZATIONAL TRAINING</t>
  </si>
  <si>
    <t>Organizational training</t>
  </si>
  <si>
    <t>Develop the skills and knowledge of personnel so they perform their roles efficiently and effectively.</t>
  </si>
  <si>
    <t>Develop the skills and knowledge of personnel so that they can perform their roles efficiently and effectively</t>
  </si>
  <si>
    <t>Enhances individuals' skills and knowledge to improve organizational work performance.</t>
  </si>
  <si>
    <t>Enhance personal skills and knowledge, improve organizational performance</t>
  </si>
  <si>
    <t>OT 1.1</t>
  </si>
  <si>
    <t>Train people.
培训人员</t>
  </si>
  <si>
    <t>- Do you provide training to staff?
是否向员工提供培训</t>
  </si>
  <si>
    <t>s3HR</t>
  </si>
  <si>
    <t>[7] Organisational Training(Li Yanfen)</t>
  </si>
  <si>
    <t>2020 training schedule</t>
  </si>
  <si>
    <t>OT 2.1</t>
  </si>
  <si>
    <t>Identify training needs.
识别培训需要</t>
  </si>
  <si>
    <t>- How do you identify training needs?
如何确定培训需求？</t>
  </si>
  <si>
    <t>SR Training Need Survey Form</t>
  </si>
  <si>
    <t>OT 2.2</t>
  </si>
  <si>
    <t>Train personnel and keep records.
培训人员并保存记录</t>
  </si>
  <si>
    <t>- What training records do you maintain?
有哪些培训记录？</t>
  </si>
  <si>
    <t>OT 3.1</t>
  </si>
  <si>
    <t>Develop and keep updated the organization's strategic and short</t>
  </si>
  <si>
    <t>- term training needs?
如何确定战略和短期培训需求？</t>
  </si>
  <si>
    <t>Company strategic training plan</t>
  </si>
  <si>
    <t>Company Strategic Training Plan (ORG_OT_FutureTraining) V1.0.doc</t>
  </si>
  <si>
    <t>2020 Training Course Schedule (ORG_OT_TraininCNSchedule) V1.0.xls</t>
  </si>
  <si>
    <t>OT 3.2</t>
  </si>
  <si>
    <t>Coordinate training needs and delivery between the projects and the organization.
在项目和组织之间协调并交付培训需要</t>
  </si>
  <si>
    <t>- ordinated with organisational training needs?
项目（和支持职能）之间的培训需求如何与组织培训需求相协调一致？</t>
  </si>
  <si>
    <t>OT 3.3</t>
  </si>
  <si>
    <t>Develop, keep updated, and follow organizational strategic and short</t>
  </si>
  <si>
    <t>- term training plans?
如何执行战略和短期培训计划？</t>
  </si>
  <si>
    <t>OT 3.4</t>
  </si>
  <si>
    <t>Develop, keep updated, and use a training capability to address organizational training needs.
开发、持续更新并使用培训能力来处理组织的培训需要</t>
  </si>
  <si>
    <t>- Outsourced courses</t>
  </si>
  <si>
    <t>- How do you establish and maintain a training capability for the organisation?
如何建立和维护组织的培训能力？</t>
  </si>
  <si>
    <t>SR Lecturer Evaluation Form</t>
  </si>
  <si>
    <t>Lecturer assessment and evaluation form (ORG_OT_TrainingEVVuationList) V1.0.xls</t>
  </si>
  <si>
    <t>OT 3.5</t>
  </si>
  <si>
    <t>Assess the effectiveness of the organization's training program.
评估组织级培训计划的有效性</t>
  </si>
  <si>
    <t>- How do you assess the effectiveness of the organisation training program?
如何评估组织培训计划的有效性？</t>
  </si>
  <si>
    <t>Training work performance evaluation form</t>
  </si>
  <si>
    <t>Training work performance evaluation form.xls</t>
  </si>
  <si>
    <t>OT 3.6</t>
  </si>
  <si>
    <t>Record, keep updated, and use the set of organizational training records.
记录、持续更新并使用组织级培训记录集</t>
  </si>
  <si>
    <t>- What training records to you establish ad maintain?
需要建立并维护哪些培训记录</t>
  </si>
  <si>
    <t>CMMI new process promotion</t>
  </si>
  <si>
    <t>CMMI new process promotion.xls</t>
  </si>
  <si>
    <t>ESTIMATING</t>
  </si>
  <si>
    <t>Estimate</t>
  </si>
  <si>
    <t>Estimate the size, effort, duration, and cost of the work and resources needed to develop, acquire, or deliver the solution.</t>
  </si>
  <si>
    <t>Estimate the scale, workload, cycle and cost of the work and resources required to develop, purchase, or deliver the solution.</t>
  </si>
  <si>
    <t>Estimation provides a basis for making commitments, planning, and reducing uncertainty, which allows for early corrective actions and increases the likelihood of meeting objectives.</t>
  </si>
  <si>
    <t>Estimates provide a basis for making commitments, planning and reducing uncertainties, helping to take corrective actions as soon as possible and increase the likelihood of achieving goals</t>
  </si>
  <si>
    <t>EST 1.1</t>
  </si>
  <si>
    <t>Develop high</t>
  </si>
  <si>
    <t>- WBS</t>
  </si>
  <si>
    <t>- Make high level estimates of work effort, cost or duration</t>
  </si>
  <si>
    <t>- What high level estimates do you make?
有制定哪些粗略估算来执行工作？</t>
  </si>
  <si>
    <t>Estimate Workbook</t>
  </si>
  <si>
    <t>02-Estimation Workbook (Kamfu-ZNB-PLAN-EVVuate) V1.2.xls</t>
  </si>
  <si>
    <t>EST 2.1</t>
  </si>
  <si>
    <t>Develop, keep updated, and use the scope of what is being estimated.
指定、使用并保持更新估算范围</t>
  </si>
  <si>
    <t>- Work scoping session</t>
  </si>
  <si>
    <t>- How do you scope the work (what is included and what is excluded)?
如何确定工作的估算范围，包含哪些？</t>
  </si>
  <si>
    <t>EST 2.2</t>
  </si>
  <si>
    <t>Develop and keep updated estimates for the size of the solution.
制定并保持更新针对解决方案规模的估算</t>
  </si>
  <si>
    <t>- Work package size estimates</t>
  </si>
  <si>
    <t>- Size the work packages</t>
  </si>
  <si>
    <t>- How do you size the work (FP, LOC, number of UCs, number of workstations, number of network points, number of data records, etc)?
如何估算工作规模（FP，LOC，UC数，工作站数，网络点数，数据记录数等）？</t>
  </si>
  <si>
    <t>EST 2.3</t>
  </si>
  <si>
    <t>Based on size estimates, develop and record effort, duration, and cost estimates and their rationale for the solution.
根据规模估算来制定并记录解决方案所需的工作量、周期和成本及其依据</t>
  </si>
  <si>
    <t>- Algorithm to derive effort, duration, cost from size estimates</t>
  </si>
  <si>
    <t>- Use historical measurements and the size estimates to determine effort, duration or cost estimates</t>
  </si>
  <si>
    <t>- How do you use the size estimates to develop effort, duration and cost estimates?
如何根据规模估算来制定所需的工作量、周期和成本</t>
  </si>
  <si>
    <t>EST 3.1</t>
  </si>
  <si>
    <t>Develop and keep updated a recorded estimation method.
制定并保持更新已记录的估算方法</t>
  </si>
  <si>
    <t>- Estimation algorithm (or method)</t>
  </si>
  <si>
    <t>- Explain how your estimation method works? Is this estimation method documented (recorded)?
解释一下如何制定并记录估算方法</t>
  </si>
  <si>
    <t>Estimation guide</t>
  </si>
  <si>
    <t>Estimation Guide (Kamfu-SPI-EST-Guid-Evaluate) V1.1.doc</t>
  </si>
  <si>
    <t>EST 3.2</t>
  </si>
  <si>
    <t>Use the organizational measurement repository and process assets for estimating work.
使用组织的度量库和过程资产进行估算工作</t>
  </si>
  <si>
    <t>- Organisational measurement repository</t>
  </si>
  <si>
    <t>- Use the organisation measurement repository (historical data) as input into the estimation algorithm to derive new estimates for the current work package</t>
  </si>
  <si>
    <t>- How do you make use of the organisational measurement repository to perform your estimates?
如何使用组织的度量库和过程资产进行估算工作</t>
  </si>
  <si>
    <t>Organization Metrics Table (ORG_MPM_metrics) V1.2.xls</t>
  </si>
  <si>
    <t>MONITOR AND CONTROL</t>
  </si>
  <si>
    <t>Monitoring and control</t>
  </si>
  <si>
    <t>Provide an understanding of the project progress so appropriate corrective actions can be taken when performance deviates significantly from plans.</t>
  </si>
  <si>
    <t>Provides a grasp of the project schedule so that appropriate corrective actions can be taken when performance deviates significantly from the plan</t>
  </si>
  <si>
    <t>Increases the probability of meeting objectives by taking early actions to adjust for significant performance deviations.</t>
  </si>
  <si>
    <t>Improve the likelihood of achieving goals by taking early action to adjust for significant performance deviations</t>
  </si>
  <si>
    <t>MC 1.1</t>
  </si>
  <si>
    <t>Record task completions.
记录任务完成情况</t>
  </si>
  <si>
    <t>- Plan with completed tasks</t>
  </si>
  <si>
    <t>- How do you record completed tasks?
如何记录任务完成情况</t>
  </si>
  <si>
    <t>Project Weekly</t>
  </si>
  <si>
    <t>01-Project Weekly Report (Kamfu-ZNB-MC-weeklyrpt) v1.0.xls</t>
  </si>
  <si>
    <t>MC 1.2</t>
  </si>
  <si>
    <t>Identify and resolve issues.
识别并解决问题</t>
  </si>
  <si>
    <t>- Minutes with issues identified</t>
  </si>
  <si>
    <t>- How do you identify and resolve issues?
如何识别并解决问题</t>
  </si>
  <si>
    <t>02-Issue List (Kamfu-ZNB-MC-IssueList) V1.0.xls</t>
  </si>
  <si>
    <t>MC 2.1</t>
  </si>
  <si>
    <t>Track actual results against estimates for size, effort, schedule, resources, knowledge and skills, and budget.
从规模、工作量、进度、资源、知识和技能以及预算等方面，对比估算跟踪实际结果</t>
  </si>
  <si>
    <t>- How do you track actual results achieved (size, effort, duration, or cost) against planned values?
如何从规模、工作量、进度、资源、知识和技能以及预算等方面，对比估算跟踪实际结果？</t>
  </si>
  <si>
    <t>MC 2.2</t>
  </si>
  <si>
    <t>Track the involvement of identified stakeholders and commitments.
跟踪已识别的利益相关方参与和承诺情况</t>
  </si>
  <si>
    <t>- Meeting attendance registers</t>
  </si>
  <si>
    <t>- How do you check that stakeholders are involve as per the plan?
如何跟踪利益相关方的参与情况</t>
  </si>
  <si>
    <t>Coding milestone status report</t>
  </si>
  <si>
    <t>04-Coding Milestone Status Report (Kamfu-ZNB-MC-CodingMilestoneRpt) V1.0.doc</t>
  </si>
  <si>
    <t>MC 2.3</t>
  </si>
  <si>
    <t>Monitor the transition to operations and support.
监控向运营和支持的迁移</t>
  </si>
  <si>
    <t>- Operation and support acceptance records</t>
  </si>
  <si>
    <t>- Attend change control board meetings for transitioning of solution</t>
  </si>
  <si>
    <t>- How do you monitor transitioning of solutions to operations and support?
如何监控向运营和支持的迁移</t>
  </si>
  <si>
    <t>01-Acceptance Plan (Kamfu-YWFW-DA-AcceptencePlan) V1.0.doc</t>
  </si>
  <si>
    <t>MC 2.4</t>
  </si>
  <si>
    <t>Take corrective actions when actual results differ significantly from planned results and manage to closure.
当实际结果相较于计划结果存在显著差异时，采取纠正措施并管理直至关闭</t>
  </si>
  <si>
    <t>- Reports showing thresholds exceeded (planned versus actual)</t>
  </si>
  <si>
    <t>- Set thresholds for when corrective actions must be taken</t>
  </si>
  <si>
    <t>- When and how do you take corrective actions when actual results differ significantly from planned result?
当实际结果相较于计划结果存在显著差异时，如何采取纠正措施并管理直至关闭</t>
  </si>
  <si>
    <t>Project schedule</t>
  </si>
  <si>
    <t>04-Project schedule (Kamfu-ZNB-PLAN-Schedule) V1.1.mpp</t>
  </si>
  <si>
    <t>MC 3.1</t>
  </si>
  <si>
    <t>Manage the project using the project plan and the project process.
使用项目计划和项目过程管理项目</t>
  </si>
  <si>
    <t>- Project schedule</t>
  </si>
  <si>
    <t>- Using the tailroing guidliens, develop a project plan for the project from the orgnaisaitonal set of standard process assets</t>
  </si>
  <si>
    <t>- How do you use your organisational stand process assets to develop your project plan and schedule?
如何使用组织标准过程制定项目计划和时间表</t>
  </si>
  <si>
    <t>SR 03-Project plan (Kamfu-ZNB-PLAN-Plan) V1.1.doc</t>
  </si>
  <si>
    <t>Project monitoring process document</t>
  </si>
  <si>
    <t>03-Project plan (Kamfu-YWFW-PLAN-Plan) V1.1.doc</t>
  </si>
  <si>
    <t>Project monitoring process document (Kamfu-SPI-MC-Proc-Doc)v1.1.doc</t>
  </si>
  <si>
    <t>MC 3.2</t>
  </si>
  <si>
    <t>Manage critical dependencies and activities.
管理关键依赖关系和活动</t>
  </si>
  <si>
    <t>- Identified critical dependencies in the project plan and schedule</t>
  </si>
  <si>
    <t>- How do you manage critical dependencies?
如何管理关键依赖关系？</t>
  </si>
  <si>
    <t>04-Project schedule (Kamfu-YWFW-PLAN-Schedule) V1.1.mpp</t>
  </si>
  <si>
    <t>MC 3.3</t>
  </si>
  <si>
    <t>Monitor the work environment to identify issues.
监控工作环境以识别问题</t>
  </si>
  <si>
    <t>- Minutes of actions to address work environments issues</t>
  </si>
  <si>
    <t>- How do you identify work environ issues?
如何识别工作环境问题</t>
  </si>
  <si>
    <t>MC 3.4</t>
  </si>
  <si>
    <t>Manage and resolve issues with affected stakeholders.
管理和解决受影响的干系人的问题</t>
  </si>
  <si>
    <t>- Relevant stakeholder meeting minutes</t>
  </si>
  <si>
    <t>- How do you manage and resolve issues with affected stakeholders?
如何管理和解决受影响的干系人的问题</t>
  </si>
  <si>
    <t>PLANNING</t>
  </si>
  <si>
    <t>plan</t>
  </si>
  <si>
    <t>Develop plans to describe what is needed to accomplish the work within the standards and constraints of the organization, including the:
Budget
Schedule
Resource demand, capacity and availability
Quality
Functionality requirements
Risks and opportunities
Plans also describe:
The work to be performed
Applicable organizational set of standard proce</t>
  </si>
  <si>
    <t>Develop a plan to describe what is needed to complete the work within the organization’s standards and constraints, including: budget/schedule/resource requirements, capacity and availability/quality/functional requirements/risks and opportunities. The plan also describes: the work to be performed/ Applicable organization-level standard process set, assets and tailoring guidelines/dependencies/who will perform the work/relationship with other programs/stakeholders and their roles</t>
  </si>
  <si>
    <t>Optimizes cost, functionality, and quality to increase the likelihood of meeting objectives.</t>
  </si>
  <si>
    <t>Optimize cost, function and quality to increase the possibility of achieving goals</t>
  </si>
  <si>
    <t>PLAN 1.1</t>
  </si>
  <si>
    <t>Develop a list of tasks.
制定任务列表</t>
  </si>
  <si>
    <t>- Do you have a list of tasks that needs to be performed?
有制定需要执行的任务列表嘛？</t>
  </si>
  <si>
    <t>PLAN 1.2</t>
  </si>
  <si>
    <t>Assign people to tasks.
将人员分配到任务</t>
  </si>
  <si>
    <t>- Do you assign people to the tasks?
如何将人员分配到任务</t>
  </si>
  <si>
    <t>Project team job responsibilities</t>
  </si>
  <si>
    <t>03-Project team job responsibilities (Kamfu-ZNB-Repospons) V1.0.doc</t>
  </si>
  <si>
    <t>03-Project team job responsibilities (Kamfu-YWFW-Repospons) V1.0.doc</t>
  </si>
  <si>
    <t>PLAN 2.1</t>
  </si>
  <si>
    <t>Develop and keep updated the approach for accomplishing the work.
开发完成工作的方法并保持更新</t>
  </si>
  <si>
    <t>- Do you have an approach (scrum, waterfall, etc) for doing the work?
开发的方法，（敏捷，瀑布？）</t>
  </si>
  <si>
    <t>Project definition process</t>
  </si>
  <si>
    <t>01-Project definition process (Kamfu-ZNB-PLAN-PDP) V1.0.xls</t>
  </si>
  <si>
    <t>PLAN 2.2</t>
  </si>
  <si>
    <t>Plan for the knowledge and skills needed to perform the work.
计划执行工作所需的知识和技能</t>
  </si>
  <si>
    <t>- How do you make sure you have the right knowledge and skills for the task to be performed?
如何确保具备执行工作所需的知识和技能？</t>
  </si>
  <si>
    <t>PLAN 2.3</t>
  </si>
  <si>
    <t>Based on recorded estimates, develop and keep the budget and schedule updated.
根据记录的估算，制定预算和进度并保持更新</t>
  </si>
  <si>
    <t>- How do you develop the budget and schedule?
如何制定预算和进度表</t>
  </si>
  <si>
    <t>PLAN 2.4</t>
  </si>
  <si>
    <t>Plan the involvement of identified stakeholders.
计划已识别的干系人的参与</t>
  </si>
  <si>
    <t>- How do you plan for stakeholder involvement?
如何对干系人的参与做相应的计划</t>
  </si>
  <si>
    <t>PLAN 2.5</t>
  </si>
  <si>
    <t>Plan transition to operations and support.
计划向运营和支持的转移</t>
  </si>
  <si>
    <t>- How do you plan for transition to operations and support?
如何对向运营和支持的转移做相应的计划？</t>
  </si>
  <si>
    <t>PLAN 2.6</t>
  </si>
  <si>
    <t>Ensure plans are feasible by reconciling available and estimated resources.
通过协商可用资源和估算的资源确保计划的可行性</t>
  </si>
  <si>
    <t>- How do you ensure your plans are feasible in terms of resource availability and work that needs to be performed?
在资源可用性和需要执行的工作方面，如何确保计划可行？</t>
  </si>
  <si>
    <t>PLAN 2.7</t>
  </si>
  <si>
    <t>Develop the project plan, ensure consistency among its elements, and keep it updated.
制定项目计划，确保其元素之间的一致性，并保持更新</t>
  </si>
  <si>
    <t>- How do you ensure the plan and its deliverablea are consistent and aligned.
在项目计划中会记录哪些信息？</t>
  </si>
  <si>
    <t>PLAN 2.8</t>
  </si>
  <si>
    <t>Review plans and obtain commitments from affected stakeholders.
评审计划并获得受影响的干系人的承诺</t>
  </si>
  <si>
    <t>- How do you review the plans with stakeholders, and how do you get commitment to the plans?
如何制定评审计划？如何获得受影响的干系人的承诺？</t>
  </si>
  <si>
    <t>Review Report_Project Plan</t>
  </si>
  <si>
    <t>04-Review Report_Project Plan (Kamfu-ZNB-PR-ReviewRpt) V1.0.xls</t>
  </si>
  <si>
    <t>04-Review Report_Project Plan (Kamfu-YWFW-PR-ReviewRpt) V1.0.xls</t>
  </si>
  <si>
    <t>PLAN 3.1</t>
  </si>
  <si>
    <t>Use the organization's set of standard processes and tailoring guidelines to develop, keep updated, and follow the project process.
使用组织的标准过程集和裁剪指南来开发项目过程，保持更新，并遵循项目过程</t>
  </si>
  <si>
    <t>- How do you make use of tailoring guidelines to plan?
如何利用裁剪指南做计划？</t>
  </si>
  <si>
    <t>PLAN 3.2</t>
  </si>
  <si>
    <t>Develop a plan and keep it updated, using the project process, the organization's process assets, and the measurement repository.
使用项目过程、组织的过程资产和度量库制定计划并保持更新</t>
  </si>
  <si>
    <t>- How do you keep your plan updated with the project process, the process assets and the measurement repository?
如何使用项目过程、组织的过程资产和度量库制定计划并保持更新？</t>
  </si>
  <si>
    <t>Annex-Configuration Library Directory Structure</t>
  </si>
  <si>
    <t>Annex-Configuration Library Directory Structure.xls</t>
  </si>
  <si>
    <t>Organization Metrics Table (ORG_MPM_metrics) V1-2.xls</t>
  </si>
  <si>
    <t>PLAN 3.3</t>
  </si>
  <si>
    <t>Identify and negotiate critical dependencies.
识别和协商关键依赖关系</t>
  </si>
  <si>
    <t>- Explain how you identify and negotiate critical dependencies?
如何识别和协商关键依赖关系？</t>
  </si>
  <si>
    <t>PLAN 3.4</t>
  </si>
  <si>
    <t>Plan for the project environment and keep it updated based on the organization's standards.
根据组织标准计划项目环境并保持更新</t>
  </si>
  <si>
    <t>- Explain how you use organisational standards to plan for your project environment?
如何使用组织标准计划项目环境并保持更新？</t>
  </si>
  <si>
    <t>Working Environment Standard (Kamfu-SPI-PAD-Std-Environment) V1-1.doc</t>
  </si>
  <si>
    <t>PLAN 4.1</t>
  </si>
  <si>
    <t>Use statistical and other quantitative techniques to develop and keep the project processes updated to enable achievement of the quality and process performance objectives.[Additional Requirement Information: Managing the progress towards achieving qppo ojbectives should be an integral part of how the project is planned and manged.]
使用统计与其他量化技术来开发项</t>
  </si>
  <si>
    <t>- How do you make use of statistical and other quantitative techniques to develop and keep the project processes updated to enable achievement of the quality and process performance objectives for the project or organisation?
如何使用统计与其他量化技术来开发项目过程并保持更新，以实现过程或组织的质量与过程性能目标？</t>
  </si>
  <si>
    <t>Organizational Measurement Plan (Kamfu-SPI-MPM-plan) V1-1.xls</t>
  </si>
  <si>
    <t>CAUSAL ANALYSIS AND RESOLUTION</t>
  </si>
  <si>
    <t>Root Cause Analysis</t>
  </si>
  <si>
    <t>Identify causes of selected outcomes and take action to either prevent recurrence of undesirable outcomes or ensure recurrence of positive outcomes.</t>
  </si>
  <si>
    <t>Identify the reasons for the selected results and take action to prevent undesirable results from recurring or ensure that positive results recur</t>
  </si>
  <si>
    <t>Addressing root cause issues eliminates rework and directly improves quality and productivity.</t>
  </si>
  <si>
    <t>Addressing the root cause can eliminate rework and directly improve quality and productivity</t>
  </si>
  <si>
    <t>CAR 1.1</t>
  </si>
  <si>
    <t>Identify and address causes of selected outcomes.
识别并处理造成选定结果的原因</t>
  </si>
  <si>
    <t>- List of investigated outcomes</t>
  </si>
  <si>
    <t>- Do you have a list of outcomes (opportunities or defects) to investigate?
有调查结果（改进机会或缺陷）的列表嘛？</t>
  </si>
  <si>
    <t>CAR 2.1</t>
  </si>
  <si>
    <t>Select outcomes for analysis.
选择要进行分析的结果</t>
  </si>
  <si>
    <t>- Outcomes selected for further Analysis</t>
  </si>
  <si>
    <t>- Determine which outcomes to analyse further</t>
  </si>
  <si>
    <t>- Can you provide us with a list of outcomes (opportunity/defects) for analysis?
可否向我们提供分析结果（机会/缺陷）列表？</t>
  </si>
  <si>
    <t>CAR 2.2</t>
  </si>
  <si>
    <t>Analyse and address causes of outcomes.
分析并处理造成结果的原因</t>
  </si>
  <si>
    <t>- List of actions taken on causes</t>
  </si>
  <si>
    <t>- Communicate the result of the actions taken</t>
  </si>
  <si>
    <t>- Do you have a list of actions to address the causes identified?
有没有针对已识别原因的解决方法的列表？</t>
  </si>
  <si>
    <t>CAR 3.1</t>
  </si>
  <si>
    <t>Determine root causes of selected outcomes by following an organizational process.
遵循组织过程来确定所选结果的根本原因</t>
  </si>
  <si>
    <t>- List of root causes identified</t>
  </si>
  <si>
    <t>- Document the root causes</t>
  </si>
  <si>
    <t>- What is the process you follow to determine root causes?
确定根本原因所遵循的过程是什么？</t>
  </si>
  <si>
    <t>CAR 3.2</t>
  </si>
  <si>
    <t>Propose actions to address identified root causes.
提出处理已识别的根本原因的行动建议</t>
  </si>
  <si>
    <t>- Lost of actions identified to address causes</t>
  </si>
  <si>
    <t>- Identified actions to address causes</t>
  </si>
  <si>
    <t>- What actions have you identified to address causes?
确定要采取哪些行动解决问题？</t>
  </si>
  <si>
    <t>CAR 3.3</t>
  </si>
  <si>
    <t>Implement selected action proposals.
实施选定的行动建议</t>
  </si>
  <si>
    <t>- Grouped common causes</t>
  </si>
  <si>
    <t>- Prioritise actions based on benefits</t>
  </si>
  <si>
    <t>-How do you select actions proposals to address identified causes? How do you select actions proposals to address identified causes?</t>
  </si>
  <si>
    <t>CAR 3.4</t>
  </si>
  <si>
    <t>Record root cause analysis and resolution data.
记录根本原因分析和解决的数据</t>
  </si>
  <si>
    <t>- Root cause analysis records</t>
  </si>
  <si>
    <t>- Root cause analysis data is recorded and distributed</t>
  </si>
  <si>
    <t>- What data is recorded about root cause resolution?
根本原因解决方案的记录数据有哪些？</t>
  </si>
  <si>
    <t>CAR 3.5</t>
  </si>
  <si>
    <t>Submit improvement proposals for changes proven to be effective.
提交已证明有效的改进建议</t>
  </si>
  <si>
    <t>- List of root cause improvement proposals submitted and implemented</t>
  </si>
  <si>
    <t>- Implement root cause improvement proposals</t>
  </si>
  <si>
    <t>- What root cause improvement proposals have been submitted and implemented?
已提交并实施了哪些根本原因改进建议？</t>
  </si>
  <si>
    <t>CAR 4.1</t>
  </si>
  <si>
    <t>Perform root cause analysis of selected outcomes using statistical and other quantitative techniques.
使用统计的与其他量化的技术对选定结果进行根本原因分析</t>
  </si>
  <si>
    <t>- Control chart signal detection rules</t>
  </si>
  <si>
    <t>- Use of control charts to identify signals for root cause analysis</t>
  </si>
  <si>
    <t>- What statistical and other quantitative methods are used to perform root cause analysis?
哪些统计方法和其他定量方法用于进行根本原因分析？</t>
  </si>
  <si>
    <t>CAR 4.2</t>
  </si>
  <si>
    <t>Evaluate the effect of implemented actions on process performance using statistical
and other quantitative techniques.</t>
  </si>
  <si>
    <t>- Projects process performance objective before the action proposal and after the action proposal.</t>
  </si>
  <si>
    <t>- Based on the action proposal take action within the project towards the projects process performance objectives.</t>
  </si>
  <si>
    <t>- What process performance measures have been used to demonstrate the causal analysis action proposal(s) where effective in achieving the process performance objectives?
在实现过程性能目标方面，使用了哪些过程性能度量项来证明根因分析的有效性？</t>
  </si>
  <si>
    <t>CAR 5.1</t>
  </si>
  <si>
    <t>Use statistical and other quantitative techniques to evaluate other solutions and processes to determine
if the resolution should be applied on a broader scale.</t>
  </si>
  <si>
    <t>- Process control charts before and after root cause action proposal has been taken</t>
  </si>
  <si>
    <t>- Comparing process performance baselines before and after the root cause action proposal has been implemented on the process across the organisation.</t>
  </si>
  <si>
    <t>- Have you implemented the action proposal organisationally? If yes, how did you measure if it was effective?
您是否实施了行动建议？如果是，如何衡量它是否有效？</t>
  </si>
  <si>
    <t>CONFIGURATION MANAGEMENT</t>
  </si>
  <si>
    <t>Configuration management</t>
  </si>
  <si>
    <t>Manage the integrity of work products using configuration identification, version control, change control, and audits.</t>
  </si>
  <si>
    <t>Use configuration identification, version control, change control, and auditing to manage the integrity of work products.</t>
  </si>
  <si>
    <t>Reduces loss of work and increases the ability to deliver the correct version of the solution to the customer.</t>
  </si>
  <si>
    <t>Reduce work loss and increase the ability to provide customers with the correct version of the solution</t>
  </si>
  <si>
    <t>CM 1.1</t>
  </si>
  <si>
    <t>Perform version control.
执行版本控制</t>
  </si>
  <si>
    <t>- Version management system (example GitHub)</t>
  </si>
  <si>
    <t>- Check in and check out of documents and source code</t>
  </si>
  <si>
    <t>- Describe how you perform version control.
'请描述一下是如何执行版本控制的？</t>
  </si>
  <si>
    <t>s1CM</t>
  </si>
  <si>
    <t>[5] Configuration Management(Pan Zhenhong)</t>
  </si>
  <si>
    <t>CM 2.1</t>
  </si>
  <si>
    <t>Identify items to be placed under configuration management.
识别将置于配置管理下的配置项</t>
  </si>
  <si>
    <t>- Configuration Management plan listing items to put under CM</t>
  </si>
  <si>
    <t>- Develop and maintain a configuration management plan</t>
  </si>
  <si>
    <t>- How to you identify what items to put under configuration management
'如何识别要管理的项目？</t>
  </si>
  <si>
    <t>Project configuration library directory</t>
  </si>
  <si>
    <t>CM 2.2</t>
  </si>
  <si>
    <t>Develop, keep updated, and use a configuration and change management system.
开发、使用并保持更新配置和变更管理系统。</t>
  </si>
  <si>
    <t>- Configuration Management System</t>
  </si>
  <si>
    <t>- Establish and maintain a configuration management system</t>
  </si>
  <si>
    <t>- What configuration management systems do you?
'使用什么配置管理系统？</t>
  </si>
  <si>
    <t>CM 2.3</t>
  </si>
  <si>
    <t>Develop or release baselines for internal use or for delivery to the customer.
开发或发布供内部使用或交付给客户的基线。</t>
  </si>
  <si>
    <t>- Software releases</t>
  </si>
  <si>
    <t>- Establish software releases to the customer</t>
  </si>
  <si>
    <t>- Explain how you establish software releases that for the basis for further development?
请解释如何建立软件版本作为进一步开发奠定基础？</t>
  </si>
  <si>
    <t>Baseline release report</t>
  </si>
  <si>
    <t>CM 2.4</t>
  </si>
  <si>
    <t>Manage changes to the items under configuration management.
管理对配置管理下的项的变更。</t>
  </si>
  <si>
    <t>- CCB minutes</t>
  </si>
  <si>
    <t>- CCB meetings to approve / decline changes to baselines and releases</t>
  </si>
  <si>
    <t>- How do you manage changes to items under configuration management?
'如何管理配置管理下的变更？</t>
  </si>
  <si>
    <t>Change request form (Kamfu-SPI-CM-Tem-Request) v1.0.docx</t>
  </si>
  <si>
    <t>CM 2.5</t>
  </si>
  <si>
    <t>Develop, keep updated, and use records describing items under configuration management.
开发、使用并保持更新描述配置管理下的项的记录。</t>
  </si>
  <si>
    <t>- Baseline label descriptions</t>
  </si>
  <si>
    <t>- Establish and maintain configuration change histories on configuration items</t>
  </si>
  <si>
    <t>- What records to you maintain on configuration items?
'对于配置项会保留哪些记录？</t>
  </si>
  <si>
    <t>Configuration item status report</t>
  </si>
  <si>
    <t>CM 2.6</t>
  </si>
  <si>
    <t>Perform configuration audits to maintain the integrity of configuration baselines, changes, and content of the configuration management system.
执行配置审计以保持配置基线、变更和配置管理系统内容的完整性。</t>
  </si>
  <si>
    <t>- Configuration audit reports</t>
  </si>
  <si>
    <t>- Perform configuration audits on configuration items, configuration baselines and configuration releases</t>
  </si>
  <si>
    <t>- How do you ensure the integrity of items under configuration management, the integrity of baselines and the integrity of releases?
'如何确保配置管理下项目的完整性，基准的完整性和发行版的完整性？</t>
  </si>
  <si>
    <t>Physical configuration audit report</t>
  </si>
  <si>
    <t>Physical configuration audit report (Kamfu-cm-auditreport) V1.0.xls</t>
  </si>
  <si>
    <t>DECISION ANALYSIS AND RESOLUTION</t>
  </si>
  <si>
    <t>Decision analysis and resolution</t>
  </si>
  <si>
    <t>Make and record decisions using a recorded process that analyzes alternatives.</t>
  </si>
  <si>
    <t>Use a documented process of analyzing alternatives to make and document decisions</t>
  </si>
  <si>
    <t>Increases the objectivity of decision making and the probability of selecting the optimal solution.</t>
  </si>
  <si>
    <t>Increase the objectivity of decision-making and increase the probability of finding the best solution</t>
  </si>
  <si>
    <t>DAR 1.1</t>
  </si>
  <si>
    <t>Define and record the alternatives.
定义并记录备选方案</t>
  </si>
  <si>
    <t>- Do you (a process actor) define and record alternative options (in the process he/she execute)?</t>
  </si>
  <si>
    <t>Decision Analysis Report (Kamfu-SPI-DAR-Tem-EvaluateRpt) V1.0.xls</t>
  </si>
  <si>
    <t>DAR 1.2</t>
  </si>
  <si>
    <t>Make and record the decision.
做出并记录决策</t>
  </si>
  <si>
    <t>- Do you (a process actor) make and record the decisions on options selected (in the process he/she executes)?
是否根据所选备选方案在执行的过程中做出并记录决策？</t>
  </si>
  <si>
    <t>DAR 2.1</t>
  </si>
  <si>
    <t>Develop, keep updated, and use rules to determine when to follow a recorded process for criteria</t>
  </si>
  <si>
    <t>- DAR points specified within a process activity (for example select a supplier using a defined DAR approach)</t>
  </si>
  <si>
    <t>- based decision making?</t>
  </si>
  <si>
    <t>Decision Analysis Guide</t>
  </si>
  <si>
    <t>DAR 2.2</t>
  </si>
  <si>
    <t>Develop criteria for evaluating alternatives.
建立评价备选方案的准则</t>
  </si>
  <si>
    <t>- At these DAR decision points (a process actor) of you process, how do you develop criteria for evaluating alternatives?</t>
  </si>
  <si>
    <t>DAR 2.3</t>
  </si>
  <si>
    <t>Identify alternative solutions.
识别备选解决方案的准则</t>
  </si>
  <si>
    <t>- At these DAR decision points, what alternatives have you identified?
识别了哪些备选解决方案？</t>
  </si>
  <si>
    <t>DAR 2.4</t>
  </si>
  <si>
    <t>Select evaluation methods.
选择评价方法</t>
  </si>
  <si>
    <t>- At these DAR decision points, what evaluation methods for making a decision has been used?
决策的评价方法有哪些</t>
  </si>
  <si>
    <t>DAR 2.5</t>
  </si>
  <si>
    <t>Evaluate and select solutions using criteria and methods.
使用准则和评价方法来评价和选择解决方案</t>
  </si>
  <si>
    <t>- At these DAR decision points, what decision have you made? Was this based on the alternatives, criteria and decision methods specified above?
做了哪些决策？使用了哪些准则和评价方法来评价和选择解决方案?</t>
  </si>
  <si>
    <t>DAR 3.1</t>
  </si>
  <si>
    <t>Develop, keep updated, and use a description of role</t>
  </si>
  <si>
    <t>- Invoice approval limits based on management level</t>
  </si>
  <si>
    <t>- based decision authority in your organisation?
请针对基于角色的决策权威主体做相应描述</t>
  </si>
  <si>
    <t>SUPPLIER AGREEMENT MANAGEMENT</t>
  </si>
  <si>
    <t>Supplier Agreement Management</t>
  </si>
  <si>
    <t>Establish an agreement with selected suppliers, ensure that the supplier and the acquirer perform according to the terms over the course of the agreement, and evaluate the supplier's deliverables.</t>
  </si>
  <si>
    <t>Sign an agreement with the selected supplier to ensure that the supplier and purchaser fulfill the agreement during the validity period of the agreement, and evaluate the supplier’s deliverables</t>
  </si>
  <si>
    <t>Provides an explicit understanding between the acquirer and supplier to maximize the success of agreed-on efforts to deliver a supplier deliverable.</t>
  </si>
  <si>
    <t>Provide a clear consensus for purchasers and suppliers, so as to maximize the promotion of suppliers to deliver according to the agreement</t>
  </si>
  <si>
    <t>SAM 1.1</t>
  </si>
  <si>
    <t>Develop and record the supplier agreement.
开发和记录供应商协议</t>
  </si>
  <si>
    <t>- What supplier agreements do you record?
记录哪些供应商协议？</t>
  </si>
  <si>
    <t>SAM 1.2</t>
  </si>
  <si>
    <t>Accept or reject the supplier deliverables.
接受或拒收供应商交付物</t>
  </si>
  <si>
    <t>- How do you accept or reject the supplier deliverables?
如何接受或拒收供应商交付物？</t>
  </si>
  <si>
    <t>SAM 1.3</t>
  </si>
  <si>
    <t>Process supplier invoices.
处理供应商发票</t>
  </si>
  <si>
    <t>- How do you process supplier invoices?
如何处理供应商发票？</t>
  </si>
  <si>
    <t>SAM 2.1</t>
  </si>
  <si>
    <t>Monitor supplier as specified in the supplier agreement and keep agreement updated.
根据供应商协议监督供应商并保持协议更新</t>
  </si>
  <si>
    <t>- How do you monitor supplier actions and deliverables? How is this established and maintained in an agreement?
如何监督供应商和交付物？如何建立和维护供应商协议？</t>
  </si>
  <si>
    <t>SAM 2.2</t>
  </si>
  <si>
    <t>Perform activities as specified in the supplier agreement.
根据供应商协议执行活动</t>
  </si>
  <si>
    <t>- How do you perform activities that is specified in the supplier agreement?
如何根据供应商协议执行活动？</t>
  </si>
  <si>
    <t>SAM 2.3</t>
  </si>
  <si>
    <t>Verify that the supplier agreement is satisfied before accepting the acquired supplier deliverable.
在接收之前先验证采购的供应商交付物是否符合供应商协议</t>
  </si>
  <si>
    <t>- How do you verify that the supplier agreement is satisfied before accepting the acquired supplier deliverables?
在接收之前，如何验证采购的供应商交付物是否符合供应商协议？</t>
  </si>
  <si>
    <t>SAM 2.4</t>
  </si>
  <si>
    <t>Manage invoices submitted by the supplier according to the supplier agreements.
根据供应商协议管理供应商提交的发票</t>
  </si>
  <si>
    <t>- How do you manage invoices submitted by the supplier? How is this done in accordance with the supplier agreement?
如何管理供应商提交的发票？如何按照供应商协议进行操作？</t>
  </si>
  <si>
    <t>SAM 3.1</t>
  </si>
  <si>
    <t>Select technical supplier deliverables for analysis and conduct technical reviews.
选择技术类的供应商交付物进行分析并执行技术评审</t>
  </si>
  <si>
    <t>- Can you explain how you would select technical supplier deliverables for analysis and how technical reviews are conducted on these deliverables?
能否解释一下如何选择技术供应商可交付成果进行分析，以及如何对这些可交付成果进行技术审查？</t>
  </si>
  <si>
    <t>SAM 3.2</t>
  </si>
  <si>
    <t>Select and monitor supplier processes and deliverables based on criteria in the supplier agreement.
根据供应商协议中的标准选择和监督供应商过程和交付物</t>
  </si>
  <si>
    <t>- Can you explain how you would select and monitor supplier processes and deliverables base don criteria in the supplier agreement?
能解释一下如何根据供应商协议中的标准选择和监视供应商流程和可交付成果吗？</t>
  </si>
  <si>
    <t>IMPLEMENTATION INFRASTRUCTURE</t>
  </si>
  <si>
    <t>Basic conditions for implementation</t>
  </si>
  <si>
    <t>Ensure that the processes important to an organization are persistently and habitually used and improved.</t>
  </si>
  <si>
    <t>Ensure that important processes for the organization can be adhered to to form habits and apply and improve</t>
  </si>
  <si>
    <t>Sustains the ability to consistently achieve goals and objectives efficiently and effectively.</t>
  </si>
  <si>
    <t>Maintain the ability to achieve goals effectively and efficiently</t>
  </si>
  <si>
    <t>II 1.1</t>
  </si>
  <si>
    <t>Perform processes that address the intent of the Level 1 practices.
执行在实现第1级实践目的的过程</t>
  </si>
  <si>
    <t>- Process compliance check
过程遵从检查</t>
  </si>
  <si>
    <t>- hoc)
执行过程</t>
  </si>
  <si>
    <t>- Do you follow process? How can this be shown?
'遵循相应的过程了嘛？如何体现？</t>
  </si>
  <si>
    <t>3 Process</t>
  </si>
  <si>
    <t>Engineering</t>
  </si>
  <si>
    <t>Project Management</t>
  </si>
  <si>
    <t>Configuraiton Management</t>
  </si>
  <si>
    <t>Process Management</t>
  </si>
  <si>
    <t>Organisatinal Training</t>
  </si>
  <si>
    <t>Process Quality Assurance</t>
  </si>
  <si>
    <t>II 2.1</t>
  </si>
  <si>
    <t>Provide sufficient resources, funding, and training for developing and performing processes.
提供充足的资源、资金和培训来开发和执行过程</t>
  </si>
  <si>
    <t>- Engineering Process Group
工程过程组</t>
  </si>
  <si>
    <t>- A process group structure is established
过程组结构已建立</t>
  </si>
  <si>
    <t>- What resources (people, budget, tools) are made available for developing process?
为开发过程提供了哪些资源（人员，预算，工具）？</t>
  </si>
  <si>
    <t>II 2.2</t>
  </si>
  <si>
    <t>Develop and keep processes updated, and verify they are being followed.
建立和更新过程并验证过程是否得到遵循</t>
  </si>
  <si>
    <t>- Process documentation</t>
  </si>
  <si>
    <t>- Write processes</t>
  </si>
  <si>
    <t>- What process do you (process actor) follow?
'您（过程参与者）遵循什么过程？</t>
  </si>
  <si>
    <t>Organizational work product and process checklist</t>
  </si>
  <si>
    <t>II 3.1</t>
  </si>
  <si>
    <t>Use organizational processes and process assets to plan, manage, and perform the work.
使用组织过程和过程资产来策划、管理和执行工作</t>
  </si>
  <si>
    <t>- Tailoring guidelines</t>
  </si>
  <si>
    <t>- Tailor organisational process assets for a project
为项目裁剪组织过程资产</t>
  </si>
  <si>
    <t>- How do you apply the process in your work?
您如何在工作中应用该过程？</t>
  </si>
  <si>
    <t>II 3.2</t>
  </si>
  <si>
    <t>Evaluate the adherence to and effectiveness of the organizational processes.
评估组织过程的符合性和有效性</t>
  </si>
  <si>
    <t>- Process compliance
过程遵从</t>
  </si>
  <si>
    <t>- Process compliance audit
过程遵从检查</t>
  </si>
  <si>
    <t>- How is your (process actor) compliance to your process checked?
'如何检查（流程参与者）对过程是否被遵循？</t>
  </si>
  <si>
    <t>Comparative analysis of baseline differences between 2019 and 2020</t>
  </si>
  <si>
    <t>II 3.3</t>
  </si>
  <si>
    <t>Contribute process</t>
  </si>
  <si>
    <t>- Process improvements registered
已注册流程改进</t>
  </si>
  <si>
    <t>- Lessons learned from following a process is collected
收集相关过程中的经验教训</t>
  </si>
  <si>
    <t>- What process improvements have you (process actor) submitted, or do you know of that has been submitted, to the processes that you follow?
'是否有提交过过程改进？内容是什么？</t>
  </si>
  <si>
    <t>GOVERNANCE</t>
  </si>
  <si>
    <t>Governance</t>
  </si>
  <si>
    <t>Provides guidance to senior management on their role in the sponsorship and governance of process activities.</t>
  </si>
  <si>
    <t>Guide senior management to fulfill their responsibilities in the initiation and governance of process activities</t>
  </si>
  <si>
    <t>Minimizes the cost of process implementation, increases the likelihood of meeting objectives, and ensures that the implemented processes support and contribute to the success of the business.</t>
  </si>
  <si>
    <t>Minimize the cost of process implementation, increase the possibility of achieving the goal, and ensure that the implementation process supports and promotes business success</t>
  </si>
  <si>
    <t>GOV 1.1</t>
  </si>
  <si>
    <t>Senior management identifies what is important for doing the work and defines the approach needed to accomplish the objectives of the organization.</t>
  </si>
  <si>
    <t>- Improvement targets
改进的目标</t>
  </si>
  <si>
    <t>- Communicate the result of improvement
沟通改进的结果</t>
  </si>
  <si>
    <t>- How does senior management define the approach needed to accomplish the objectives of the organisation?</t>
  </si>
  <si>
    <t>Organization policy</t>
  </si>
  <si>
    <t>Organization Policy (Kamfu-SPI-PAD-Ply-Doc) V1.1.doc</t>
  </si>
  <si>
    <t>High-level meeting minutes</t>
  </si>
  <si>
    <t>GOV 2.1</t>
  </si>
  <si>
    <t>Senior management defines, keeps updated, and communicates organizational directives for process implementation and improvement based on organization needs and objectives.
高级管理层根据组织需要和目标定义、维护并沟通针对过程实施与改进地组织级方针</t>
  </si>
  <si>
    <t>- Process improvement directives in support of achieving the strategic targets</t>
  </si>
  <si>
    <t>- Define a strategic target to be achieved</t>
  </si>
  <si>
    <t>- Are these objectives to be achieved through process improvements?</t>
  </si>
  <si>
    <t>GOV 2.2</t>
  </si>
  <si>
    <t>Senior management ensures resources and training are provided for developing, supporting, performing, improving, and evaluating adherence to expected processes.
高级管理层确保提供资源和培训用于建立、支持、执行、改进以及评价与预期过程的符合性</t>
  </si>
  <si>
    <t>- Budget for process training resources (staff, tools, facilities)</t>
  </si>
  <si>
    <t>- Senior management makes training resources (budget, tools, staff) available to support process training</t>
  </si>
  <si>
    <t>- What resources and training have you (senior management) provided for 1) developing, supporting, 2) performing, 3) improving and 4) evaluating adherence to expected processes?</t>
  </si>
  <si>
    <t>GOV 2.3</t>
  </si>
  <si>
    <t>Senior management identifies their information needs, and uses the collected information to provide governance and oversight of effective process implementation and improvement.
高级管理层确定其信息需要，并使用收集到的信息来治理及监督有效的过程实施和改进</t>
  </si>
  <si>
    <t>- Process improvement performance reports</t>
  </si>
  <si>
    <t>- Process performance reporting to senior management</t>
  </si>
  <si>
    <t>- How do you (senior management) provide governance and oversight of effective process implementation and improvement?</t>
  </si>
  <si>
    <t>GOV 2.4</t>
  </si>
  <si>
    <t>Senior management holds people accountable for adhering to organization directives and achieving process implementation and improvement objectives.
高级管理层督促员工遵守组织级的方针并实现过程实施和改进的目标</t>
  </si>
  <si>
    <t>- Improvement incentives, rewards and recognition for process "champions"</t>
  </si>
  <si>
    <t>- Review improvement trends</t>
  </si>
  <si>
    <t>GOV 3.1</t>
  </si>
  <si>
    <t>Senior management ensures that measures supporting objectives throughout the organization are collected, analysed, and used.
高级管理层确保支持整个组织目标的度量项得到收集、分析和使用</t>
  </si>
  <si>
    <t>- Updated organisation measurement repository</t>
  </si>
  <si>
    <t>- Make resources available for measurement activities</t>
  </si>
  <si>
    <t>- How do you (senior management) ensure that measures supporting objectives are collected, analysed and used?</t>
  </si>
  <si>
    <t>GOV 3.2</t>
  </si>
  <si>
    <t>Senior management ensures that competencies and processes are aligned with the objectives of the organization.
高级管理层确保胜任力和过程与组织目标保持一致</t>
  </si>
  <si>
    <t>- Develop measurement competencies</t>
  </si>
  <si>
    <t>- How do you (senior management) ensure that competencies and processes align with the goals of the organisation?</t>
  </si>
  <si>
    <t>GOV 4.1</t>
  </si>
  <si>
    <t>Senior management ensures that selected decisions are driven by statistical and quantitative analysis related to performance and achievement of quality and process performance objectives.
高级管理层确保所选择的决策以性能相关的统计和定量分析以及质量和过程性能目标的实现为驱动</t>
  </si>
  <si>
    <t>- Set new targets based on existing performance results (statistical and quantitative based)</t>
  </si>
  <si>
    <t>- How do you (senior management) ensure that selected (key or important business) decisions are driven by statistical and quantitative analysis?</t>
  </si>
  <si>
    <t>ok file</t>
  </si>
  <si>
    <t>01-产品集成计划(Kamfu-ZNB-PI-Plan)V1.0.doc</t>
  </si>
  <si>
    <t>03-产品集成检查列表(Kamfu-ZNB-PI-PIChkList)V1.0.xls</t>
  </si>
  <si>
    <t>05-模块核查报告(Kamfu-ZNB-PI-MCheckRpt)V1.0.xls</t>
  </si>
  <si>
    <t>01-系统测试用例(Kamfu-ZNB-VV-TestCase-SystemTest)V1.0.doc</t>
  </si>
  <si>
    <t>01-系统测试用例(Kamfu-GZHXT-VV-TestCase-SystemTest)V1.0.doc</t>
  </si>
  <si>
    <t>01-集成测试用例(Kamfu-ZNB-TestCase-IntegrationTest)V1.0.doc</t>
  </si>
  <si>
    <t>01-概要设计书(Kamfu-ZNB-TS-BD)V1.2.doc</t>
  </si>
  <si>
    <t>03-详细设计说明书(Kamfu-ZNB-TS-DD)V1.0.doc</t>
  </si>
  <si>
    <t>04-用户手册(Kamfu-ZNB-TS-Usermanual)V1.0.docx</t>
  </si>
  <si>
    <t>02-决策分析报告(Kamfu-ZNB-dar-eVVuaterpt)V1.0.xls</t>
  </si>
  <si>
    <t>05-购买,复用,自制评价表(Kamfu-ZNB-TS-Purchase, reuse, self-made evaluation)V1.0.xlsx</t>
  </si>
  <si>
    <t>设计规范(Kamfu-SPI-TS-Std-Design)V1.1.doc</t>
  </si>
  <si>
    <t>组织级质量保证计划(Kamfu-SPI-PQA-Tem-OrQAPlan)V1.1.xls</t>
  </si>
  <si>
    <t>质量保证报告(Kamfu-SPI-PQA-Rpt)V1.0.xls</t>
  </si>
  <si>
    <t>组织过程检查清单(Kamfu-SPI-PQA-Tem-OrganizationalProcess-Checklist)V1.0.xls</t>
  </si>
  <si>
    <t>评审指南(Kamfu-SPI-PR-Guid-Review)V1.1.doc</t>
  </si>
  <si>
    <t>03-项目计划书 (Kamfu-ZNB-PLAN-Plan)V1.1.doc</t>
  </si>
  <si>
    <t>02-评审检查表_项目计划(Kamfu-ZNB-PR-RevChkList)V1.0.xls</t>
  </si>
  <si>
    <t>01-评审缺陷管理表(Kamfu-ZNB-MC-DefectList)V1.0.xls</t>
  </si>
  <si>
    <t>01-需求调研报告(Kamfu-YWFW-RDM-Report-20200622pm)V1.0.doc</t>
  </si>
  <si>
    <t>02-需求规格说明书 (Kamfu-YWFW-RDM-SRS)V1.1.docx</t>
  </si>
  <si>
    <t>03-评审报告_需求规格说明书(Kamfu-YWFW-PR-ReviewRpt)V1.0.xls</t>
  </si>
  <si>
    <t>01-测试计划(Kamfu-YWFW-VV-TestPlan)V1.0.doc</t>
  </si>
  <si>
    <t>01-验收计划(Kamfu-YWFW-DA-AcceptencePlan)V1.0.doc</t>
  </si>
  <si>
    <t>测试分析规范(Kamfu-SPI-VV-Tem-STD-TestAnalyseStd)V1.1.doc</t>
  </si>
  <si>
    <t>02-缺陷原因分析记录表（Kamfu-YWFW-Defect cause analysis record）V1.0.xlsx</t>
  </si>
  <si>
    <t>no</t>
  </si>
  <si>
    <t>yes</t>
  </si>
  <si>
    <t>组织级配置管理计划(Kamfu-SPI-CM-OCMPlan)V1.1.xls</t>
  </si>
  <si>
    <t>现场诊断报告-20xx.ppt</t>
  </si>
  <si>
    <t>02-风险和机会管理计划(Kamfu-YWFW-RSK-plan)V1.0.doc.xls</t>
  </si>
  <si>
    <t>02-风险和机会管理计划(Kamfu-ZZZD-RSK-plan)V1-0.doc</t>
  </si>
  <si>
    <t>2020培训课程表(ORG_OT_TraininCNSchedule)V1.0.xls</t>
  </si>
  <si>
    <t>培训需求调研表(ORG_OT_TrainingReqDevTable)V1.1.xls</t>
  </si>
  <si>
    <t>02-估算工作书 (Kamfu-YWFW-PLAN-EVVuate)V1.0.xls</t>
  </si>
  <si>
    <t>估算指南(Kamfu-SPI-EST-Guid-Evaluate)V1.1.doc</t>
  </si>
  <si>
    <t>02-项目周报(Kamfu-YWFW-MC-weeklyrpt)V1.1.xls</t>
  </si>
  <si>
    <t>02-问题管理表(Kamfu-ZNB-MC-IssueList)V1.0.xls</t>
  </si>
  <si>
    <t>04-编码里程碑状态报告(Kamfu-YWFW-MC-CodingMilestoneRpt)V1.0.doc</t>
  </si>
  <si>
    <t>04-项目进度计划(Kamfu-YWFW-PLAN-Schedule)V1.1.mpp</t>
  </si>
  <si>
    <t>项目监控过程文件 (Kamfu-SPI-MC-Proc-Doc)v1.1.doc</t>
  </si>
  <si>
    <t>01-项目定义过程(Kamfu-YWFW-PLAN-PDP)V1.0.xls</t>
  </si>
  <si>
    <t>03-项目计划书 (Kamfu-YWFW-PLAN-Plan)V1.1.doc</t>
  </si>
  <si>
    <t>裁剪指南 (Kamfu-SPI-PAD-Guid-Tailor)V1.1.xls</t>
  </si>
  <si>
    <t>04-项目进度计划(Kamfu-ZNB-PLAN-Schedule)V1.1.mpp</t>
  </si>
  <si>
    <t>项目配置库目录（Kamfu-SPI-CM-Tem-CMlist）V1.1.xls</t>
  </si>
  <si>
    <t>基线发布报告(Kamfu-SPI-CM-Tem-Release)v1.0.xls</t>
  </si>
  <si>
    <t>配置项状态报告(Kamfu-SPI-CM-TEM-CIList)V1.1.xls</t>
  </si>
  <si>
    <t>决策分析指南(Kamfu-SPI-DAR-Guid-Doc)V1.1.doc</t>
  </si>
  <si>
    <t>Yes</t>
  </si>
  <si>
    <t>Need updasted checks (2018)</t>
  </si>
  <si>
    <t>2019-2020年基线差异比较分析.xls</t>
  </si>
  <si>
    <t>2021-01-09T20:39:07</t>
  </si>
  <si>
    <t>2021-01-09T20:39:08</t>
  </si>
  <si>
    <t>No</t>
  </si>
  <si>
    <t>2021-01-09T20:39:09</t>
  </si>
  <si>
    <t>Detailed Records</t>
  </si>
  <si>
    <t>There is no evaluation about other options of decision alternatives.没有关于决策方案的其他选项的评价和统计</t>
  </si>
  <si>
    <t>YES</t>
  </si>
  <si>
    <t>YES STAYED INSIDE ESTIMATE</t>
  </si>
  <si>
    <t>YES COST WITHIN 10% VARIATION</t>
  </si>
  <si>
    <t>2021-01-10T09:34:56</t>
  </si>
  <si>
    <t>NO</t>
  </si>
  <si>
    <t>FM</t>
  </si>
  <si>
    <t>2021-01-13T19:37:41</t>
  </si>
  <si>
    <t>2021-01-13T19:37:42</t>
  </si>
  <si>
    <t>2021-01-13T19:37:43</t>
  </si>
  <si>
    <t>2021-01-13T19:37:44</t>
  </si>
  <si>
    <t>2021-01-13T19:37:45</t>
  </si>
  <si>
    <t>2021-01-13T19:37:46</t>
  </si>
  <si>
    <t>2021-01-13T19:37:47</t>
  </si>
  <si>
    <t>2021-01-13T19:37:48</t>
  </si>
  <si>
    <t>2021-01-13T19:37:49</t>
  </si>
  <si>
    <t>2021-01-13T19:37:50</t>
  </si>
  <si>
    <t>2021-01-13T19:37:51</t>
  </si>
  <si>
    <t>2021-01-13T19:37:52</t>
  </si>
  <si>
    <t>2021-01-13T19:37:53</t>
  </si>
  <si>
    <t>2021-01-13T19:37:54</t>
  </si>
  <si>
    <t>2021-01-13T19:37:55</t>
  </si>
  <si>
    <t>2021-01-13T19:37:56</t>
  </si>
  <si>
    <t>2021-01-13T19:37:57</t>
  </si>
  <si>
    <t>2021-01-13T19:37:58</t>
  </si>
  <si>
    <t>2021-01-13T19:37:59</t>
  </si>
  <si>
    <t>2021-01-13T19:38:00</t>
  </si>
  <si>
    <t>2021-01-13T19:38:01</t>
  </si>
  <si>
    <t>2021-01-13T19:38:02</t>
  </si>
  <si>
    <t>2021-01-13T19:38:03</t>
  </si>
  <si>
    <t>2021-01-13T19:38:04</t>
  </si>
  <si>
    <t>2021-01-13T19:38:05</t>
  </si>
  <si>
    <t>2021-01-13T19:38:06</t>
  </si>
  <si>
    <t>Suggest to update the interface check timely.</t>
  </si>
  <si>
    <t>2021-01-13T19:38:07</t>
  </si>
  <si>
    <t>2021-01-13T19:38:08</t>
  </si>
  <si>
    <t>2021-01-13T19:38:09</t>
  </si>
  <si>
    <t>2021-01-13T19:38:10</t>
  </si>
  <si>
    <t>2021-01-13T19:38:11</t>
  </si>
  <si>
    <t>2021-01-13T19:38:12</t>
  </si>
  <si>
    <t>2021-01-13T19:38:13</t>
  </si>
  <si>
    <t>2021-01-13T19:38:14</t>
  </si>
  <si>
    <t>2021-01-13T19:38:15</t>
  </si>
  <si>
    <t>2021-01-13T19:38:16</t>
  </si>
  <si>
    <t>2021-01-13T19:38:17</t>
  </si>
  <si>
    <t>2021-01-13T19:38:18</t>
  </si>
  <si>
    <t>2021-01-13T19:38:19</t>
  </si>
  <si>
    <t>2021-01-13T19:38:20</t>
  </si>
  <si>
    <t>2021-01-13T19:38:21</t>
  </si>
  <si>
    <t>2021-01-13T19:38:22</t>
  </si>
  <si>
    <t>2021-01-13T19:38:23</t>
  </si>
  <si>
    <t>2021-01-13T19:38:24</t>
  </si>
  <si>
    <t>2021-01-13T19:38:25</t>
  </si>
  <si>
    <t>2021-01-13T19:38:26</t>
  </si>
  <si>
    <t>2021-01-13T19:38:27</t>
  </si>
  <si>
    <t>2021-01-13T19:38:28</t>
  </si>
  <si>
    <t>2021-01-13T19:38:29</t>
  </si>
  <si>
    <t>2021-01-13T19:38:30</t>
  </si>
  <si>
    <t>2021-01-13T19:38:31</t>
  </si>
  <si>
    <t>2021-01-13T19:38:32</t>
  </si>
  <si>
    <t>2021-01-13T19:38:33</t>
  </si>
  <si>
    <t>2021-01-13T19:38:34</t>
  </si>
  <si>
    <t>2021-01-13T19:38:35</t>
  </si>
  <si>
    <t>2021-01-13T19:38:36</t>
  </si>
  <si>
    <t>2021-01-13T19:38:37</t>
  </si>
  <si>
    <t>2021-01-13T19:38:38</t>
  </si>
  <si>
    <t>2021-01-13T19:38:39</t>
  </si>
  <si>
    <t>2021-01-13T19:38:40</t>
  </si>
  <si>
    <t>2021-01-13T19:38:41</t>
  </si>
  <si>
    <t>2021-01-13T19:38:42</t>
  </si>
  <si>
    <t>2021-01-13T19:38:43</t>
  </si>
  <si>
    <t>用户需求说明书，软件需求说明书，项目计划等</t>
  </si>
  <si>
    <t>2021-01-13T19:38:45</t>
  </si>
  <si>
    <t>（ 1）文档编写好后，进行评审
（ 2）评审人员提前查看相应文件
 （3）评审会议上，项目经理主持，作者讲解文档，评审人员提出疑问，作者解答。
（4）评审结果</t>
  </si>
  <si>
    <t>2021-01-13T19:38:46</t>
  </si>
  <si>
    <t>2021-01-13T19:38:47</t>
  </si>
  <si>
    <t>2021-01-13T19:38:48</t>
  </si>
  <si>
    <t>2021-01-13T19:38:49</t>
  </si>
  <si>
    <t>2021-01-13T19:38:50</t>
  </si>
  <si>
    <t>2021-01-13T19:38:51</t>
  </si>
  <si>
    <t>2021-01-13T19:38:52</t>
  </si>
  <si>
    <t>2021-01-13T19:38:53</t>
  </si>
  <si>
    <t>2021-01-13T19:38:54</t>
  </si>
  <si>
    <t>2021-01-13T19:38:55</t>
  </si>
  <si>
    <t>2021-01-13T19:38:56</t>
  </si>
  <si>
    <t>技术问题--指派给对应人员解决；过程问题--补充或完善相应过程</t>
  </si>
  <si>
    <t>The organization attached great importance to Peer review and it has relatively developed machanism.公司对于同行评审相对比较重视，且有相对完善的流程机制。</t>
  </si>
  <si>
    <t>2021-01-13T19:38:57</t>
  </si>
  <si>
    <t>2021-01-13T19:38:58</t>
  </si>
  <si>
    <t>2021-01-13T19:38:59</t>
  </si>
  <si>
    <t>分析严重程度，紧急程度</t>
  </si>
  <si>
    <t>2021-01-13T19:39:00</t>
  </si>
  <si>
    <t>2021-01-13T19:39:01</t>
  </si>
  <si>
    <t>2021-01-13T19:39:02</t>
  </si>
  <si>
    <t>2021-01-13T19:39:03</t>
  </si>
  <si>
    <t>2021-01-13T19:39:04</t>
  </si>
  <si>
    <t>2021-01-13T19:39:05</t>
  </si>
  <si>
    <t>2021-01-13T19:39:06</t>
  </si>
  <si>
    <t>2021-01-13T19:39:07</t>
  </si>
  <si>
    <t>2021-01-13T19:39:08</t>
  </si>
  <si>
    <t>2021-01-13T19:39:09</t>
  </si>
  <si>
    <t>2021-01-13T19:39:10</t>
  </si>
  <si>
    <t>2021-01-13T19:39:11</t>
  </si>
  <si>
    <t>2021-01-13T19:39:12</t>
  </si>
  <si>
    <t>2021-01-13T19:39:13</t>
  </si>
  <si>
    <t>2021-01-13T19:39:14</t>
  </si>
  <si>
    <t>2021-01-13T19:39:15</t>
  </si>
  <si>
    <t>2021-01-13T19:39:16</t>
  </si>
  <si>
    <t>2021-01-13T19:39:17</t>
  </si>
  <si>
    <t>2021-01-13T19:39:18</t>
  </si>
  <si>
    <t>2021-01-13T19:39:19</t>
  </si>
  <si>
    <t>2021-01-13T19:39:20</t>
  </si>
  <si>
    <t>2021-01-13T19:39:21</t>
  </si>
  <si>
    <t>2021-01-13T19:39:22</t>
  </si>
  <si>
    <t>2021-01-13T19:39:23</t>
  </si>
  <si>
    <t>2021-01-13T19:39:24</t>
  </si>
  <si>
    <t>2021-01-13T19:39:25</t>
  </si>
  <si>
    <t>2021-01-13T19:39:26</t>
  </si>
  <si>
    <t>2021-01-13T19:39:27</t>
  </si>
  <si>
    <t>2021-01-13T19:39:28</t>
  </si>
  <si>
    <t>2021-01-13T19:39:29</t>
  </si>
  <si>
    <t>2021-01-13T19:39:30</t>
  </si>
  <si>
    <t>2021-01-13T19:39:31</t>
  </si>
  <si>
    <t>2021-01-13T19:39:32</t>
  </si>
  <si>
    <t>2021-01-13T19:39:33</t>
  </si>
  <si>
    <t>2021-01-13T19:39:34</t>
  </si>
  <si>
    <t>2021-01-13T19:39:35</t>
  </si>
  <si>
    <t>2021-01-13T19:39:36</t>
  </si>
  <si>
    <t>2021-01-13T19:39:37</t>
  </si>
  <si>
    <t>2021-01-13T19:39:38</t>
  </si>
  <si>
    <t xml:space="preserve"> How do you balance stakeholder needs and constraints?
                                                                                                                                                                                                                                                                如何在利益相关方地需求和约束条件之间取得平衡？</t>
  </si>
  <si>
    <t>2021-01-13T19:39:39</t>
  </si>
  <si>
    <t>2021-01-13T19:39:40</t>
  </si>
  <si>
    <t>2021-01-13T19:39:41</t>
  </si>
  <si>
    <t>2021-01-13T19:39:42</t>
  </si>
  <si>
    <t>Recomment to give more specific description in requirement review record, so the following step will be much targeted. Recomment to give more specific description in requirement review record, so the following step will be much targeted</t>
  </si>
  <si>
    <t>2021-01-13T19:39:43</t>
  </si>
  <si>
    <t>2021-01-13T19:39:44</t>
  </si>
  <si>
    <t>2021-01-13T19:39:45</t>
  </si>
  <si>
    <t>2021-01-13T19:39:46</t>
  </si>
  <si>
    <t>2021-01-13T19:39:47</t>
  </si>
  <si>
    <t>2021-01-13T19:39:48</t>
  </si>
  <si>
    <t>2021-01-13T19:39:49</t>
  </si>
  <si>
    <t>2021-01-13T19:39:50</t>
  </si>
  <si>
    <t>2021-01-13T19:39:51</t>
  </si>
  <si>
    <t>2021-01-13T19:39:52</t>
  </si>
  <si>
    <t>2021-01-13T19:39:53</t>
  </si>
  <si>
    <t>2021-01-13T19:39:54</t>
  </si>
  <si>
    <t>2021-01-13T19:39:55</t>
  </si>
  <si>
    <t>2021-01-13T19:39:56</t>
  </si>
  <si>
    <t>2021-01-13T19:39:57</t>
  </si>
  <si>
    <t>2021-01-13T19:39:58</t>
  </si>
  <si>
    <t>2021-01-13T19:39:59</t>
  </si>
  <si>
    <t>2021-01-13T19:40:00</t>
  </si>
  <si>
    <t>2021-01-13T19:40:01</t>
  </si>
  <si>
    <t>2021-01-13T19:40:02</t>
  </si>
  <si>
    <t>2021-01-13T19:40:03</t>
  </si>
  <si>
    <t>2021-01-13T19:40:04</t>
  </si>
  <si>
    <t>2021-01-13T19:40:05</t>
  </si>
  <si>
    <t>2021-01-13T19:40:06</t>
  </si>
  <si>
    <t>2021-01-13T19:40:07</t>
  </si>
  <si>
    <t>2021-01-13T19:40:08</t>
  </si>
  <si>
    <t>2021-01-13T19:40:11</t>
  </si>
  <si>
    <t>2021-01-13T19:40:12</t>
  </si>
  <si>
    <t>Duplicate = remove</t>
  </si>
  <si>
    <t>2021-01-13T19:40:13</t>
  </si>
  <si>
    <t>2021-01-13T19:40:14</t>
  </si>
  <si>
    <t>2021-01-13T19:40:15</t>
  </si>
  <si>
    <t>The analysis of opportunities should consider leveraging opportunities by assigning the highest priority for those with the greatest  benefits (assessments / checklists)</t>
  </si>
  <si>
    <t>2021-01-13T19:40:16</t>
  </si>
  <si>
    <t>2021-01-13T19:40:17</t>
  </si>
  <si>
    <t>2021-01-13T19:40:18</t>
  </si>
  <si>
    <t>2021-01-13T19:40:19</t>
  </si>
  <si>
    <t>Consider reviewing risks or opportunities periodically, including changing conditions, in order to uncover risks or opportunities which were previously overlooked or did not exist when identification &amp; priorities were last updated.</t>
  </si>
  <si>
    <t>2021-01-13T19:40:20</t>
  </si>
  <si>
    <t>2021-01-13T19:40:21</t>
  </si>
  <si>
    <t>Duplicate - remove</t>
  </si>
  <si>
    <t>2021-01-13T19:40:22</t>
  </si>
  <si>
    <t>2021-01-13T19:40:23</t>
  </si>
  <si>
    <t>2021-01-13T19:40:24</t>
  </si>
  <si>
    <t>2021-01-13T19:40:25</t>
  </si>
  <si>
    <t>2021-01-13T19:40:26</t>
  </si>
  <si>
    <t>2021-01-13T19:40:27</t>
  </si>
  <si>
    <t>2021-01-13T19:40:28</t>
  </si>
  <si>
    <t>2021-01-13T19:40:29</t>
  </si>
  <si>
    <t>LM</t>
  </si>
  <si>
    <t>2021-01-13T19:40:30</t>
  </si>
  <si>
    <t>A systematic approach to risk or opportunity management avoids problems and leverages opportunities to increase the likelihood of achieving business objectives and meeting QPPOs.</t>
  </si>
  <si>
    <t>2021-01-13T19:40:31</t>
  </si>
  <si>
    <t>2021-01-13T19:40:32</t>
  </si>
  <si>
    <t>2021-01-13T19:40:33</t>
  </si>
  <si>
    <t>2021-01-13T19:40:34</t>
  </si>
  <si>
    <t>2021-01-13T19:40:35</t>
  </si>
  <si>
    <t>2021-01-13T19:40:36</t>
  </si>
  <si>
    <t>2021-01-13T19:40:37</t>
  </si>
  <si>
    <t xml:space="preserve">Risk management is effective. However opportunity management activities are not clearly defined to ensure effective implementation. </t>
  </si>
  <si>
    <t>2021-01-13T19:40:38</t>
  </si>
  <si>
    <t>2021-01-13T19:40:39</t>
  </si>
  <si>
    <t>2021-01-13T19:40:40</t>
  </si>
  <si>
    <t>2021-01-13T19:40:41</t>
  </si>
  <si>
    <t>2021-01-13T19:40:42</t>
  </si>
  <si>
    <t>2021-01-13T19:40:43</t>
  </si>
  <si>
    <t>2021-01-13T19:40:44</t>
  </si>
  <si>
    <t>2021-01-13T19:40:45</t>
  </si>
  <si>
    <t>2021-01-13T19:40:46</t>
  </si>
  <si>
    <t>2021-01-13T19:40:47</t>
  </si>
  <si>
    <t>2021-01-13T19:40:48</t>
  </si>
  <si>
    <t>2021-01-13T19:40:49</t>
  </si>
  <si>
    <t>Well-defined estimates are used to allow work tracking and timely corrective actions to deliver solutions which meet QPPOs.</t>
  </si>
  <si>
    <t>2021-01-13T19:40:50</t>
  </si>
  <si>
    <t>2021-01-13T19:40:51</t>
  </si>
  <si>
    <t>2021-01-13T19:40:52</t>
  </si>
  <si>
    <t>2021-01-13T19:40:53</t>
  </si>
  <si>
    <t>2021-01-13T19:40:54</t>
  </si>
  <si>
    <t>2021-01-13T19:40:56</t>
  </si>
  <si>
    <t>2021-01-13T19:40:57</t>
  </si>
  <si>
    <t>2021-01-13T19:40:58</t>
  </si>
  <si>
    <t>2021-01-13T19:40:59</t>
  </si>
  <si>
    <t>2021-01-13T19:41:00</t>
  </si>
  <si>
    <t>2021-01-13T19:41:01</t>
  </si>
  <si>
    <t>2021-01-13T19:41:02</t>
  </si>
  <si>
    <t>2021-01-13T19:41:04</t>
  </si>
  <si>
    <t>2021-01-13T19:41:05</t>
  </si>
  <si>
    <t>2021-01-13T19:41:06</t>
  </si>
  <si>
    <t>2021-01-13T19:41:07</t>
  </si>
  <si>
    <t>2021-01-13T19:41:08</t>
  </si>
  <si>
    <t>2021-01-13T19:41:09</t>
  </si>
  <si>
    <t>2021-01-13T19:41:10</t>
  </si>
  <si>
    <t>2021-01-13T19:41:11</t>
  </si>
  <si>
    <t>2021-01-13T19:41:12</t>
  </si>
  <si>
    <t>2021-01-13T19:41:13</t>
  </si>
  <si>
    <t>2021-01-13T19:41:14</t>
  </si>
  <si>
    <t>2021-01-13T19:41:15</t>
  </si>
  <si>
    <t>2021-01-13T19:41:16</t>
  </si>
  <si>
    <t>2021-01-13T19:41:17</t>
  </si>
  <si>
    <t>2021-01-13T19:41:19</t>
  </si>
  <si>
    <t>2021-01-13T19:41:20</t>
  </si>
  <si>
    <t>2021-01-13T19:41:21</t>
  </si>
  <si>
    <t>2021-01-13T19:41:22</t>
  </si>
  <si>
    <t>2021-01-13T19:41:23</t>
  </si>
  <si>
    <t>2021-01-13T19:41:24</t>
  </si>
  <si>
    <t>2021-01-13T19:41:25</t>
  </si>
  <si>
    <t>2021-01-13T19:41:27</t>
  </si>
  <si>
    <t>2021-01-13T19:41:28</t>
  </si>
  <si>
    <t>2021-01-13T19:41:29</t>
  </si>
  <si>
    <t>2021-01-13T19:41:30</t>
  </si>
  <si>
    <t>2021-01-13T19:41:31</t>
  </si>
  <si>
    <t>2021-01-13T19:41:32</t>
  </si>
  <si>
    <t>2021-01-13T19:41:33</t>
  </si>
  <si>
    <t>2021-01-13T19:41:34</t>
  </si>
  <si>
    <t>2021-01-13T19:41:35</t>
  </si>
  <si>
    <t>2021-01-13T19:41:36</t>
  </si>
  <si>
    <t>2021-01-13T19:41:37</t>
  </si>
  <si>
    <t>2021-01-13T19:41:38</t>
  </si>
  <si>
    <t>2021-01-13T19:41:39</t>
  </si>
  <si>
    <t>2021-01-13T19:41:40</t>
  </si>
  <si>
    <t>2021-01-13T19:41:41</t>
  </si>
  <si>
    <t>2021-01-13T19:41:42</t>
  </si>
  <si>
    <t>2021-01-13T19:41:43</t>
  </si>
  <si>
    <t>2021-01-13T19:41:44</t>
  </si>
  <si>
    <t>2021-01-13T19:41:45</t>
  </si>
  <si>
    <t>2021-01-13T19:41:46</t>
  </si>
  <si>
    <t>2021-01-13T19:41:47</t>
  </si>
  <si>
    <t>2021-01-13T19:41:48</t>
  </si>
  <si>
    <t>2021-01-13T19:41:49</t>
  </si>
  <si>
    <t>2021-01-13T19:41:50</t>
  </si>
  <si>
    <t>Consider conducting research and feasibility into following another development approach, such as SCRUM Agile.</t>
  </si>
  <si>
    <t>2021-01-13T19:41:51</t>
  </si>
  <si>
    <t>2021-01-13T19:41:52</t>
  </si>
  <si>
    <t>Could not verify aproach for maintenance service system.</t>
  </si>
  <si>
    <t>2021-01-13T19:41:53</t>
  </si>
  <si>
    <t>2021-01-13T19:41:54</t>
  </si>
  <si>
    <t>2021-01-13T19:41:55</t>
  </si>
  <si>
    <t>2021-01-13T19:41:56</t>
  </si>
  <si>
    <t>2021-01-13T19:41:57</t>
  </si>
  <si>
    <t>2021-01-13T19:41:58</t>
  </si>
  <si>
    <t>2021-01-13T19:41:59</t>
  </si>
  <si>
    <t>2021-01-13T19:42:00</t>
  </si>
  <si>
    <t>2021-01-13T19:42:01</t>
  </si>
  <si>
    <t>2021-01-13T19:42:02</t>
  </si>
  <si>
    <t>2021-01-13T19:42:03</t>
  </si>
  <si>
    <t>2021-01-13T19:42:04</t>
  </si>
  <si>
    <t>2021-01-13T19:42:05</t>
  </si>
  <si>
    <t>2021-01-13T19:42:06</t>
  </si>
  <si>
    <t>2021-01-13T19:42:07</t>
  </si>
  <si>
    <t>2021-01-13T19:42:08</t>
  </si>
  <si>
    <t>2021-01-13T19:42:10</t>
  </si>
  <si>
    <t>2021-01-13T19:42:11</t>
  </si>
  <si>
    <t>2021-01-13T19:42:12</t>
  </si>
  <si>
    <t>2021-01-13T19:42:13</t>
  </si>
  <si>
    <t>2021-01-13T19:42:14</t>
  </si>
  <si>
    <t>2021-01-13T19:42:15</t>
  </si>
  <si>
    <t>2021-01-13T19:42:16</t>
  </si>
  <si>
    <t>2021-01-13T19:42:17</t>
  </si>
  <si>
    <t>Could not verify commitments from affected stakeholders</t>
  </si>
  <si>
    <t>2021-01-13T19:42:18</t>
  </si>
  <si>
    <t>Dupilcate = remove</t>
  </si>
  <si>
    <t>2021-01-13T19:42:19</t>
  </si>
  <si>
    <t>Review conclusion states that a second review was required, second review outcome conclusion could not be verified and was scheduled for 2020/05/15</t>
  </si>
  <si>
    <t>2021-01-13T19:42:20</t>
  </si>
  <si>
    <t>2021-01-13T19:42:21</t>
  </si>
  <si>
    <t>2021-01-13T19:42:22</t>
  </si>
  <si>
    <t>2021-01-13T19:42:23</t>
  </si>
  <si>
    <t>2021-01-13T19:42:24</t>
  </si>
  <si>
    <t>2021-01-13T19:42:26</t>
  </si>
  <si>
    <t>2021-01-13T19:42:27</t>
  </si>
  <si>
    <t>2021-01-13T19:42:28</t>
  </si>
  <si>
    <t>2021-01-13T19:42:29</t>
  </si>
  <si>
    <t>2021-01-13T19:42:30</t>
  </si>
  <si>
    <t>2021-01-13T19:42:31</t>
  </si>
  <si>
    <t>2021-01-13T19:42:32</t>
  </si>
  <si>
    <t>2021-01-13T19:42:33</t>
  </si>
  <si>
    <t>2021-01-13T19:42:34</t>
  </si>
  <si>
    <t>2021-01-13T19:42:35</t>
  </si>
  <si>
    <t>2021-01-13T19:42:36</t>
  </si>
  <si>
    <t>Need to assess under MPM how well Project Managers understand &amp; utilise - Control Charts / Prediction Models / Fishbone diagrams / CGEITM (tool to track over time how well project achieves QPPOs)</t>
  </si>
  <si>
    <t>2021-01-13T19:42:37</t>
  </si>
  <si>
    <t>2021-01-13T19:42:38</t>
  </si>
  <si>
    <t>2021-01-13T19:42:39</t>
  </si>
  <si>
    <t>2021-01-13T19:42:40</t>
  </si>
  <si>
    <t>2021-01-13T19:42:41</t>
  </si>
  <si>
    <t>2021-01-13T19:42:42</t>
  </si>
  <si>
    <t>2021-01-13T19:42:43</t>
  </si>
  <si>
    <t>2021-01-13T19:42:44</t>
  </si>
  <si>
    <t>2021-01-13T19:42:45</t>
  </si>
  <si>
    <t>2021-01-13T19:42:46</t>
  </si>
  <si>
    <t>2021-01-13T19:42:47</t>
  </si>
  <si>
    <t>2021-01-13T19:42:48</t>
  </si>
  <si>
    <t>2021-01-13T19:42:49</t>
  </si>
  <si>
    <t>2021-01-13T19:42:50</t>
  </si>
  <si>
    <t>2021-01-13T19:42:51</t>
  </si>
  <si>
    <t>2021-01-13T19:42:52</t>
  </si>
  <si>
    <t>2021-01-13T19:42:53</t>
  </si>
  <si>
    <t>2021-01-13T19:42:54</t>
  </si>
  <si>
    <t>2021-01-13T19:58:14</t>
  </si>
  <si>
    <t>2021-01-13T19:58:15</t>
  </si>
  <si>
    <t>04-量化项目管理表 ( Kamfu-ZNB-QPPO-datasheet)V1-0.xlsx</t>
  </si>
  <si>
    <t>Duplicate of above</t>
  </si>
  <si>
    <t>2021-01-13T19:58:16</t>
  </si>
  <si>
    <t>2021-01-13T19:58:17</t>
  </si>
  <si>
    <t>01-项目度量计划 (Kamfu-ZNB-MPM-plan)V1-0</t>
  </si>
  <si>
    <t>2021-01-13T19:58:18</t>
  </si>
  <si>
    <t>2021-01-13T19:58:19</t>
  </si>
  <si>
    <t>2021-01-13T19:58:20</t>
  </si>
  <si>
    <t>2021-01-13T19:58:21</t>
  </si>
  <si>
    <t>MPM_02_量化子过程度量项选择与定义-2020.doc</t>
  </si>
  <si>
    <t>2021-01-13T19:58:22</t>
  </si>
  <si>
    <t>2021-01-13T19:58:23</t>
  </si>
  <si>
    <t>2021-01-13T19:58:24</t>
  </si>
  <si>
    <t>02-根本原因分析-编码单位工作量 ( Kamfu-ZNB-QPPO-datasheet)V1-0.xlsx</t>
  </si>
  <si>
    <t>2021-01-13T19:58:25</t>
  </si>
  <si>
    <t>2021-01-13T19:58:26</t>
  </si>
  <si>
    <t>2021-01-13T19:58:27</t>
  </si>
  <si>
    <t>2021-01-13T19:58:28</t>
  </si>
  <si>
    <t>2021-01-13T19:58:29</t>
  </si>
  <si>
    <t>2021-01-13T19:58:30</t>
  </si>
  <si>
    <t>2021-01-13T19:58:31</t>
  </si>
  <si>
    <t>2021-01-13T19:58:32</t>
  </si>
  <si>
    <t>2021-01-13T19:58:33</t>
  </si>
  <si>
    <t>2021-01-13T19:58:34</t>
  </si>
  <si>
    <t>度量与分析报告(组织级).xls</t>
  </si>
  <si>
    <t>2021-01-13T19:58:35</t>
  </si>
  <si>
    <t>2021-01-13T19:58:36</t>
  </si>
  <si>
    <t>Consideration should be given to establish a public dashboard where measurement results are displayed.</t>
  </si>
  <si>
    <t>2021-01-13T19:58:37</t>
  </si>
  <si>
    <t>2021-01-13T19:58:38</t>
  </si>
  <si>
    <t>2020年\MPM_01_QPPO-2020.doc</t>
  </si>
  <si>
    <t>2021-01-13T19:58:39</t>
  </si>
  <si>
    <t>2021-01-13T19:58:40</t>
  </si>
  <si>
    <t>2020年\MPM_03_PPB-2020.xls</t>
  </si>
  <si>
    <t>2021-01-13T19:58:41</t>
  </si>
  <si>
    <t>2021-01-13T19:58:42</t>
  </si>
  <si>
    <t>2021-01-13T19:58:43</t>
  </si>
  <si>
    <t>MPM_04_PPM模型建立报告-2020.doc</t>
  </si>
  <si>
    <t>2021-01-13T19:58:44</t>
  </si>
  <si>
    <t>2021-01-13T19:58:45</t>
  </si>
  <si>
    <t>2021-01-13T19:58:46</t>
  </si>
  <si>
    <t>MPM-01-维护组织商业目标.doc</t>
  </si>
  <si>
    <t>2021-01-13T19:58:47</t>
  </si>
  <si>
    <t>2021-01-13T19:58:48</t>
  </si>
  <si>
    <t>CMMI L5原因分析与解决方案会议记录2019-11-06.doc</t>
  </si>
  <si>
    <t>2021-01-13T19:58:49</t>
  </si>
  <si>
    <t>2021-01-13T19:58:50</t>
  </si>
  <si>
    <t>2021-01-13T19:58:53</t>
  </si>
  <si>
    <t>2021-01-13T19:58:54</t>
  </si>
  <si>
    <t>2021-01-13T19:58:55</t>
  </si>
  <si>
    <t>2021-01-13T19:58:56</t>
  </si>
  <si>
    <t>2021-01-13T19:58:57</t>
  </si>
  <si>
    <t>2021-01-13T19:58:58</t>
  </si>
  <si>
    <t>2021-01-13T19:58:59</t>
  </si>
  <si>
    <t>2021-01-13T19:59:00</t>
  </si>
  <si>
    <t>2021-01-13T19:59:01</t>
  </si>
  <si>
    <t>2021-01-13T19:59:02</t>
  </si>
  <si>
    <t>2021-01-13T19:59:03</t>
  </si>
  <si>
    <t>2021-01-13T19:59:04</t>
  </si>
  <si>
    <t>Consider reviewing causes and applying appropriate causal analysis methods for specific outcomes, such as fishbone for the common cause of variation vs 5-way for special cause of variation</t>
  </si>
  <si>
    <t>2021-01-13T19:59:05</t>
  </si>
  <si>
    <t>2021-01-13T19:59:06</t>
  </si>
  <si>
    <t>2021-01-13T19:59:07</t>
  </si>
  <si>
    <t>2021-01-13T19:59:08</t>
  </si>
  <si>
    <t>2021-01-13T19:59:09</t>
  </si>
  <si>
    <t>2021-01-13T19:59:10</t>
  </si>
  <si>
    <t>2021-01-13T19:59:11</t>
  </si>
  <si>
    <t>2021-01-13T19:59:12</t>
  </si>
  <si>
    <t>2021-01-13T19:59:13</t>
  </si>
  <si>
    <t>2021-01-13T19:59:14</t>
  </si>
  <si>
    <t>2021-01-13T19:59:15</t>
  </si>
  <si>
    <t>项目计划管理办法</t>
  </si>
  <si>
    <t>项目计划管理办法(Kamfu-SPI-PLAN-Proc-Doc)V1.1.doc</t>
  </si>
  <si>
    <t>2021-01-13T19:59:16</t>
  </si>
  <si>
    <t>2021-01-13T19:59:17</t>
  </si>
  <si>
    <t>2021-01-13T19:59:18</t>
  </si>
  <si>
    <t>2021-01-13T19:59:19</t>
  </si>
  <si>
    <t>配置管理过程文件</t>
  </si>
  <si>
    <t>配置管理过程文件(Kamfu-SPI-CM-Proc-Doc)V1.1.doc</t>
  </si>
  <si>
    <t>2021-01-13T19:59:20</t>
  </si>
  <si>
    <t>过程改进过程文件</t>
  </si>
  <si>
    <t>过程改进过程文件(Kamfu-SPI-PCM-Pro-Tem-Doc)V1.1.doc</t>
  </si>
  <si>
    <t>2021-01-13T19:59:21</t>
  </si>
  <si>
    <t>2021-01-13T19:59:22</t>
  </si>
  <si>
    <t>培训过程文件</t>
  </si>
  <si>
    <t>培训过程文件(Kamfu-SPI-OT-Proc-OTraining)V1.1.doc</t>
  </si>
  <si>
    <t>2021-01-13T19:59:23</t>
  </si>
  <si>
    <t>质量保证过程文件</t>
  </si>
  <si>
    <t>质量保证过程文件(Kamfu-SPI-PQA-Proc-Doc)V1.1.doc</t>
  </si>
  <si>
    <t>2021-01-13T19:59:24</t>
  </si>
  <si>
    <t>In some cases, inadequate induction training is provided.</t>
  </si>
  <si>
    <t>2021-01-13T19:59:25</t>
  </si>
  <si>
    <t>项目计划书</t>
  </si>
  <si>
    <t>03-项目计划书 (Kamfu-ZNB-PLAN-Plan)V1-1.doc</t>
  </si>
  <si>
    <t>2021-01-13T19:59:26</t>
  </si>
  <si>
    <t>yes (Plan:E12)</t>
  </si>
  <si>
    <t>2021-01-13T19:59:27</t>
  </si>
  <si>
    <t>2021-01-13T19:59:28</t>
  </si>
  <si>
    <t>03-项目计划书 (Kamfu-ZZZD-PLAN-Plan)V1.1.doc</t>
  </si>
  <si>
    <t>yes (Plan:E15)</t>
  </si>
  <si>
    <t>2021-01-13T19:59:29</t>
  </si>
  <si>
    <t>组织级配置管理计划</t>
  </si>
  <si>
    <t>2021-01-13T19:59:30</t>
  </si>
  <si>
    <t>2021-01-13T19:59:31</t>
  </si>
  <si>
    <t>过程改进计划</t>
  </si>
  <si>
    <t>过程改进计划(Kamfu-SPI-PCM-Tem-PIPlan)V1.1.doc</t>
  </si>
  <si>
    <t>2021-01-13T19:59:32</t>
  </si>
  <si>
    <t>年度培训计划</t>
  </si>
  <si>
    <t>年度培训计划 (Kamfu-spi-OT-Plan)V1.1.doc</t>
  </si>
  <si>
    <t>2021-01-13T19:59:33</t>
  </si>
  <si>
    <t>组织级质量保证计划</t>
  </si>
  <si>
    <t>2021-01-13T19:59:34</t>
  </si>
  <si>
    <t>2021-01-13T19:59:35</t>
  </si>
  <si>
    <t>评审准备表_项目计划</t>
  </si>
  <si>
    <t>01-评审准备表_项目计划(Kamfu-ZNB-PR-ReviewPrp)V1-0.doc</t>
  </si>
  <si>
    <t>01-评审准备表_项目计划(Kamfu-YWFW-PR-ReviewPrp)V1.0.doc</t>
  </si>
  <si>
    <t>2021-01-13T19:59:36</t>
  </si>
  <si>
    <t>2021-01-13T19:59:37</t>
  </si>
  <si>
    <t>2021-01-13T19:59:38</t>
  </si>
  <si>
    <t>评审检查表_项目计划</t>
  </si>
  <si>
    <t>02-项目级\P2-自助终端服务开放系统\02-全程管理\05-评审管理\03-计划评审\02-评审检查表_项目计划(Kamfu-ZZZD-PR-RevChkList)V1-0.xls</t>
  </si>
  <si>
    <t>2021-01-13T19:59:39</t>
  </si>
  <si>
    <t>组织级配置管理计划评审报告</t>
  </si>
  <si>
    <t>组织级配置管理计划评审报告(Kamfu-SPI-PR-RevReport)V1.1.xls</t>
  </si>
  <si>
    <t>2021-01-13T19:59:40</t>
  </si>
  <si>
    <t>评审报告</t>
  </si>
  <si>
    <t>评审报告(Kamfu-SPI-PCM-TEM-Review report)V1.0V1.0.xls</t>
  </si>
  <si>
    <t>2021-01-13T19:59:41</t>
  </si>
  <si>
    <t>组织过程检查清单</t>
  </si>
  <si>
    <t>(Kamfu-SPI-PQA-Tem-OrganizationalProcess-Checklist)V1.0.xls</t>
  </si>
  <si>
    <t>2021-01-13T19:59:42</t>
  </si>
  <si>
    <t>2021-01-13T19:59:43</t>
  </si>
  <si>
    <t>PQA检查单</t>
  </si>
  <si>
    <t>PQA检查单(Kamfu-SPI-PQA-Checklist)V1.0.xls</t>
  </si>
  <si>
    <t>2021-01-13T19:59:44</t>
  </si>
  <si>
    <t>2021-01-13T19:59:45</t>
  </si>
  <si>
    <t>项目定义过程</t>
  </si>
  <si>
    <t>01-项目定义过程 (Kamfu-ZNB-PLAN-PDP)V1-0.xls</t>
  </si>
  <si>
    <t>2021-01-13T19:59:46</t>
  </si>
  <si>
    <t>2021-01-13T19:59:47</t>
  </si>
  <si>
    <t>2021-01-13T19:59:48</t>
  </si>
  <si>
    <t>2021-01-13T19:59:49</t>
  </si>
  <si>
    <t>2021-01-13T19:59:50</t>
  </si>
  <si>
    <t>配置管理指南</t>
  </si>
  <si>
    <t>配置管理指南 (Kamfu-SPI-CM-Guid-Doc)V1.1.doc</t>
  </si>
  <si>
    <t>2021-01-13T19:59:51</t>
  </si>
  <si>
    <t>裁剪指南</t>
  </si>
  <si>
    <t>2021-01-13T19:59:52</t>
  </si>
  <si>
    <t>2021-01-13T19:59:53</t>
  </si>
  <si>
    <t>2021-01-13T19:59:54</t>
  </si>
  <si>
    <t>项目总结报告</t>
  </si>
  <si>
    <t>01-项目总结报告（Kamfu-ZNB-PC-FinalReport)V1-0.doc</t>
  </si>
  <si>
    <t>2021-01-13T19:59:55</t>
  </si>
  <si>
    <t>01-项目总结报告(Kamfu-YWFW-PC-FinalReport)V1.0.doc</t>
  </si>
  <si>
    <t>2021-01-13T19:59:56</t>
  </si>
  <si>
    <t>2021-01-13T19:59:57</t>
  </si>
  <si>
    <t>过程改进建议表</t>
  </si>
  <si>
    <t>过程改进建议表(Kamfu-SPI-PCM-SPIAdvic)V1.0.xls</t>
  </si>
  <si>
    <t>2021-01-13T19:59:58</t>
  </si>
  <si>
    <t>2021-01-13T19:59:59</t>
  </si>
  <si>
    <t>2021-01-13T20:00:00</t>
  </si>
  <si>
    <t>2021-01-13T20:00:01</t>
  </si>
  <si>
    <t>2021-01-13T20:00:02</t>
  </si>
  <si>
    <t>培训总结报告</t>
  </si>
  <si>
    <t>培训总结报告(Kamfu-SPI-OT-Summary Report)V1.1.doc</t>
  </si>
  <si>
    <t>2021-01-13T20:00:04</t>
  </si>
  <si>
    <t>质量保证总结报告</t>
  </si>
  <si>
    <t>质量保证总结报告(Kamfu-SPI-PQA-Tem-SummaryRpt)V1.1.xls</t>
  </si>
  <si>
    <t>Consider providing a centralised portal through which all process improvements can be registered.</t>
  </si>
  <si>
    <t>2021-01-13T20:00:05</t>
  </si>
  <si>
    <t>2021-01-13T20:00:06</t>
  </si>
  <si>
    <t>2021-01-13T20:00:07</t>
  </si>
  <si>
    <t>2021-01-13T20:00:08</t>
  </si>
  <si>
    <t>2021-01-13T20:00:09</t>
  </si>
  <si>
    <t>2021-01-13T20:00:10</t>
  </si>
  <si>
    <t>2021-01-13T20:00:11</t>
  </si>
  <si>
    <t>经验教训总结</t>
  </si>
  <si>
    <t>2021-01-13T20:00:12</t>
  </si>
  <si>
    <t>2021-01-13T20:00:13</t>
  </si>
  <si>
    <t>2021-01-13T20:00:14</t>
  </si>
  <si>
    <t>2021-01-13T20:01:37</t>
  </si>
  <si>
    <t>2021-01-13T20:01:38</t>
  </si>
  <si>
    <t>2021-01-13T20:01:39</t>
  </si>
  <si>
    <t>2021-01-13T20:01:40</t>
  </si>
  <si>
    <t>2021-01-13T20:01:41</t>
  </si>
  <si>
    <t>High-level meeting minutes (Kamfu-SPI-MeetingRcd-2018-06-07) V1.0.doc</t>
  </si>
  <si>
    <t>2021-01-13T20:01:42</t>
  </si>
  <si>
    <t>2021-01-13T20:01:43</t>
  </si>
  <si>
    <t>Organizational Work Product and Process Checklist (Kamfu-ORG-PQA-Checklist_20180627) V1.0.xls</t>
  </si>
  <si>
    <t>2021-01-13T20:01:44</t>
  </si>
  <si>
    <t>Organization Measurement Table (ORG_PCM_MPMList) V1.2.xls</t>
  </si>
  <si>
    <t>2021-01-13T20:01:45</t>
  </si>
  <si>
    <t>2021-01-13T20:01:46</t>
  </si>
  <si>
    <t>2021-01-13T20:01:47</t>
  </si>
  <si>
    <t>Comparative analysis of baseline differences in 2019-2020.xls</t>
  </si>
  <si>
    <t>2021-01-13T20:01:48</t>
  </si>
  <si>
    <t>2021-01-13T20:01:49</t>
  </si>
  <si>
    <t>2021-01-13T20:01:50</t>
  </si>
  <si>
    <t>2021-01-13T20:01:51</t>
  </si>
  <si>
    <t>2021-01-13T20:01:52</t>
  </si>
  <si>
    <t>2021-01-13T20:01:53</t>
  </si>
  <si>
    <t>2021-01-13T20:01:54</t>
  </si>
  <si>
    <t>2021-01-13T20:01:55</t>
  </si>
  <si>
    <t>2021-01-13T20:01:56</t>
  </si>
  <si>
    <t>2021-01-13T20:01:57</t>
  </si>
  <si>
    <t>2021-01-13T20:01:58</t>
  </si>
  <si>
    <t>2021-01-13T20:01:59</t>
  </si>
  <si>
    <t>2021-01-13T20:02:00</t>
  </si>
  <si>
    <t>2021-01-13T20:02:01</t>
  </si>
  <si>
    <t>2021-01-13T20:02:02</t>
  </si>
  <si>
    <t>2021-01-13T20:02:03</t>
  </si>
  <si>
    <t>2021-01-13T20:02:04</t>
  </si>
  <si>
    <t>2021-01-13T20:02:05</t>
  </si>
  <si>
    <t>2021-01-13T20:02:06</t>
  </si>
  <si>
    <t>2021-01-13T20:02:07</t>
  </si>
  <si>
    <t>2021-01-13T20:02:08</t>
  </si>
  <si>
    <t>2021-01-13T20:02:09</t>
  </si>
  <si>
    <t>2021-01-13T20:02:10</t>
  </si>
  <si>
    <t>2021-01-13T20:02:11</t>
  </si>
  <si>
    <t>2021-01-13T20:02:12</t>
  </si>
  <si>
    <t>2021-01-13T20:02:13</t>
  </si>
  <si>
    <t>2021-01-13T20:02:14</t>
  </si>
  <si>
    <t>2021-01-13T20:02:15</t>
  </si>
  <si>
    <t>2021-01-13T20:02:16</t>
  </si>
  <si>
    <t>2021-01-13T20:02:17</t>
  </si>
  <si>
    <t>2021-01-13T20:02:18</t>
  </si>
  <si>
    <t>2021-01-13T20:02:19</t>
  </si>
  <si>
    <t>2021-01-13T20:02:20</t>
  </si>
  <si>
    <t>2021-01-13T20:02:21</t>
  </si>
  <si>
    <t>2021-01-13T20:02:22</t>
  </si>
  <si>
    <t>2021-01-13T20:02:23</t>
  </si>
  <si>
    <t>2021-01-13T20:02:24</t>
  </si>
  <si>
    <t>2021-01-13T20:02:25</t>
  </si>
  <si>
    <t>2021-01-13T20:02:26</t>
  </si>
  <si>
    <t>2021-01-13T20:02:27</t>
  </si>
  <si>
    <t>2021-01-13T20:02:28</t>
  </si>
  <si>
    <t>2021-01-13T20:02:29</t>
  </si>
  <si>
    <t>2021-01-13T20:02:30</t>
  </si>
  <si>
    <t>2021-01-13T20:02:31</t>
  </si>
  <si>
    <t>2021-01-13T20:02:32</t>
  </si>
  <si>
    <t>2021-01-13T20:02:33</t>
  </si>
  <si>
    <t>2021-01-13T20:02:35</t>
  </si>
  <si>
    <t>2021-01-13T20:02:36</t>
  </si>
  <si>
    <t>2021-01-13T20:02:37</t>
  </si>
  <si>
    <t>2021-01-13T20:02:38</t>
  </si>
  <si>
    <t>2021-01-13T20:02:39</t>
  </si>
  <si>
    <t>2021-01-13T20:02:40</t>
  </si>
  <si>
    <t>2021-01-13T20:02:41</t>
  </si>
  <si>
    <t>2021-01-13T20:02:42</t>
  </si>
  <si>
    <t>2021-01-13T20:02:43</t>
  </si>
  <si>
    <t>2021-01-13T20:02:44</t>
  </si>
  <si>
    <t>2021-01-13T20:02:45</t>
  </si>
  <si>
    <t>2021-01-13T20:02:46</t>
  </si>
  <si>
    <t>2021-01-13T20:02:47</t>
  </si>
  <si>
    <t>2021-01-13T20:02:48</t>
  </si>
  <si>
    <t>2021-01-13T20:02:49</t>
  </si>
  <si>
    <t>2021-01-13T20:02:50</t>
  </si>
  <si>
    <t>2021-01-13T20:02:51</t>
  </si>
  <si>
    <t>2021-01-13T20:02:52</t>
  </si>
  <si>
    <t>2021-01-13T20:02:53</t>
  </si>
  <si>
    <t>2021-01-13T20:02:54</t>
  </si>
  <si>
    <t>2021-01-13T20:02:55</t>
  </si>
  <si>
    <t>2021-01-13T20:02:56</t>
  </si>
  <si>
    <t>2021-01-13T20:02:57</t>
  </si>
  <si>
    <t>2021-01-13T20:02:58</t>
  </si>
  <si>
    <t>2021-01-13T20:02:59</t>
  </si>
  <si>
    <t>2021-01-13T20:03:00</t>
  </si>
  <si>
    <t>2021-01-13T20:03:01</t>
  </si>
  <si>
    <t>2021-01-13T20:03:02</t>
  </si>
  <si>
    <t>2021-01-13T20:03:03</t>
  </si>
  <si>
    <t>2021-01-13T20:03:04</t>
  </si>
  <si>
    <t>2021-01-13T20:03:05</t>
  </si>
  <si>
    <t>2021-01-13T20:05:24</t>
  </si>
  <si>
    <t>2021-01-13T20:05:25</t>
  </si>
  <si>
    <t>2021-01-13T20:05:26</t>
  </si>
  <si>
    <t>2021-01-13T20:05:27</t>
  </si>
  <si>
    <t>2021-01-13T20:05:28</t>
  </si>
  <si>
    <t>2021-01-13T20:05:29</t>
  </si>
  <si>
    <t>2021-01-13T20:05:30</t>
  </si>
  <si>
    <t>2021-01-13T20:05:31</t>
  </si>
  <si>
    <t>2021-01-13T20:05:32</t>
  </si>
  <si>
    <t>2021-01-13T20:05:33</t>
  </si>
  <si>
    <t>2021-01-13T20:05:34</t>
  </si>
  <si>
    <t>2021-01-13T20:05:35</t>
  </si>
  <si>
    <t>2021-01-13T20:05:36</t>
  </si>
  <si>
    <t>2021-01-13T20:05:37</t>
  </si>
  <si>
    <t>2021-01-13T20:05:38</t>
  </si>
  <si>
    <t>2021-01-13T20:05:39</t>
  </si>
  <si>
    <t>2021-01-13T20:05:40</t>
  </si>
  <si>
    <t>2021-01-13T20:05:42</t>
  </si>
  <si>
    <t>2021-01-13T20:05:43</t>
  </si>
  <si>
    <t>2021-01-13T20:05:44</t>
  </si>
  <si>
    <t>2021-01-13T20:05:45</t>
  </si>
  <si>
    <t>2021-01-13T20:05:46</t>
  </si>
  <si>
    <t>2021-01-13T20:05:47</t>
  </si>
  <si>
    <t>2021-01-13T20:07:13</t>
  </si>
  <si>
    <t>2021-01-13T20:07:14</t>
  </si>
  <si>
    <t>2021-01-13T20:07:15</t>
  </si>
  <si>
    <t>2021-01-13T20:07:16</t>
  </si>
  <si>
    <t>2021-01-13T20:07:17</t>
  </si>
  <si>
    <t>2021-01-13T20:07:18</t>
  </si>
  <si>
    <t>2021-01-13T20:07:19</t>
  </si>
  <si>
    <t>2021-01-13T20:07:20</t>
  </si>
  <si>
    <t>Standard interview</t>
  </si>
  <si>
    <t>Introduce appraisal team</t>
  </si>
  <si>
    <t>Explain purpose of interview and appraisal</t>
  </si>
  <si>
    <t>Go over appraisal activities to date</t>
  </si>
  <si>
    <t>Go over confidentiality rules</t>
  </si>
  <si>
    <t>Explain interview process briefly</t>
  </si>
  <si>
    <t>Ask if the interviewee has any questions for the team</t>
  </si>
  <si>
    <t>Move to first question</t>
  </si>
  <si>
    <t>Tell us what you do</t>
  </si>
  <si>
    <t>Close the interview</t>
  </si>
  <si>
    <t>Ask transition questions.</t>
  </si>
  <si>
    <t xml:space="preserve">Did we miss anything?  </t>
  </si>
  <si>
    <t xml:space="preserve">Was there something you expected us to ask you that we missed? </t>
  </si>
  <si>
    <t xml:space="preserve">Ask summary questions:  </t>
  </si>
  <si>
    <t>If you could change anything, other than your boss or paycheck, what would it be?</t>
  </si>
  <si>
    <t>What has improved the most over the last year?</t>
  </si>
  <si>
    <t>Review list of artifacts requested.</t>
  </si>
  <si>
    <t>Remind them of the preliminary and final findings schedule.</t>
  </si>
  <si>
    <t>Remind them of the confidentiality and non-attribution of the interview.</t>
  </si>
  <si>
    <t>CAR</t>
  </si>
  <si>
    <t>CM</t>
  </si>
  <si>
    <t>DAR</t>
  </si>
  <si>
    <t>EST</t>
  </si>
  <si>
    <t>GOV</t>
  </si>
  <si>
    <t>II</t>
  </si>
  <si>
    <t>MC</t>
  </si>
  <si>
    <t>MPM</t>
  </si>
  <si>
    <t>OT</t>
  </si>
  <si>
    <t>PAD</t>
  </si>
  <si>
    <t>PCM</t>
  </si>
  <si>
    <t>PLAN</t>
  </si>
  <si>
    <t>PQA</t>
  </si>
  <si>
    <t>PR</t>
  </si>
  <si>
    <t>RDM</t>
  </si>
  <si>
    <t>RSK</t>
  </si>
  <si>
    <t>VV</t>
  </si>
  <si>
    <t>OoS</t>
  </si>
  <si>
    <t>Practice Group</t>
  </si>
  <si>
    <t>Practice Number</t>
  </si>
  <si>
    <t>Sustaining Habit and Persistence Capability</t>
  </si>
  <si>
    <t>Engineering and Developing Products</t>
  </si>
  <si>
    <t>Ensuring Quality</t>
  </si>
  <si>
    <t>Improving Performance</t>
  </si>
  <si>
    <t>Managing Business Resilience</t>
  </si>
  <si>
    <t>Managing the Workforce</t>
  </si>
  <si>
    <t>Planning and Managing Work</t>
  </si>
  <si>
    <t>Supporting Implementation</t>
  </si>
  <si>
    <t>Selecting and Managing Suppliers</t>
  </si>
  <si>
    <t>TS</t>
  </si>
  <si>
    <t>PI</t>
  </si>
  <si>
    <t>SAM</t>
  </si>
  <si>
    <t xml:space="preserve">Level 1 </t>
  </si>
  <si>
    <t>S</t>
  </si>
  <si>
    <t>U</t>
  </si>
  <si>
    <t>DM</t>
  </si>
  <si>
    <t>PM</t>
  </si>
  <si>
    <t>NY</t>
  </si>
  <si>
    <t xml:space="preserve">Level 4 </t>
  </si>
  <si>
    <t>-</t>
  </si>
  <si>
    <t>2021-01-14T07:02:27</t>
  </si>
  <si>
    <t>2021-01-14T07:02:28</t>
  </si>
  <si>
    <t>2021-01-14T07:02:29</t>
  </si>
  <si>
    <t>2021-01-14T07:02:30</t>
  </si>
  <si>
    <t>2021-01-14T07:02:31</t>
  </si>
  <si>
    <t>2021-01-14T07:02:32</t>
  </si>
  <si>
    <t>2021-01-14T07:02:33</t>
  </si>
  <si>
    <t>2021-01-14T07:02:34</t>
  </si>
  <si>
    <t>2021-01-14T07:02:35</t>
  </si>
  <si>
    <t>2021-01-14T07:11:45</t>
  </si>
  <si>
    <t>2021-01-14T07:11:46</t>
  </si>
  <si>
    <t>2021-01-14T07:11:47</t>
  </si>
  <si>
    <t>2021-01-14T07:11:48</t>
  </si>
  <si>
    <t>2021-01-14T07:11:50</t>
  </si>
  <si>
    <t>2021-01-14T07:11:51</t>
  </si>
  <si>
    <t>2021-01-14T07:11:52</t>
  </si>
  <si>
    <t>Good use is made of industry best practice design methods and techniques.</t>
  </si>
  <si>
    <t>A very good understanding and execution of the product integration strategy is demonstrated.</t>
  </si>
  <si>
    <t>A comprehensive set of work products have been developed and are applied for process quality assurance work.</t>
  </si>
  <si>
    <t>Consider using more of the available peer review data to identify potential improvement opportunities.</t>
  </si>
  <si>
    <t>Not all available data from peer review results are analyzed sufficiently.</t>
  </si>
  <si>
    <t>In some cases QPPOs are not clearly traceable to all business, performance and/or measurement objectives.</t>
  </si>
  <si>
    <t>Consider expanding and maturing the measurement practices by adopting a technique such as the GQIM (Goal Question Indicator Metric).</t>
  </si>
  <si>
    <t>Although many prediction models have been developed, some are not updated.</t>
  </si>
  <si>
    <t xml:space="preserve">Although many prediction models have been developed, some are not updated. </t>
  </si>
  <si>
    <t>The architecture was basic and not comprehensive.</t>
  </si>
  <si>
    <t xml:space="preserve">Standard process tailoring guideline descriptions are comprehensive. </t>
  </si>
  <si>
    <t>Work environment standards are well defined for usage.</t>
  </si>
  <si>
    <t xml:space="preserve">Work environment standards are well defined for usage. </t>
  </si>
  <si>
    <t xml:space="preserve">Good deployment planning practices are observed.	  </t>
  </si>
  <si>
    <t xml:space="preserve">Process improvement actions are well defined. </t>
  </si>
  <si>
    <t>Links between business objectives that are traced to process improvement objectives are well documented.</t>
  </si>
  <si>
    <t xml:space="preserve">He identified the bueinsess ojbetive. Eachd. 138 m yen. Productibyt to achieve 5 % . Furhter decome them into the qppo .. Reas invitve productsion, reudce defect density. Imrove the qulaity of the whoel life cycle, throuehg de.. Increase resue of the ocmponets. </t>
  </si>
  <si>
    <t>yes. In all the he has incesure sufficnet resouces. System estalbihsmenet. As well as proces imepvent.</t>
  </si>
  <si>
    <t>The organisaiton, annual trianing plan for each year. The training cntent and budgem are all sumited to sponsr aprpoval and review.</t>
  </si>
  <si>
    <t>They will follow the tempalte and report senir managmeent. For instance will report dfect,s scheudle deviation..  OT trianing plan. Effectivenss. Participant in the meetings, SS: Sponsor particpate in meetings</t>
  </si>
  <si>
    <t>EPG establish and maitnin the process. QA monitor and audit th eprocdess.. Reports.. During through the whoel proces. The org has espabiles a reward and punshimenet… metnchiams.</t>
  </si>
  <si>
    <t>Above</t>
  </si>
  <si>
    <t xml:space="preserve">
Ensure in 3 aspects. Invite external instructros. In 2020 . He invited isntructor to conduct a proejct management trianing. Design trianing fo rhte oratgion.he slect expreience at the internal instructuor. to provide technicla and ubienss tirnaing. 3) he ecnourge the epxreienc ena dlessons leanred sharieng. </t>
  </si>
  <si>
    <t>All the deicison is based ont ehir data analsy and ppm model, with the priority evlaution. They use data to support deicins. At the same .. Coninsiously to adjust the model accoirng to th efeebacl</t>
  </si>
  <si>
    <t xml:space="preserve">How often do they review strateyg? Normally the BO are done Q. Collect data and epg meeting. Ervist BO. </t>
  </si>
  <si>
    <t>Could be events driven.</t>
  </si>
  <si>
    <t>A comprehensive strategic training plan in support of business objectives has been established, maintained and executed.</t>
  </si>
  <si>
    <t>Instructor training evaluations are well defined and performed to establish and maintain the organisation's training capability and ensure continuous improvement.</t>
  </si>
  <si>
    <t xml:space="preserve"> </t>
  </si>
  <si>
    <t>Some aspects of monitor and control reports were incomplete.</t>
  </si>
  <si>
    <t>Project Managers and Quality Assurance oversee and give assurance to effective stakeholder involvement during the project's lifecycle.</t>
  </si>
  <si>
    <t xml:space="preserve">In some projects, the follow-up reviews were incomplete. </t>
  </si>
  <si>
    <t>Consider also using opportunity data as outcomes for further analysis.</t>
  </si>
  <si>
    <t>In some cases, the organizational guidelines and criteria for selecting CAR methods require more content.</t>
  </si>
  <si>
    <t>In some cases, the required resources, including people and funding, are inadequately provided to address root cause actions.</t>
  </si>
  <si>
    <t xml:space="preserve">A good CCB structure representative of manager and staff has been established to manage changes to baselines and releases. </t>
  </si>
  <si>
    <t xml:space="preserve">Consider expanding DAR's use across different process areas by informing stakeholders when a criteria-based decision-making process could be beneficial. </t>
  </si>
  <si>
    <t>Where appropriate, alternative solutions are solicited from affected stakeholders through "brain-storming" sessions.</t>
  </si>
  <si>
    <t>The Corporate Management system defines authority levels and decision-making per role.</t>
  </si>
  <si>
    <t xml:space="preserve">Some project managers have a weak understanding of the use of statistical and quantitative techniques to manage their projects towards achieving the business QPPOs </t>
  </si>
  <si>
    <t xml:space="preserve">In some cases, inadequate induction training is provided.
Some project managers have a weak understanding of the use of statistical and quantitative techniques to manage their projects towards achieving the business QPPOs </t>
  </si>
  <si>
    <t>PA</t>
  </si>
  <si>
    <t>Strength/Weakness/Improvement</t>
  </si>
  <si>
    <t>Description</t>
  </si>
  <si>
    <t>Recommendation</t>
  </si>
  <si>
    <t xml:space="preserve">A good CCB structure representative of management and staff has been established to manage changes to baselines and releases. </t>
  </si>
  <si>
    <t>A comprehensive set of work products has been developed and is applied by process quality assurance.</t>
  </si>
  <si>
    <t>Consider expanding and maturing the measurement practices by adopting a technique such as GQIM (Goal Question Indicator Metric).</t>
  </si>
  <si>
    <t>The analysis of opportunities should consider their leverage by assigning the highest priority for those with the greatest  benefits.</t>
  </si>
  <si>
    <t>Concide a systematic approach to risk or opportunity management avoids problems and leverages opportunities to increase the likelihood of achieving business objectives and meeting QPPOs.</t>
  </si>
  <si>
    <t>Consider providing a centralised portal through which all process improvement suggestions can be registered.</t>
  </si>
  <si>
    <t>A very good understanding and execution of the product integration strategy is demonstrated.
公司展示了对产品集成策略的很好的理解和执行。</t>
  </si>
  <si>
    <t>Good use is made of industry best practice design methods and techniques.
充分利用了行业最佳实践的设计方法和技术。</t>
  </si>
  <si>
    <t>A comprehensive set of work products has been developed and is applied by process quality assurance.
公司开发了一套完整的工作产品，并应用于质量保证。</t>
  </si>
  <si>
    <t>Not all available data from peer review results are analyzed sufficiently.
并非对同行评审结果中的所有可用数据都进行了充分的分析。</t>
  </si>
  <si>
    <t>Consider using more of the available peer review data to identify potential improvement opportunities.
考虑使用更多可用的同行评审数据来识别潜在的改进机会。</t>
  </si>
  <si>
    <t>Consideration should be given to establish a public dashboard where measurement results are displayed.
应该考虑建立一个公共板面来显示度量结果。</t>
  </si>
  <si>
    <t>In some cases QPPOs are not clearly traceable to all business, performance and/or measurement objectives.
在某些情况下，不能明确将QPPO追溯到所有业务，绩效和/或度量目标。</t>
  </si>
  <si>
    <t>Consider expanding and maturing the measurement practices by adopting a technique such as GQIM (Goal Question Indicator Metric).
考虑采用诸如GQIM（目标问题指标度量）之类的技术来扩展和完善度量实践。</t>
  </si>
  <si>
    <t>Although many prediction models have been developed, some are not updated.
尽管已开发了许多预测模型，但其中一些模型尚未更新。</t>
  </si>
  <si>
    <t>The architecture was basic and not comprehensive.
体系结构是基本的，并不全面。</t>
  </si>
  <si>
    <t>Standard process tailoring guideline descriptions are comprehensive. 
标准过程裁剪指南描述非常全面。</t>
  </si>
  <si>
    <t>Work environment standards are well defined for usage.
工作环境标准已明确定义以供使用。</t>
  </si>
  <si>
    <t>Good deployment planning practices are observed.	  
遵守了良好的部署计划实践。</t>
  </si>
  <si>
    <t>Process improvement actions are well defined. 
过程改进措施已明确定义。</t>
  </si>
  <si>
    <t>Links between business objectives that are traced to process improvement objectives are well documented.
很好地记录了可追溯到过程改进目标和业务目标之间的链接。</t>
  </si>
  <si>
    <t>The analysis of opportunities should consider their leverage by assigning the highest priority for those with the greatest  benefits.
机会分析应考虑为收益最大的机会分配最高优先级。</t>
  </si>
  <si>
    <t>Consider reviewing risks or opportunities periodically, including changing conditions, in order to uncover risks or opportunities which were previously overlooked or did not exist when identification &amp; priorities were last updated.
考虑定期检查风险或机会，包括变化的条件，以发现在上一次识别和制定优先级被忽略或不存在的风险或机会。</t>
  </si>
  <si>
    <t>Certain risk and management plans did not incorporate information specific to strategy which is used to guide the risk and management activities.
某些风险和管理计划未包含特定用于指导风险和管理活动的策略信息。</t>
  </si>
  <si>
    <t>Concider a systematic approach to risk or opportunity management which avoids problems and leverages opportunities to increase the likelihood of achieving business objectives and meeting QPPOs.
考虑一种风险或机会管理的系统方法，该方法可以避免问题并利用机会来增加实现业务目标和满足QPPO的可能性。</t>
  </si>
  <si>
    <t>Risk management is effective. However opportunity management activities are not clearly defined to ensure effective implementation. 
风险管理是有效的。 但是，没有明确定义机会管理活动以确保有效实施。</t>
  </si>
  <si>
    <t>A comprehensive strategic training plan in support of business objectives has been established, maintained and executed.
已经建立，维护和执行了支持业务目标的全面战略培训计划。</t>
  </si>
  <si>
    <t>Instructor training evaluations are well defined and performed to establish and maintain the organisation's training capability and ensure continuous improvement.
良好地定义和执行讲师培训评估，以建立和维护组织的培训能力并确保持续改进。</t>
  </si>
  <si>
    <t>Well-defined estimates are used to allow work tracking and timely corrective actions to deliver solutions which meet QPPOs.
明确的定义了估算值可用于跟踪工作并及时采取纠正措施，以提供满足QPPO要求的解决方案。</t>
  </si>
  <si>
    <t>Some aspects of monitor and control reports were incomplete.
监控报告的某些方面不完整。</t>
  </si>
  <si>
    <t>Project Managers and Quality Assurance oversee and give assurance to effective stakeholder involvement during the project's lifecycle.
项目经理和质量保证监督并保证利益相关者在项目生命周期中的有效参与。</t>
  </si>
  <si>
    <t>Consider conducting research and feasibility into following another development approach, such as SCRUM Agile.
考虑进行另一种开发方法，例如SCRUM Agile的可行性研究。</t>
  </si>
  <si>
    <t>In some projects, the follow-up reviews were incomplete. 
在某些项目中，后续审查不完整。</t>
  </si>
  <si>
    <t>Consider also using opportunity data as outcomes for further analysis.
考虑将机会数据用作进一步分析的结果。</t>
  </si>
  <si>
    <t>In some cases, the organizational guidelines and criteria for selecting CAR methods require more content.
在某些情况下，用于选择CAR方法的组织指南和标准需要更多内容。</t>
  </si>
  <si>
    <t>In some cases, the required resources, including people and funding, are inadequately provided to address root cause actions.
在某些情况下，无法提供所需的资源（包括人员和资金）来解决根本原因行动。</t>
  </si>
  <si>
    <t>Consider reviewing causes and applying appropriate causal analysis methods for specific outcomes, such as fishbone for the common cause of variation vs 5-why for special cause of variation
考虑对原因进行审查并针对特定结果应用适当的因果分析方法，例如，将鱼骨用于公共原因偏差，而对于特殊原因偏差则使用5个why.</t>
  </si>
  <si>
    <t>A good CCB structure representative of management and staff has been established to manage changes to baselines and releases. 
公司建立了代表管理层和员工的CCB，以管理对基线和发布的更改。</t>
  </si>
  <si>
    <t>Where appropriate, alternative solutions are solicited from affected stakeholders through "brain-storming" sessions.
在适当的情况下，通过“头脑风暴”会议从受影响的利益相关者那里寻求替代解决方案。</t>
  </si>
  <si>
    <t>The Corporate Management system defines authority levels and decision-making per role.
企业管理部定义了每个角色的权限级别和决策。</t>
  </si>
  <si>
    <t>In some cases, inadequate induction training is provided.
Some project managers have a weak understanding of the use of statistical and quantitative techniques to manage their projects towards achieving the business QPPOs 
在某些情况下，上岗培训不足。
一些项目经理对使用统计和定量技术来管理他们的项目以实现业务QPPO缺乏了解</t>
  </si>
  <si>
    <t>Consider providing a centralised portal through which all process improvement suggestions can be registered.
考虑提供一个集中式门户，通过该门户可以提交所有过程改进建议。</t>
  </si>
  <si>
    <t>Consider expanding DAR's use across different process areas by informing stakeholders when a criteria-based decision-making process could be beneficial. 
考虑将DAR的用途扩展到不同的过程领域，在基于标准的决策过程有益处时，通知相关的干系人。</t>
  </si>
  <si>
    <t>OU</t>
  </si>
  <si>
    <t>Certain risk  management plans did not incorporate information specific to strategy which is used to guide the risk and management activities.</t>
  </si>
  <si>
    <t>Certain risk  management plans did NOT incorporate information specific to strategy which is used to guide the risk &amp; management activities</t>
  </si>
  <si>
    <t xml:space="preserve">         </t>
  </si>
  <si>
    <t>Level</t>
  </si>
  <si>
    <t>p5JFPMS202003020</t>
  </si>
  <si>
    <t>p6JFPMS202003023</t>
  </si>
  <si>
    <t>GOV and II OU and Process Level Characterisation</t>
  </si>
  <si>
    <t>OU Level Characterisation and Practice Area Level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</si>
</sst>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6"/>
      <color theme="1"/>
      <name val="Calibri"/>
      <family val="2"/>
      <scheme val="minor"/>
    </font>
    <font>
      <sz val="10"/>
      <color theme="1"/>
      <name val="Calibri"/>
      <family val="2"/>
      <scheme val="minor"/>
    </font>
    <font>
      <sz val="12"/>
      <color theme="1"/>
      <name val="Calibri"/>
      <family val="2"/>
      <scheme val="minor"/>
    </font>
    <font>
      <b/>
      <sz val="16"/>
      <color theme="1"/>
      <name val="Calibri"/>
      <family val="2"/>
      <scheme val="minor"/>
    </font>
    <font>
      <b/>
      <sz val="12"/>
      <color theme="1"/>
      <name val="Calibri"/>
      <family val="2"/>
      <scheme val="minor"/>
    </font>
    <font>
      <sz val="10"/>
      <name val="Calibri"/>
      <family val="2"/>
      <scheme val="minor"/>
    </font>
    <font>
      <b/>
      <sz val="10"/>
      <name val="Calibri"/>
      <family val="2"/>
      <scheme val="minor"/>
    </font>
    <font>
      <u/>
      <sz val="7.5"/>
      <color rgb="FF800080"/>
      <name val="宋体"/>
      <charset val="134"/>
    </font>
    <font>
      <sz val="10"/>
      <color indexed="12"/>
      <name val="Calibri"/>
      <family val="2"/>
      <scheme val="minor"/>
    </font>
    <font>
      <u/>
      <sz val="7.5"/>
      <color rgb="FF800080"/>
      <name val="Arial"/>
      <family val="2"/>
    </font>
    <font>
      <u/>
      <sz val="10"/>
      <color rgb="FF800080"/>
      <name val="宋体"/>
      <charset val="134"/>
    </font>
    <font>
      <u/>
      <sz val="7.5"/>
      <color rgb="FF0000FF"/>
      <name val="宋体"/>
      <charset val="134"/>
    </font>
    <font>
      <u/>
      <sz val="7.5"/>
      <color indexed="12"/>
      <name val="Arial"/>
      <family val="2"/>
    </font>
    <font>
      <u/>
      <sz val="7.5"/>
      <color rgb="FF0000FF"/>
      <name val="Arial"/>
      <family val="2"/>
    </font>
    <font>
      <u/>
      <sz val="7.5"/>
      <color indexed="12"/>
      <name val="Arial"/>
      <family val="2"/>
    </font>
    <font>
      <sz val="10"/>
      <name val="Arial"/>
      <family val="2"/>
    </font>
    <font>
      <sz val="10"/>
      <name val="Geneva"/>
      <charset val="134"/>
    </font>
    <font>
      <sz val="8"/>
      <color indexed="12"/>
      <name val="Calibri"/>
      <family val="2"/>
      <scheme val="minor"/>
    </font>
    <font>
      <sz val="10"/>
      <name val="Calibri"/>
      <family val="2"/>
      <scheme val="minor"/>
    </font>
    <font>
      <sz val="10"/>
      <name val="Arial"/>
      <family val="2"/>
    </font>
    <font>
      <b/>
      <sz val="10"/>
      <name val="Calibri"/>
      <family val="2"/>
      <scheme val="minor"/>
    </font>
    <font>
      <sz val="10"/>
      <color theme="1"/>
      <name val="Calibri"/>
      <family val="2"/>
      <scheme val="minor"/>
    </font>
    <font>
      <b/>
      <sz val="10"/>
      <color theme="1"/>
      <name val="Calibri"/>
      <family val="2"/>
      <scheme val="minor"/>
    </font>
    <font>
      <b/>
      <sz val="12"/>
      <color theme="1"/>
      <name val="Calibri"/>
      <family val="2"/>
      <scheme val="minor"/>
    </font>
    <font>
      <sz val="8"/>
      <name val="Calibri"/>
      <family val="2"/>
      <scheme val="minor"/>
    </font>
    <font>
      <b/>
      <sz val="14"/>
      <color theme="1"/>
      <name val="Calibri"/>
      <family val="2"/>
      <scheme val="minor"/>
    </font>
    <font>
      <b/>
      <sz val="18"/>
      <color theme="1"/>
      <name val="Calibri"/>
      <family val="2"/>
      <scheme val="minor"/>
    </font>
    <font>
      <b/>
      <sz val="14"/>
      <color indexed="8"/>
      <name val="Calibri"/>
      <family val="2"/>
      <scheme val="minor"/>
    </font>
  </fonts>
  <fills count="24">
    <fill>
      <patternFill patternType="none"/>
    </fill>
    <fill>
      <patternFill patternType="gray125"/>
    </fill>
    <fill>
      <patternFill patternType="solid">
        <fgColor theme="0"/>
        <bgColor indexed="64"/>
      </patternFill>
    </fill>
    <fill>
      <patternFill patternType="solid">
        <fgColor theme="8" tint="0.59999389629810485"/>
        <bgColor indexed="64"/>
      </patternFill>
    </fill>
    <fill>
      <patternFill patternType="solid">
        <fgColor theme="0" tint="-0.14996795556505021"/>
        <bgColor indexed="64"/>
      </patternFill>
    </fill>
    <fill>
      <patternFill patternType="solid">
        <fgColor indexed="27"/>
        <bgColor indexed="64"/>
      </patternFill>
    </fill>
    <fill>
      <patternFill patternType="solid">
        <fgColor theme="7" tint="0.79995117038483843"/>
        <bgColor indexed="64"/>
      </patternFill>
    </fill>
    <fill>
      <patternFill patternType="solid">
        <fgColor theme="2" tint="-0.499984740745262"/>
        <bgColor indexed="64"/>
      </patternFill>
    </fill>
    <fill>
      <patternFill patternType="solid">
        <fgColor rgb="FFFFFF00"/>
        <bgColor indexed="64"/>
      </patternFill>
    </fill>
    <fill>
      <patternFill patternType="solid">
        <fgColor rgb="FFFFFFFF"/>
        <bgColor indexed="64"/>
      </patternFill>
    </fill>
    <fill>
      <patternFill patternType="solid">
        <fgColor rgb="FFCCFFFF"/>
        <bgColor indexed="64"/>
      </patternFill>
    </fill>
    <fill>
      <patternFill patternType="solid">
        <fgColor rgb="FF757171"/>
        <bgColor indexed="64"/>
      </patternFill>
    </fill>
    <fill>
      <patternFill patternType="solid">
        <fgColor rgb="FFFFF2CC"/>
        <bgColor indexed="64"/>
      </patternFill>
    </fill>
    <fill>
      <patternFill patternType="solid">
        <fgColor rgb="FFD9D9D9"/>
        <bgColor indexed="64"/>
      </patternFill>
    </fill>
    <fill>
      <patternFill patternType="solid">
        <fgColor rgb="FF00CC00"/>
        <bgColor indexed="64"/>
      </patternFill>
    </fill>
    <fill>
      <patternFill patternType="solid">
        <fgColor rgb="FF808080"/>
        <bgColor indexed="64"/>
      </patternFill>
    </fill>
    <fill>
      <patternFill patternType="solid">
        <fgColor rgb="FFA9D08E"/>
        <bgColor indexed="64"/>
      </patternFill>
    </fill>
    <fill>
      <patternFill patternType="solid">
        <fgColor rgb="FFFFCC99"/>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5" tint="0.79998168889431442"/>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538DD5"/>
      </left>
      <right style="thin">
        <color rgb="FF538DD5"/>
      </right>
      <top style="thin">
        <color rgb="FF538DD5"/>
      </top>
      <bottom style="thin">
        <color rgb="FF538DD5"/>
      </bottom>
      <diagonal/>
    </border>
  </borders>
  <cellStyleXfs count="7">
    <xf numFmtId="0" fontId="0" fillId="0" borderId="0"/>
    <xf numFmtId="0" fontId="18" fillId="0" borderId="0" applyNumberFormat="0" applyFill="0" applyBorder="0" applyAlignment="0" applyProtection="0">
      <alignment vertical="top"/>
      <protection locked="0"/>
    </xf>
    <xf numFmtId="0" fontId="19" fillId="0" borderId="0"/>
    <xf numFmtId="0" fontId="20" fillId="0" borderId="0"/>
    <xf numFmtId="0" fontId="19" fillId="0" borderId="0"/>
    <xf numFmtId="0" fontId="3" fillId="0" borderId="0"/>
    <xf numFmtId="0" fontId="23" fillId="0" borderId="0"/>
  </cellStyleXfs>
  <cellXfs count="153">
    <xf numFmtId="0" fontId="0" fillId="0" borderId="0" xfId="0"/>
    <xf numFmtId="0" fontId="5" fillId="0" borderId="1" xfId="0" applyFont="1" applyBorder="1" applyAlignment="1">
      <alignment horizontal="left" vertical="center" wrapText="1"/>
    </xf>
    <xf numFmtId="0" fontId="10" fillId="4" borderId="2" xfId="2" applyFont="1" applyFill="1" applyBorder="1" applyAlignment="1">
      <alignment vertical="center" wrapText="1"/>
    </xf>
    <xf numFmtId="0" fontId="10" fillId="4" borderId="3" xfId="2" applyFont="1" applyFill="1" applyBorder="1" applyAlignment="1">
      <alignment vertical="center" wrapText="1"/>
    </xf>
    <xf numFmtId="0" fontId="9" fillId="6" borderId="1" xfId="2" applyFont="1" applyFill="1" applyBorder="1" applyAlignment="1">
      <alignment horizontal="left" vertical="center" wrapText="1"/>
    </xf>
    <xf numFmtId="0" fontId="9" fillId="2" borderId="1" xfId="2" applyFont="1" applyFill="1" applyBorder="1" applyAlignment="1">
      <alignment horizontal="left" vertical="center"/>
    </xf>
    <xf numFmtId="0" fontId="9" fillId="0" borderId="1" xfId="4" applyFont="1" applyBorder="1" applyAlignment="1">
      <alignment horizontal="left" vertical="center" wrapText="1"/>
    </xf>
    <xf numFmtId="0" fontId="11" fillId="0" borderId="1" xfId="1" applyNumberFormat="1" applyFont="1" applyFill="1" applyBorder="1" applyAlignment="1" applyProtection="1">
      <alignment horizontal="left" vertical="center" wrapText="1"/>
    </xf>
    <xf numFmtId="0" fontId="12" fillId="0" borderId="1" xfId="4" applyFont="1" applyBorder="1" applyAlignment="1">
      <alignment horizontal="center" vertical="center" wrapText="1"/>
    </xf>
    <xf numFmtId="0" fontId="9" fillId="7" borderId="1" xfId="2" applyFont="1" applyFill="1" applyBorder="1" applyAlignment="1">
      <alignment horizontal="left" vertical="center" wrapText="1"/>
    </xf>
    <xf numFmtId="0" fontId="13" fillId="0" borderId="1" xfId="1" applyNumberFormat="1" applyFont="1" applyFill="1" applyBorder="1" applyAlignment="1" applyProtection="1">
      <alignment horizontal="left" vertical="center" wrapText="1"/>
    </xf>
    <xf numFmtId="0" fontId="9" fillId="2" borderId="1" xfId="2" applyFont="1" applyFill="1" applyBorder="1" applyAlignment="1">
      <alignment horizontal="left" vertical="center" wrapText="1"/>
    </xf>
    <xf numFmtId="0" fontId="9" fillId="2" borderId="1" xfId="2" applyFont="1" applyFill="1" applyBorder="1" applyAlignment="1">
      <alignment horizontal="center" vertical="center" wrapText="1"/>
    </xf>
    <xf numFmtId="0" fontId="9" fillId="7" borderId="2" xfId="2" applyFont="1" applyFill="1" applyBorder="1" applyAlignment="1">
      <alignment vertical="center" wrapText="1"/>
    </xf>
    <xf numFmtId="0" fontId="14" fillId="0" borderId="1" xfId="1" applyNumberFormat="1" applyFont="1" applyFill="1" applyBorder="1" applyAlignment="1" applyProtection="1">
      <alignment horizontal="left" vertical="center" wrapText="1"/>
    </xf>
    <xf numFmtId="0" fontId="12" fillId="0" borderId="1" xfId="4" applyFont="1" applyBorder="1" applyAlignment="1">
      <alignment horizontal="left" vertical="center" wrapText="1"/>
    </xf>
    <xf numFmtId="0" fontId="9" fillId="7" borderId="1" xfId="2" applyFont="1" applyFill="1" applyBorder="1" applyAlignment="1">
      <alignment horizontal="center" vertical="center" wrapText="1"/>
    </xf>
    <xf numFmtId="0" fontId="15" fillId="0" borderId="1" xfId="1" applyNumberFormat="1" applyFont="1" applyFill="1" applyBorder="1" applyAlignment="1" applyProtection="1">
      <alignment horizontal="left" vertical="center" wrapText="1"/>
    </xf>
    <xf numFmtId="0" fontId="16" fillId="0" borderId="1" xfId="1" applyNumberFormat="1" applyFont="1" applyFill="1" applyBorder="1" applyAlignment="1" applyProtection="1">
      <alignment horizontal="left" vertical="center" wrapText="1"/>
    </xf>
    <xf numFmtId="0" fontId="16" fillId="0" borderId="0" xfId="1" applyNumberFormat="1" applyFont="1" applyFill="1" applyBorder="1" applyAlignment="1" applyProtection="1">
      <alignment horizontal="left" vertical="center" wrapText="1"/>
    </xf>
    <xf numFmtId="0" fontId="17" fillId="0" borderId="1" xfId="1" applyNumberFormat="1" applyFont="1" applyFill="1" applyBorder="1" applyAlignment="1" applyProtection="1">
      <alignment horizontal="left" vertical="center" wrapText="1"/>
    </xf>
    <xf numFmtId="0" fontId="17" fillId="0" borderId="0" xfId="1" applyNumberFormat="1" applyFont="1" applyFill="1" applyBorder="1" applyAlignment="1" applyProtection="1">
      <alignment horizontal="left" vertical="center" wrapText="1"/>
    </xf>
    <xf numFmtId="0" fontId="15" fillId="0" borderId="0" xfId="1" applyNumberFormat="1" applyFont="1" applyFill="1" applyBorder="1" applyAlignment="1" applyProtection="1">
      <alignment horizontal="left" vertical="center" wrapText="1"/>
    </xf>
    <xf numFmtId="0" fontId="18" fillId="0" borderId="1" xfId="1" applyBorder="1" applyAlignment="1" applyProtection="1">
      <alignment horizontal="center" vertical="center" wrapText="1"/>
    </xf>
    <xf numFmtId="0" fontId="21" fillId="8" borderId="1" xfId="4" applyFont="1" applyFill="1" applyBorder="1" applyAlignment="1">
      <alignment horizontal="center" vertical="center" wrapText="1"/>
    </xf>
    <xf numFmtId="0" fontId="9" fillId="9" borderId="1" xfId="2" applyFont="1" applyFill="1" applyBorder="1" applyAlignment="1">
      <alignment horizontal="center" vertical="center" wrapText="1"/>
    </xf>
    <xf numFmtId="0" fontId="9" fillId="11" borderId="2" xfId="2" applyFont="1" applyFill="1" applyBorder="1" applyAlignment="1">
      <alignment vertical="center" wrapText="1"/>
    </xf>
    <xf numFmtId="0" fontId="5" fillId="9" borderId="1" xfId="0" applyFont="1" applyFill="1" applyBorder="1" applyAlignment="1">
      <alignment horizontal="left" vertical="center" wrapText="1"/>
    </xf>
    <xf numFmtId="0" fontId="9" fillId="12" borderId="1" xfId="2" applyFont="1" applyFill="1" applyBorder="1" applyAlignment="1">
      <alignment horizontal="left" vertical="center" wrapText="1"/>
    </xf>
    <xf numFmtId="0" fontId="9" fillId="9" borderId="1" xfId="2" applyFont="1" applyFill="1" applyBorder="1" applyAlignment="1">
      <alignment horizontal="left" vertical="center"/>
    </xf>
    <xf numFmtId="0" fontId="9" fillId="9" borderId="1" xfId="2" applyFont="1" applyFill="1" applyBorder="1" applyAlignment="1">
      <alignment horizontal="left" vertical="center" wrapText="1"/>
    </xf>
    <xf numFmtId="0" fontId="9" fillId="9" borderId="1" xfId="4" applyFont="1" applyFill="1" applyBorder="1" applyAlignment="1">
      <alignment horizontal="left" vertical="center" wrapText="1"/>
    </xf>
    <xf numFmtId="0" fontId="18" fillId="9" borderId="1" xfId="1" applyFill="1" applyBorder="1" applyAlignment="1" applyProtection="1">
      <alignment horizontal="center" vertical="center" wrapText="1"/>
    </xf>
    <xf numFmtId="0" fontId="12" fillId="9" borderId="1" xfId="4" applyFont="1" applyFill="1" applyBorder="1" applyAlignment="1">
      <alignment horizontal="center" vertical="center" wrapText="1"/>
    </xf>
    <xf numFmtId="0" fontId="9" fillId="11" borderId="1" xfId="2" applyFont="1" applyFill="1" applyBorder="1" applyAlignment="1">
      <alignment horizontal="left" vertical="center" wrapText="1"/>
    </xf>
    <xf numFmtId="0" fontId="14" fillId="9" borderId="1" xfId="1" applyNumberFormat="1" applyFont="1" applyFill="1" applyBorder="1" applyAlignment="1" applyProtection="1">
      <alignment horizontal="left" vertical="center" wrapText="1"/>
    </xf>
    <xf numFmtId="0" fontId="12" fillId="9" borderId="1" xfId="4" applyFont="1" applyFill="1" applyBorder="1" applyAlignment="1">
      <alignment horizontal="left" vertical="center" wrapText="1"/>
    </xf>
    <xf numFmtId="0" fontId="9" fillId="11" borderId="1" xfId="2" applyFont="1" applyFill="1" applyBorder="1" applyAlignment="1">
      <alignment horizontal="center" vertical="center" wrapText="1"/>
    </xf>
    <xf numFmtId="0" fontId="10" fillId="13" borderId="2" xfId="2" applyFont="1" applyFill="1" applyBorder="1" applyAlignment="1">
      <alignment vertical="center" wrapText="1"/>
    </xf>
    <xf numFmtId="0" fontId="10" fillId="13" borderId="3" xfId="2" applyFont="1" applyFill="1" applyBorder="1" applyAlignment="1">
      <alignment vertical="center" wrapText="1"/>
    </xf>
    <xf numFmtId="0" fontId="9" fillId="14" borderId="1" xfId="2" applyFont="1" applyFill="1" applyBorder="1" applyAlignment="1">
      <alignment horizontal="center" vertical="center" wrapText="1"/>
    </xf>
    <xf numFmtId="0" fontId="9" fillId="15" borderId="1" xfId="2" applyFont="1" applyFill="1" applyBorder="1" applyAlignment="1">
      <alignment horizontal="center" vertical="center" wrapText="1"/>
    </xf>
    <xf numFmtId="0" fontId="15" fillId="9" borderId="1" xfId="1" applyNumberFormat="1" applyFont="1" applyFill="1" applyBorder="1" applyAlignment="1" applyProtection="1">
      <alignment horizontal="left" vertical="center" wrapText="1"/>
    </xf>
    <xf numFmtId="0" fontId="11" fillId="9" borderId="1" xfId="1" applyNumberFormat="1" applyFont="1" applyFill="1" applyBorder="1" applyAlignment="1" applyProtection="1">
      <alignment horizontal="left" vertical="center" wrapText="1"/>
    </xf>
    <xf numFmtId="0" fontId="13" fillId="9" borderId="1" xfId="1" applyNumberFormat="1" applyFont="1" applyFill="1" applyBorder="1" applyAlignment="1" applyProtection="1">
      <alignment horizontal="left" vertical="center" wrapText="1"/>
    </xf>
    <xf numFmtId="0" fontId="9" fillId="10" borderId="1" xfId="2" applyFont="1" applyFill="1" applyBorder="1" applyAlignment="1">
      <alignment horizontal="left" vertical="center" wrapText="1"/>
    </xf>
    <xf numFmtId="0" fontId="9" fillId="16" borderId="1" xfId="2" applyFont="1" applyFill="1" applyBorder="1" applyAlignment="1">
      <alignment horizontal="left" vertical="center"/>
    </xf>
    <xf numFmtId="0" fontId="9" fillId="16" borderId="1" xfId="2" applyFont="1" applyFill="1" applyBorder="1" applyAlignment="1">
      <alignment horizontal="left" vertical="center" wrapText="1"/>
    </xf>
    <xf numFmtId="0" fontId="9" fillId="12" borderId="1" xfId="4" applyFont="1" applyFill="1" applyBorder="1" applyAlignment="1">
      <alignment horizontal="left" vertical="center" wrapText="1"/>
    </xf>
    <xf numFmtId="0" fontId="9" fillId="12" borderId="3" xfId="2" applyFont="1" applyFill="1" applyBorder="1" applyAlignment="1">
      <alignment horizontal="left" vertical="center" wrapText="1"/>
    </xf>
    <xf numFmtId="0" fontId="9" fillId="12" borderId="4" xfId="2" applyFont="1" applyFill="1" applyBorder="1" applyAlignment="1">
      <alignment horizontal="left" vertical="center" wrapText="1"/>
    </xf>
    <xf numFmtId="0" fontId="7" fillId="2" borderId="0" xfId="0" applyFont="1" applyFill="1" applyAlignment="1">
      <alignment horizontal="left" vertical="center"/>
    </xf>
    <xf numFmtId="0" fontId="4" fillId="2" borderId="0" xfId="0" applyFont="1" applyFill="1" applyAlignment="1">
      <alignment horizontal="left" vertical="center"/>
    </xf>
    <xf numFmtId="0" fontId="8" fillId="2" borderId="0" xfId="0" applyFont="1" applyFill="1" applyAlignment="1">
      <alignment horizontal="left" vertical="center"/>
    </xf>
    <xf numFmtId="0" fontId="6" fillId="2" borderId="0" xfId="0" applyFont="1" applyFill="1" applyAlignment="1">
      <alignment horizontal="left" vertical="center"/>
    </xf>
    <xf numFmtId="0" fontId="9" fillId="3" borderId="1" xfId="2" applyFont="1" applyFill="1" applyBorder="1" applyAlignment="1">
      <alignment horizontal="left" vertical="center"/>
    </xf>
    <xf numFmtId="0" fontId="9" fillId="3" borderId="1" xfId="3" applyFont="1" applyFill="1" applyBorder="1" applyAlignment="1">
      <alignment horizontal="left" vertical="center" wrapText="1"/>
    </xf>
    <xf numFmtId="0" fontId="9" fillId="3" borderId="1" xfId="3" applyFont="1" applyFill="1" applyBorder="1" applyAlignment="1">
      <alignment horizontal="left" vertical="center" textRotation="90" wrapText="1"/>
    </xf>
    <xf numFmtId="0" fontId="9" fillId="3" borderId="1" xfId="2" applyFont="1" applyFill="1" applyBorder="1" applyAlignment="1">
      <alignment horizontal="left" vertical="center" wrapText="1"/>
    </xf>
    <xf numFmtId="0" fontId="5" fillId="2" borderId="0" xfId="0" applyFont="1" applyFill="1" applyAlignment="1">
      <alignment horizontal="left" vertical="center"/>
    </xf>
    <xf numFmtId="0" fontId="5" fillId="2" borderId="0" xfId="0" applyFont="1" applyFill="1" applyAlignment="1">
      <alignment vertical="center"/>
    </xf>
    <xf numFmtId="0" fontId="5" fillId="2" borderId="0" xfId="0" applyFont="1" applyFill="1" applyAlignment="1">
      <alignment horizontal="left" vertical="center" wrapText="1"/>
    </xf>
    <xf numFmtId="0" fontId="5" fillId="9" borderId="1" xfId="0" applyFont="1" applyFill="1" applyBorder="1" applyAlignment="1">
      <alignment vertical="center"/>
    </xf>
    <xf numFmtId="0" fontId="6" fillId="9" borderId="0" xfId="0" applyFont="1" applyFill="1" applyAlignment="1">
      <alignment horizontal="left" vertical="center"/>
    </xf>
    <xf numFmtId="0" fontId="6" fillId="11" borderId="0" xfId="0" applyFont="1" applyFill="1" applyAlignment="1">
      <alignment horizontal="left" vertical="center"/>
    </xf>
    <xf numFmtId="0" fontId="9" fillId="5" borderId="1" xfId="2" applyFont="1" applyFill="1" applyBorder="1" applyAlignment="1">
      <alignment horizontal="left" vertical="center" wrapText="1"/>
    </xf>
    <xf numFmtId="0" fontId="5" fillId="0" borderId="1" xfId="0" applyFont="1" applyBorder="1" applyAlignment="1">
      <alignment vertical="center"/>
    </xf>
    <xf numFmtId="0" fontId="4" fillId="2" borderId="0" xfId="0" applyFont="1" applyFill="1" applyAlignment="1">
      <alignment horizontal="center" vertical="center"/>
    </xf>
    <xf numFmtId="0" fontId="6" fillId="2" borderId="0" xfId="0" applyFont="1" applyFill="1" applyAlignment="1">
      <alignment horizontal="center" vertical="center"/>
    </xf>
    <xf numFmtId="0" fontId="9" fillId="3" borderId="1" xfId="3" applyFont="1" applyFill="1" applyBorder="1" applyAlignment="1">
      <alignment horizontal="center" vertical="center" wrapText="1"/>
    </xf>
    <xf numFmtId="0" fontId="9" fillId="3" borderId="1" xfId="2" applyFont="1" applyFill="1" applyBorder="1" applyAlignment="1">
      <alignment horizontal="center" vertical="center" wrapText="1"/>
    </xf>
    <xf numFmtId="0" fontId="10" fillId="4" borderId="3" xfId="2" applyFont="1" applyFill="1" applyBorder="1" applyAlignment="1">
      <alignment horizontal="center" vertical="center" wrapText="1"/>
    </xf>
    <xf numFmtId="0" fontId="9" fillId="7" borderId="2" xfId="2" applyFont="1" applyFill="1" applyBorder="1" applyAlignment="1">
      <alignment horizontal="center" vertical="center" wrapText="1"/>
    </xf>
    <xf numFmtId="0" fontId="9" fillId="10" borderId="1" xfId="2" applyFont="1" applyFill="1" applyBorder="1" applyAlignment="1">
      <alignment horizontal="center" vertical="center" wrapText="1"/>
    </xf>
    <xf numFmtId="0" fontId="9" fillId="11" borderId="2" xfId="2" applyFont="1" applyFill="1" applyBorder="1" applyAlignment="1">
      <alignment horizontal="center" vertical="center" wrapText="1"/>
    </xf>
    <xf numFmtId="0" fontId="10" fillId="13" borderId="3" xfId="2" applyFont="1" applyFill="1" applyBorder="1" applyAlignment="1">
      <alignment horizontal="center" vertical="center" wrapText="1"/>
    </xf>
    <xf numFmtId="0" fontId="9" fillId="16" borderId="1" xfId="2" applyFont="1" applyFill="1" applyBorder="1" applyAlignment="1">
      <alignment horizontal="center" vertical="center" wrapText="1"/>
    </xf>
    <xf numFmtId="0" fontId="6" fillId="9" borderId="0" xfId="0" applyFont="1" applyFill="1" applyAlignment="1">
      <alignment horizontal="center" vertical="center"/>
    </xf>
    <xf numFmtId="0" fontId="6" fillId="11" borderId="0" xfId="0" applyFont="1" applyFill="1" applyAlignment="1">
      <alignment horizontal="center" vertical="center"/>
    </xf>
    <xf numFmtId="0" fontId="9" fillId="5" borderId="1" xfId="2" applyFont="1" applyFill="1" applyBorder="1" applyAlignment="1">
      <alignment horizontal="center" vertical="center" wrapText="1"/>
    </xf>
    <xf numFmtId="0" fontId="10" fillId="4" borderId="2" xfId="2" applyFont="1" applyFill="1" applyBorder="1" applyAlignment="1">
      <alignment horizontal="left" vertical="center" wrapText="1"/>
    </xf>
    <xf numFmtId="0" fontId="10" fillId="4" borderId="3" xfId="2" applyFont="1" applyFill="1" applyBorder="1" applyAlignment="1">
      <alignment horizontal="left" vertical="center" wrapText="1"/>
    </xf>
    <xf numFmtId="0" fontId="10" fillId="13" borderId="2" xfId="2" applyFont="1" applyFill="1" applyBorder="1" applyAlignment="1">
      <alignment horizontal="left" vertical="center" wrapText="1"/>
    </xf>
    <xf numFmtId="0" fontId="10" fillId="13" borderId="3" xfId="2" applyFont="1" applyFill="1" applyBorder="1" applyAlignment="1">
      <alignment horizontal="left" vertical="center" wrapText="1"/>
    </xf>
    <xf numFmtId="0" fontId="5" fillId="9" borderId="1" xfId="0" applyFont="1" applyFill="1" applyBorder="1" applyAlignment="1">
      <alignment horizontal="left" vertical="center"/>
    </xf>
    <xf numFmtId="0" fontId="18" fillId="9" borderId="1" xfId="1" applyFill="1" applyBorder="1" applyAlignment="1" applyProtection="1">
      <alignment horizontal="left" vertical="center" wrapText="1"/>
    </xf>
    <xf numFmtId="0" fontId="5" fillId="12" borderId="1" xfId="0" applyFont="1" applyFill="1" applyBorder="1" applyAlignment="1">
      <alignment horizontal="left" vertical="center"/>
    </xf>
    <xf numFmtId="0" fontId="12" fillId="12" borderId="1" xfId="4" applyFont="1" applyFill="1" applyBorder="1" applyAlignment="1">
      <alignment horizontal="left" vertical="center" wrapText="1"/>
    </xf>
    <xf numFmtId="0" fontId="5" fillId="0" borderId="1" xfId="0" applyFont="1" applyBorder="1" applyAlignment="1">
      <alignment horizontal="left" vertical="center"/>
    </xf>
    <xf numFmtId="0" fontId="18" fillId="0" borderId="1" xfId="1" applyBorder="1" applyAlignment="1" applyProtection="1">
      <alignment horizontal="left" vertical="center" wrapText="1"/>
    </xf>
    <xf numFmtId="0" fontId="22" fillId="2" borderId="1" xfId="2" applyFont="1" applyFill="1" applyBorder="1" applyAlignment="1">
      <alignment horizontal="center" vertical="center" wrapText="1"/>
    </xf>
    <xf numFmtId="0" fontId="22" fillId="9" borderId="1" xfId="2" applyFont="1" applyFill="1" applyBorder="1" applyAlignment="1">
      <alignment horizontal="center" vertical="center" wrapText="1"/>
    </xf>
    <xf numFmtId="0" fontId="3" fillId="0" borderId="0" xfId="5"/>
    <xf numFmtId="0" fontId="3" fillId="0" borderId="0" xfId="5" applyAlignment="1">
      <alignment horizontal="left" indent="1"/>
    </xf>
    <xf numFmtId="0" fontId="24" fillId="4" borderId="2" xfId="2" applyFont="1" applyFill="1" applyBorder="1" applyAlignment="1">
      <alignment horizontal="left" vertical="center" wrapText="1"/>
    </xf>
    <xf numFmtId="0" fontId="25" fillId="9" borderId="1" xfId="0" applyFont="1" applyFill="1" applyBorder="1" applyAlignment="1">
      <alignment horizontal="left" vertical="center" wrapText="1"/>
    </xf>
    <xf numFmtId="0" fontId="0" fillId="2" borderId="0" xfId="0" applyFill="1"/>
    <xf numFmtId="0" fontId="26" fillId="18" borderId="5" xfId="0" applyFont="1" applyFill="1" applyBorder="1" applyAlignment="1">
      <alignment horizontal="center" vertical="center" textRotation="90" wrapText="1"/>
    </xf>
    <xf numFmtId="0" fontId="26" fillId="0" borderId="5" xfId="0" applyFont="1" applyBorder="1" applyAlignment="1">
      <alignment horizontal="center" vertical="center" textRotation="90" wrapText="1"/>
    </xf>
    <xf numFmtId="0" fontId="27" fillId="18" borderId="4" xfId="0" applyFont="1" applyFill="1" applyBorder="1" applyAlignment="1">
      <alignment horizontal="center" vertical="center" wrapText="1"/>
    </xf>
    <xf numFmtId="0" fontId="26" fillId="18" borderId="5" xfId="0" applyFont="1" applyFill="1" applyBorder="1" applyAlignment="1">
      <alignment horizontal="center" vertical="center" wrapText="1"/>
    </xf>
    <xf numFmtId="0" fontId="26" fillId="0" borderId="5" xfId="0" applyFont="1" applyBorder="1" applyAlignment="1">
      <alignment horizontal="center" vertical="center" wrapText="1"/>
    </xf>
    <xf numFmtId="0" fontId="27" fillId="19" borderId="4" xfId="0" applyFont="1" applyFill="1" applyBorder="1" applyAlignment="1">
      <alignment horizontal="center" vertical="center" wrapText="1"/>
    </xf>
    <xf numFmtId="0" fontId="26" fillId="20" borderId="5" xfId="0" applyFont="1" applyFill="1" applyBorder="1" applyAlignment="1">
      <alignment horizontal="center" vertical="center" wrapText="1"/>
    </xf>
    <xf numFmtId="0" fontId="26" fillId="20" borderId="5" xfId="0" quotePrefix="1" applyFont="1" applyFill="1" applyBorder="1" applyAlignment="1">
      <alignment horizontal="center" vertical="center" wrapText="1"/>
    </xf>
    <xf numFmtId="0" fontId="9" fillId="10" borderId="1" xfId="2" applyFont="1" applyFill="1" applyBorder="1" applyAlignment="1">
      <alignment horizontal="left" vertical="center" wrapText="1"/>
    </xf>
    <xf numFmtId="0" fontId="9" fillId="10" borderId="1" xfId="2" applyFont="1" applyFill="1" applyBorder="1" applyAlignment="1">
      <alignment vertical="center" wrapText="1"/>
    </xf>
    <xf numFmtId="0" fontId="9" fillId="10" borderId="2" xfId="2" applyFont="1" applyFill="1" applyBorder="1" applyAlignment="1">
      <alignment vertical="center" wrapText="1"/>
    </xf>
    <xf numFmtId="0" fontId="9" fillId="10" borderId="3" xfId="2" applyFont="1" applyFill="1" applyBorder="1" applyAlignment="1">
      <alignment vertical="center" wrapText="1"/>
    </xf>
    <xf numFmtId="0" fontId="9" fillId="10" borderId="4" xfId="2" applyFont="1" applyFill="1" applyBorder="1" applyAlignment="1">
      <alignment vertical="center" wrapText="1"/>
    </xf>
    <xf numFmtId="0" fontId="0" fillId="0" borderId="0" xfId="0" applyAlignment="1">
      <alignment horizontal="left" vertical="top"/>
    </xf>
    <xf numFmtId="0" fontId="3" fillId="0" borderId="0" xfId="5" applyAlignment="1">
      <alignment horizontal="left" vertical="top"/>
    </xf>
    <xf numFmtId="0" fontId="0" fillId="0" borderId="0" xfId="0" applyAlignment="1">
      <alignment horizontal="left" vertical="top" wrapText="1"/>
    </xf>
    <xf numFmtId="0" fontId="2" fillId="21" borderId="0" xfId="0" applyFont="1" applyFill="1" applyAlignment="1">
      <alignment horizontal="left" vertical="top" wrapText="1"/>
    </xf>
    <xf numFmtId="0" fontId="0" fillId="21" borderId="0" xfId="0" applyFill="1" applyAlignment="1">
      <alignment horizontal="left" vertical="top"/>
    </xf>
    <xf numFmtId="0" fontId="0" fillId="22" borderId="0" xfId="0" applyFill="1" applyAlignment="1">
      <alignment horizontal="left" vertical="top"/>
    </xf>
    <xf numFmtId="0" fontId="2" fillId="22" borderId="0" xfId="0" applyFont="1" applyFill="1" applyAlignment="1">
      <alignment horizontal="left" vertical="top" wrapText="1"/>
    </xf>
    <xf numFmtId="0" fontId="26" fillId="18" borderId="5" xfId="0" applyFont="1" applyFill="1" applyBorder="1" applyAlignment="1">
      <alignment horizontal="center" vertical="center" wrapText="1"/>
    </xf>
    <xf numFmtId="0" fontId="26" fillId="0" borderId="5" xfId="0" applyFont="1" applyBorder="1" applyAlignment="1">
      <alignment horizontal="center" vertical="center" wrapText="1"/>
    </xf>
    <xf numFmtId="0" fontId="1" fillId="0" borderId="0" xfId="0" applyFont="1" applyAlignment="1">
      <alignment horizontal="left" vertical="top" wrapText="1"/>
    </xf>
    <xf numFmtId="0" fontId="0" fillId="2" borderId="0" xfId="0" applyFill="1" applyAlignment="1">
      <alignment horizontal="center" vertical="center"/>
    </xf>
    <xf numFmtId="0" fontId="5" fillId="23" borderId="0" xfId="0" applyFont="1" applyFill="1" applyAlignment="1">
      <alignment horizontal="center" vertical="center" textRotation="90" wrapText="1"/>
    </xf>
    <xf numFmtId="0" fontId="30" fillId="2" borderId="0" xfId="0" applyFont="1" applyFill="1" applyAlignment="1">
      <alignment horizontal="center" vertical="center"/>
    </xf>
    <xf numFmtId="0" fontId="30" fillId="2" borderId="5" xfId="0" applyFont="1" applyFill="1" applyBorder="1" applyAlignment="1">
      <alignment horizontal="center" vertical="center"/>
    </xf>
    <xf numFmtId="0" fontId="4" fillId="2" borderId="0" xfId="0" applyFont="1" applyFill="1"/>
    <xf numFmtId="0" fontId="7" fillId="18" borderId="5" xfId="0" applyFont="1" applyFill="1" applyBorder="1" applyAlignment="1">
      <alignment horizontal="center" vertical="center" wrapText="1"/>
    </xf>
    <xf numFmtId="0" fontId="7" fillId="0" borderId="5" xfId="0" applyFont="1" applyBorder="1" applyAlignment="1">
      <alignment horizontal="center" vertical="center" wrapText="1"/>
    </xf>
    <xf numFmtId="0" fontId="7" fillId="18" borderId="4" xfId="0" applyFont="1" applyFill="1" applyBorder="1" applyAlignment="1">
      <alignment horizontal="center" vertical="center" wrapText="1"/>
    </xf>
    <xf numFmtId="0" fontId="29" fillId="2" borderId="0" xfId="0" applyFont="1" applyFill="1"/>
    <xf numFmtId="0" fontId="31" fillId="2" borderId="0" xfId="0" applyFont="1" applyFill="1"/>
    <xf numFmtId="0" fontId="31" fillId="2" borderId="0" xfId="0" applyFont="1" applyFill="1" applyAlignment="1">
      <alignment horizontal="center" vertical="center"/>
    </xf>
    <xf numFmtId="0" fontId="26" fillId="0" borderId="5" xfId="0" applyFont="1" applyBorder="1" applyAlignment="1">
      <alignment horizontal="center" vertical="top" wrapText="1"/>
    </xf>
    <xf numFmtId="0" fontId="26" fillId="18" borderId="5" xfId="0" applyFont="1" applyFill="1" applyBorder="1" applyAlignment="1">
      <alignment horizontal="center" vertical="center" wrapText="1"/>
    </xf>
    <xf numFmtId="0" fontId="26" fillId="0" borderId="5" xfId="0" applyFont="1" applyBorder="1" applyAlignment="1">
      <alignment horizontal="center" vertical="center" wrapText="1"/>
    </xf>
    <xf numFmtId="0" fontId="26" fillId="17" borderId="5" xfId="0" applyFont="1" applyFill="1" applyBorder="1" applyAlignment="1">
      <alignment horizontal="center" vertical="center" wrapText="1"/>
    </xf>
    <xf numFmtId="0" fontId="9" fillId="12" borderId="2" xfId="2" applyFont="1" applyFill="1" applyBorder="1" applyAlignment="1">
      <alignment horizontal="left" vertical="center" wrapText="1"/>
    </xf>
    <xf numFmtId="0" fontId="9" fillId="6" borderId="3" xfId="2" applyFont="1" applyFill="1" applyBorder="1" applyAlignment="1">
      <alignment horizontal="left" vertical="center" wrapText="1"/>
    </xf>
    <xf numFmtId="0" fontId="9" fillId="12" borderId="3" xfId="2" applyFont="1" applyFill="1" applyBorder="1" applyAlignment="1">
      <alignment horizontal="left" vertical="center" wrapText="1"/>
    </xf>
    <xf numFmtId="0" fontId="9" fillId="12" borderId="4" xfId="2" applyFont="1" applyFill="1" applyBorder="1" applyAlignment="1">
      <alignment horizontal="left" vertical="center" wrapText="1"/>
    </xf>
    <xf numFmtId="0" fontId="9" fillId="10" borderId="1" xfId="2" applyFont="1" applyFill="1" applyBorder="1" applyAlignment="1">
      <alignment horizontal="left" vertical="center" wrapText="1"/>
    </xf>
    <xf numFmtId="0" fontId="9" fillId="5" borderId="1" xfId="2" applyFont="1" applyFill="1" applyBorder="1" applyAlignment="1">
      <alignment horizontal="left" vertical="center" wrapText="1"/>
    </xf>
    <xf numFmtId="0" fontId="9" fillId="6" borderId="2" xfId="2" applyFont="1" applyFill="1" applyBorder="1" applyAlignment="1">
      <alignment horizontal="left" vertical="center" wrapText="1"/>
    </xf>
    <xf numFmtId="0" fontId="9" fillId="6" borderId="4" xfId="2" applyFont="1" applyFill="1" applyBorder="1" applyAlignment="1">
      <alignment horizontal="left" vertical="center" wrapText="1"/>
    </xf>
    <xf numFmtId="0" fontId="9" fillId="16" borderId="2" xfId="2" applyFont="1" applyFill="1" applyBorder="1" applyAlignment="1">
      <alignment horizontal="left" vertical="center" wrapText="1"/>
    </xf>
    <xf numFmtId="0" fontId="9" fillId="16" borderId="3" xfId="2" applyFont="1" applyFill="1" applyBorder="1" applyAlignment="1">
      <alignment horizontal="left" vertical="center" wrapText="1"/>
    </xf>
    <xf numFmtId="0" fontId="9" fillId="16" borderId="3" xfId="2" applyFont="1" applyFill="1" applyBorder="1" applyAlignment="1">
      <alignment horizontal="center" vertical="center" wrapText="1"/>
    </xf>
    <xf numFmtId="0" fontId="9" fillId="16" borderId="4" xfId="2" applyFont="1" applyFill="1" applyBorder="1" applyAlignment="1">
      <alignment horizontal="left" vertical="center" wrapText="1"/>
    </xf>
    <xf numFmtId="0" fontId="9" fillId="9" borderId="2" xfId="2" applyFont="1" applyFill="1" applyBorder="1" applyAlignment="1">
      <alignment horizontal="left" vertical="center" wrapText="1"/>
    </xf>
    <xf numFmtId="0" fontId="9" fillId="9" borderId="3" xfId="2" applyFont="1" applyFill="1" applyBorder="1" applyAlignment="1">
      <alignment horizontal="left" vertical="center" wrapText="1"/>
    </xf>
    <xf numFmtId="0" fontId="9" fillId="11" borderId="3" xfId="2" applyFont="1" applyFill="1" applyBorder="1" applyAlignment="1">
      <alignment horizontal="left" vertical="center" wrapText="1"/>
    </xf>
    <xf numFmtId="0" fontId="9" fillId="9" borderId="3" xfId="2" applyFont="1" applyFill="1" applyBorder="1" applyAlignment="1">
      <alignment horizontal="center" vertical="center" wrapText="1"/>
    </xf>
    <xf numFmtId="0" fontId="9" fillId="11" borderId="3" xfId="2" applyFont="1" applyFill="1" applyBorder="1" applyAlignment="1">
      <alignment horizontal="center" vertical="center" wrapText="1"/>
    </xf>
    <xf numFmtId="0" fontId="9" fillId="9" borderId="4" xfId="2" applyFont="1" applyFill="1" applyBorder="1" applyAlignment="1">
      <alignment horizontal="left" vertical="center" wrapText="1"/>
    </xf>
  </cellXfs>
  <cellStyles count="7">
    <cellStyle name="Hyperlink" xfId="1" builtinId="8"/>
    <cellStyle name="Normal" xfId="0" builtinId="0"/>
    <cellStyle name="Normal 2" xfId="2" xr:uid="{00000000-0005-0000-0000-00002A000000}"/>
    <cellStyle name="Normal 24" xfId="6" xr:uid="{1E146F0F-F389-4FE0-A100-C884F8D51D77}"/>
    <cellStyle name="Normal 3" xfId="5" xr:uid="{C7BE1295-C3B4-4B41-899F-59D5C0470F77}"/>
    <cellStyle name="Normal_Consolidate Data 1" xfId="3" xr:uid="{00000000-0005-0000-0000-000032000000}"/>
    <cellStyle name="常规_CMMI_PIID0809_v1.2" xfId="4" xr:uid="{00000000-0005-0000-0000-000033000000}"/>
  </cellStyles>
  <dxfs count="3857">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ont>
        <color theme="0"/>
      </font>
      <fill>
        <patternFill patternType="solid">
          <bgColor rgb="FFFF0000"/>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ont>
        <color theme="0"/>
      </font>
      <fill>
        <patternFill patternType="solid">
          <bgColor rgb="FFFF0000"/>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ont>
        <color theme="0"/>
      </font>
      <fill>
        <patternFill patternType="solid">
          <bgColor rgb="FFFF0000"/>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ont>
        <color theme="0"/>
      </font>
      <fill>
        <patternFill patternType="solid">
          <bgColor rgb="FFFF0000"/>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ont>
        <color theme="0"/>
      </font>
      <fill>
        <patternFill patternType="solid">
          <bgColor rgb="FFFF0000"/>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ont>
        <color theme="0"/>
      </font>
      <fill>
        <patternFill patternType="solid">
          <bgColor rgb="FFFF0000"/>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ont>
        <color theme="0"/>
      </font>
      <fill>
        <patternFill patternType="solid">
          <bgColor rgb="FFFF0000"/>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ont>
        <color theme="0"/>
      </font>
      <fill>
        <patternFill patternType="solid">
          <bgColor rgb="FFFF0000"/>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ont>
        <color theme="0"/>
      </font>
      <fill>
        <patternFill patternType="solid">
          <bgColor rgb="FFFF0000"/>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ont>
        <color theme="0"/>
      </font>
      <fill>
        <patternFill patternType="solid">
          <bgColor rgb="FFFF0000"/>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ont>
        <color theme="0"/>
      </font>
      <fill>
        <patternFill patternType="solid">
          <bgColor rgb="FFFF0000"/>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ont>
        <color theme="0"/>
      </font>
      <fill>
        <patternFill patternType="solid">
          <bgColor rgb="FFFF0000"/>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ont>
        <color theme="0"/>
      </font>
      <fill>
        <patternFill patternType="solid">
          <bgColor rgb="FFFF0000"/>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ont>
        <color theme="0"/>
      </font>
      <fill>
        <patternFill patternType="solid">
          <bgColor rgb="FFFF0000"/>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ont>
        <color theme="0"/>
      </font>
      <fill>
        <patternFill patternType="solid">
          <bgColor rgb="FFFF0000"/>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ont>
        <color theme="0"/>
      </font>
      <fill>
        <patternFill patternType="solid">
          <bgColor rgb="FFFF0000"/>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ont>
        <color theme="0"/>
      </font>
      <fill>
        <patternFill patternType="solid">
          <bgColor rgb="FFFF0000"/>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ont>
        <color theme="0"/>
      </font>
      <fill>
        <patternFill patternType="solid">
          <bgColor rgb="FFFF0000"/>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ont>
        <color theme="0"/>
      </font>
      <fill>
        <patternFill patternType="solid">
          <bgColor rgb="FFFF0000"/>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ont>
        <color theme="0"/>
      </font>
      <fill>
        <patternFill patternType="solid">
          <bgColor rgb="FFFF0000"/>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ont>
        <color theme="0"/>
      </font>
      <fill>
        <patternFill patternType="solid">
          <bgColor rgb="FFFF0000"/>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ont>
        <color theme="0"/>
      </font>
      <fill>
        <patternFill patternType="solid">
          <bgColor rgb="FFFF0000"/>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ont>
        <color theme="0"/>
      </font>
      <fill>
        <patternFill patternType="solid">
          <bgColor rgb="FFFF0000"/>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ont>
        <color theme="0"/>
      </font>
      <fill>
        <patternFill patternType="solid">
          <bgColor rgb="FFFF0000"/>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ont>
        <color theme="0"/>
      </font>
      <fill>
        <patternFill patternType="solid">
          <bgColor rgb="FFFF0000"/>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ont>
        <color theme="0"/>
      </font>
      <fill>
        <patternFill patternType="solid">
          <bgColor rgb="FFFF0000"/>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ont>
        <color theme="0"/>
      </font>
      <fill>
        <patternFill patternType="solid">
          <bgColor rgb="FFFF0000"/>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ont>
        <color theme="0"/>
      </font>
      <fill>
        <patternFill patternType="solid">
          <bgColor rgb="FFFF0000"/>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ont>
        <color theme="0"/>
      </font>
      <fill>
        <patternFill patternType="solid">
          <bgColor rgb="FFFF0000"/>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ont>
        <color theme="0"/>
      </font>
      <fill>
        <patternFill patternType="solid">
          <bgColor rgb="FFFF0000"/>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ont>
        <color theme="0"/>
      </font>
      <fill>
        <patternFill patternType="solid">
          <bgColor rgb="FFFF0000"/>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ont>
        <color theme="0"/>
      </font>
      <fill>
        <patternFill patternType="solid">
          <bgColor rgb="FFFF0000"/>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ont>
        <color theme="0"/>
      </font>
      <fill>
        <patternFill patternType="solid">
          <bgColor rgb="FFFF0000"/>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ont>
        <color theme="0"/>
      </font>
      <fill>
        <patternFill patternType="solid">
          <bgColor rgb="FFFF0000"/>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ont>
        <color theme="0"/>
      </font>
      <fill>
        <patternFill patternType="solid">
          <bgColor rgb="FFFF0000"/>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ont>
        <color theme="0"/>
      </font>
      <fill>
        <patternFill patternType="solid">
          <bgColor rgb="FFFF0000"/>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ont>
        <color theme="0"/>
      </font>
      <fill>
        <patternFill patternType="solid">
          <bgColor rgb="FFFF0000"/>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ont>
        <color theme="0"/>
      </font>
      <fill>
        <patternFill patternType="solid">
          <bgColor rgb="FFFF0000"/>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ont>
        <color theme="0"/>
      </font>
      <fill>
        <patternFill patternType="solid">
          <bgColor rgb="FFFF0000"/>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ont>
        <color theme="0"/>
      </font>
      <fill>
        <patternFill patternType="solid">
          <bgColor rgb="FFFF0000"/>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ont>
        <color theme="0"/>
      </font>
      <fill>
        <patternFill patternType="solid">
          <bgColor rgb="FFFF0000"/>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ont>
        <color theme="0"/>
      </font>
      <fill>
        <patternFill patternType="solid">
          <bgColor rgb="FFFF0000"/>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ont>
        <color theme="0"/>
      </font>
      <fill>
        <patternFill patternType="solid">
          <bgColor rgb="FFFF0000"/>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ont>
        <color theme="0"/>
      </font>
      <fill>
        <patternFill patternType="solid">
          <bgColor rgb="FFFF0000"/>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ont>
        <color theme="0"/>
      </font>
      <fill>
        <patternFill patternType="solid">
          <bgColor rgb="FFFF0000"/>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ont>
        <color theme="0"/>
      </font>
      <fill>
        <patternFill patternType="solid">
          <bgColor rgb="FFFF0000"/>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ont>
        <color theme="0"/>
      </font>
      <fill>
        <patternFill patternType="solid">
          <bgColor rgb="FFFF0000"/>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ont>
        <color theme="0"/>
      </font>
      <fill>
        <patternFill patternType="solid">
          <bgColor rgb="FFFF0000"/>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ont>
        <color theme="0"/>
      </font>
      <fill>
        <patternFill patternType="solid">
          <bgColor rgb="FFFF0000"/>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ont>
        <color theme="0"/>
      </font>
      <fill>
        <patternFill patternType="solid">
          <bgColor rgb="FFFF0000"/>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ont>
        <color theme="0"/>
      </font>
      <fill>
        <patternFill patternType="solid">
          <bgColor rgb="FFFF0000"/>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ont>
        <color theme="0"/>
      </font>
      <fill>
        <patternFill patternType="solid">
          <bgColor rgb="FFFF0000"/>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ont>
        <color theme="0"/>
      </font>
      <fill>
        <patternFill patternType="solid">
          <bgColor rgb="FFFF0000"/>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ont>
        <color theme="0"/>
      </font>
      <fill>
        <patternFill patternType="solid">
          <bgColor rgb="FFFF0000"/>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ont>
        <color theme="0"/>
      </font>
      <fill>
        <patternFill patternType="solid">
          <bgColor rgb="FFFF0000"/>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ont>
        <color theme="0"/>
      </font>
      <fill>
        <patternFill patternType="solid">
          <bgColor rgb="FFFF0000"/>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ont>
        <color theme="0"/>
      </font>
      <fill>
        <patternFill patternType="solid">
          <bgColor rgb="FFFF0000"/>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ont>
        <color theme="0"/>
      </font>
      <fill>
        <patternFill patternType="solid">
          <bgColor rgb="FFFF0000"/>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ont>
        <color theme="0"/>
      </font>
      <fill>
        <patternFill patternType="solid">
          <bgColor rgb="FFFF0000"/>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ont>
        <color theme="0"/>
      </font>
      <fill>
        <patternFill patternType="solid">
          <bgColor rgb="FFFF0000"/>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ont>
        <color theme="0"/>
      </font>
      <fill>
        <patternFill patternType="solid">
          <bgColor rgb="FFFF0000"/>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ont>
        <color theme="0"/>
      </font>
      <fill>
        <patternFill patternType="solid">
          <bgColor rgb="FFFF0000"/>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ont>
        <color theme="0"/>
      </font>
      <fill>
        <patternFill patternType="solid">
          <bgColor rgb="FFFF0000"/>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ont>
        <color theme="0"/>
      </font>
      <fill>
        <patternFill patternType="solid">
          <bgColor rgb="FFFF0000"/>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ont>
        <color theme="0"/>
      </font>
      <fill>
        <patternFill patternType="solid">
          <bgColor rgb="FFFF0000"/>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ill>
        <patternFill patternType="solid">
          <bgColor rgb="FFFFFF00"/>
        </patternFill>
      </fill>
    </dxf>
    <dxf>
      <fill>
        <patternFill patternType="solid">
          <bgColor rgb="FFFFC000"/>
        </patternFill>
      </fill>
    </dxf>
    <dxf>
      <font>
        <color theme="0"/>
      </font>
      <fill>
        <patternFill patternType="solid">
          <bgColor rgb="FFFF0000"/>
        </patternFill>
      </fill>
    </dxf>
    <dxf>
      <fill>
        <patternFill patternType="solid">
          <bgColor theme="8" tint="0.39991454817346722"/>
        </patternFill>
      </fill>
    </dxf>
    <dxf>
      <fill>
        <patternFill patternType="solid">
          <bgColor rgb="FF00CC00"/>
        </patternFill>
      </fill>
    </dxf>
    <dxf>
      <font>
        <color theme="0"/>
      </font>
      <fill>
        <patternFill patternType="solid">
          <bgColor rgb="FFFF0000"/>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s>
  <tableStyles count="0" defaultTableStyle="TableStyleMedium2" defaultPivotStyle="PivotStyleLight16"/>
  <colors>
    <mruColors>
      <color rgb="FF00CC00"/>
      <color rgb="FFF9A51A"/>
      <color rgb="FF00A551"/>
      <color rgb="FFF05A22"/>
      <color rgb="FF802C19"/>
      <color rgb="FF70BF65"/>
      <color rgb="FF008050"/>
      <color rgb="FFB682B9"/>
      <color rgb="FF6B2B88"/>
      <color rgb="FF007D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40"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8" Type="http://schemas.openxmlformats.org/officeDocument/2006/relationships/hyperlink" Target="https://demix365.sharepoint.com/sites/DemixGlobal/PieterVZ/6_PIID/2021-01-09to01-15%20(A5)%20R415%20D1234%20C52544%20KamfuTech/&#24191;&#19996;&#37329;&#36171;&#31185;&#25216;&#32929;&#20221;&#26377;&#38480;&#20844;&#21496;-Kamfu%20Tech/02-&#39033;&#30446;&#32423;/P3-&#20315;&#23665;&#24066;&#25919;&#25968;&#23616;&#24494;&#20449;&#20844;&#20247;&#21495;&#31995;&#32479;/01-&#29983;&#23384;&#21608;&#26399;/06-&#23454;&#29616;/02-&#20135;&#21697;&#38598;&#25104;/03-&#20135;&#21697;&#38598;&#25104;&#26816;&#26597;&#21015;&#34920;(Kamfu-GZHXT-PI-PIChkList)V1-0.xls" TargetMode="External"/><Relationship Id="rId13" Type="http://schemas.openxmlformats.org/officeDocument/2006/relationships/hyperlink" Target="https://demix365.sharepoint.com/sites/DemixGlobal/PieterVZ/6_PIID/2021-01-09to01-15%20(A5)%20R415%20D1234%20C52544%20KamfuTech/&#24191;&#19996;&#37329;&#36171;&#31185;&#25216;&#32929;&#20221;&#26377;&#38480;&#20844;&#21496;-Kamfu%20Tech/02-&#39033;&#30446;&#32423;/P1-&#26234;&#33021;&#21150;&#26381;&#21153;&#24179;&#21488;/01-&#29983;&#23384;&#21608;&#26399;/07-&#27979;&#35797;/03-&#31995;&#32479;&#27979;&#35797;/01-&#31995;&#32479;&#27979;&#35797;&#29992;&#20363;(Kamfu-ZNB-VV-TestCase-SystemTest)V1-0.doc" TargetMode="External"/><Relationship Id="rId18" Type="http://schemas.openxmlformats.org/officeDocument/2006/relationships/hyperlink" Target="https://demix365.sharepoint.com/sites/DemixGlobal/PieterVZ/6_PIID/2021-01-09to01-15%20(A5)%20R415%20D1234%20C52544%20KamfuTech/&#24191;&#19996;&#37329;&#36171;&#31185;&#25216;&#32929;&#20221;&#26377;&#38480;&#20844;&#21496;-Kamfu%20Tech/02-&#39033;&#30446;&#32423;/P3-&#20315;&#23665;&#24066;&#25919;&#25968;&#23616;&#24494;&#20449;&#20844;&#20247;&#21495;&#31995;&#32479;/01-&#29983;&#23384;&#21608;&#26399;/06-&#23454;&#29616;/02-&#20135;&#21697;&#38598;&#25104;/03-&#20135;&#21697;&#38598;&#25104;&#26816;&#26597;&#21015;&#34920;(Kamfu-GZHXT-PI-PIChkList)V1-0.xls" TargetMode="External"/><Relationship Id="rId3" Type="http://schemas.openxmlformats.org/officeDocument/2006/relationships/hyperlink" Target="https://demix365.sharepoint.com/sites/DemixGlobal/PieterVZ/6_PIID/2021-01-09to01-15%20(A5)%20R415%20D1234%20C52544%20KamfuTech/&#24191;&#19996;&#37329;&#36171;&#31185;&#25216;&#32929;&#20221;&#26377;&#38480;&#20844;&#21496;-Kamfu%20Tech/02-&#39033;&#30446;&#32423;/P1-&#26234;&#33021;&#21150;&#26381;&#21153;&#24179;&#21488;/01-&#29983;&#23384;&#21608;&#26399;/06-&#23454;&#29616;/02-&#20135;&#21697;&#38598;&#25104;/01-&#20135;&#21697;&#38598;&#25104;&#35745;&#21010;(Kamfu-ZNB-PI-Plan)V1-0.doc" TargetMode="External"/><Relationship Id="rId21" Type="http://schemas.openxmlformats.org/officeDocument/2006/relationships/hyperlink" Target="https://demix365.sharepoint.com/sites/DemixGlobal/PieterVZ/6_PIID/2021-01-09to01-15%20(A5)%20R415%20D1234%20C52544%20KamfuTech/&#24191;&#19996;&#37329;&#36171;&#31185;&#25216;&#32929;&#20221;&#26377;&#38480;&#20844;&#21496;-Kamfu%20Tech/02-&#39033;&#30446;&#32423;/P1-&#26234;&#33021;&#21150;&#26381;&#21153;&#24179;&#21488;/01-&#29983;&#23384;&#21608;&#26399;/07-&#27979;&#35797;/02-&#38598;&#25104;&#27979;&#35797;/01-&#38598;&#25104;&#27979;&#35797;&#29992;&#20363;(Kamfu-ZNB-TestCase-IntegrationTest)V1-0.doc" TargetMode="External"/><Relationship Id="rId7" Type="http://schemas.openxmlformats.org/officeDocument/2006/relationships/hyperlink" Target="https://demix365.sharepoint.com/sites/DemixGlobal/PieterVZ/6_PIID/2021-01-09to01-15%20(A5)%20R415%20D1234%20C52544%20KamfuTech/&#24191;&#19996;&#37329;&#36171;&#31185;&#25216;&#32929;&#20221;&#26377;&#38480;&#20844;&#21496;-Kamfu%20Tech/02-&#39033;&#30446;&#32423;/P1-&#26234;&#33021;&#21150;&#26381;&#21153;&#24179;&#21488;/01-&#29983;&#23384;&#21608;&#26399;/06-&#23454;&#29616;/02-&#20135;&#21697;&#38598;&#25104;/03-&#20135;&#21697;&#38598;&#25104;&#26816;&#26597;&#21015;&#34920;(Kamfu-ZNB-PI-PIChkList)V1-0.xls" TargetMode="External"/><Relationship Id="rId12" Type="http://schemas.openxmlformats.org/officeDocument/2006/relationships/hyperlink" Target="https://demix365.sharepoint.com/sites/DemixGlobal/PieterVZ/6_PIID/2021-01-09to01-15%20(A5)%20R415%20D1234%20C52544%20KamfuTech/&#24191;&#19996;&#37329;&#36171;&#31185;&#25216;&#32929;&#20221;&#26377;&#38480;&#20844;&#21496;-Kamfu%20Tech/02-&#39033;&#30446;&#32423;/P3-&#20315;&#23665;&#24066;&#25919;&#25968;&#23616;&#24494;&#20449;&#20844;&#20247;&#21495;&#31995;&#32479;/01-&#29983;&#23384;&#21608;&#26399;/06-&#23454;&#29616;/02-&#20135;&#21697;&#38598;&#25104;/05-&#27169;&#22359;&#26680;&#26597;&#25253;&#21578;(Kamfu-GZHXT-PI-MCheckRpt)V1-0.xls" TargetMode="External"/><Relationship Id="rId17" Type="http://schemas.openxmlformats.org/officeDocument/2006/relationships/hyperlink" Target="https://demix365.sharepoint.com/sites/DemixGlobal/PieterVZ/6_PIID/2021-01-09to01-15%20(A5)%20R415%20D1234%20C52544%20KamfuTech/&#24191;&#19996;&#37329;&#36171;&#31185;&#25216;&#32929;&#20221;&#26377;&#38480;&#20844;&#21496;-Kamfu%20Tech/02-&#39033;&#30446;&#32423;/P1-&#26234;&#33021;&#21150;&#26381;&#21153;&#24179;&#21488;/01-&#29983;&#23384;&#21608;&#26399;/06-&#23454;&#29616;/02-&#20135;&#21697;&#38598;&#25104;/03-&#20135;&#21697;&#38598;&#25104;&#26816;&#26597;&#21015;&#34920;(Kamfu-ZNB-PI-PIChkList)V1-0.xls" TargetMode="External"/><Relationship Id="rId2" Type="http://schemas.openxmlformats.org/officeDocument/2006/relationships/hyperlink" Target="https://demix365.sharepoint.com/sites/DemixGlobal/PieterVZ/6_PIID/2021-01-09to01-15%20(A5)%20R415%20D1234%20C52544%20KamfuTech/&#24191;&#19996;&#37329;&#36171;&#31185;&#25216;&#32929;&#20221;&#26377;&#38480;&#20844;&#21496;-Kamfu%20Tech/02-&#39033;&#30446;&#32423;/P1-&#26234;&#33021;&#21150;&#26381;&#21153;&#24179;&#21488;/01-&#29983;&#23384;&#21608;&#26399;/06-&#23454;&#29616;/02-&#20135;&#21697;&#38598;&#25104;/01-&#20135;&#21697;&#38598;&#25104;&#35745;&#21010;(Kamfu-ZNB-PI-Plan)V1-0.doc" TargetMode="External"/><Relationship Id="rId16" Type="http://schemas.openxmlformats.org/officeDocument/2006/relationships/hyperlink" Target="https://demix365.sharepoint.com/sites/DemixGlobal/PieterVZ/6_PIID/2021-01-09to01-15%20(A5)%20R415%20D1234%20C52544%20KamfuTech/&#24191;&#19996;&#37329;&#36171;&#31185;&#25216;&#32929;&#20221;&#26377;&#38480;&#20844;&#21496;-Kamfu%20Tech/02-&#39033;&#30446;&#32423;/P3-&#20315;&#23665;&#24066;&#25919;&#25968;&#23616;&#24494;&#20449;&#20844;&#20247;&#21495;&#31995;&#32479;/01-&#29983;&#23384;&#21608;&#26399;/07-&#27979;&#35797;/02-&#38598;&#25104;&#27979;&#35797;/01-&#38598;&#25104;&#27979;&#35797;&#29992;&#20363;(Kamfu-GZHXT-VV-TestCase-SystemTest)V1-0.doc" TargetMode="External"/><Relationship Id="rId20" Type="http://schemas.openxmlformats.org/officeDocument/2006/relationships/hyperlink" Target="https://demix365.sharepoint.com/sites/DemixGlobal/PieterVZ/6_PIID/2021-01-09to01-15%20(A5)%20R415%20D1234%20C52544%20KamfuTech/&#24191;&#19996;&#37329;&#36171;&#31185;&#25216;&#32929;&#20221;&#26377;&#38480;&#20844;&#21496;-Kamfu%20Tech/02-&#39033;&#30446;&#32423;/P3-&#20315;&#23665;&#24066;&#25919;&#25968;&#23616;&#24494;&#20449;&#20844;&#20247;&#21495;&#31995;&#32479;/02-&#20840;&#31243;&#31649;&#29702;/05-&#35780;&#23457;&#31649;&#29702;/04-&#38656;&#27714;&#35780;&#23457;/01-&#38656;&#27714;&#35268;&#26684;&#35828;&#26126;&#20070;/03-&#35780;&#23457;&#25253;&#21578;_&#38656;&#27714;&#35268;&#26684;&#35828;&#26126;&#20070;(Kamfu-GZHXT-PR-ReviewRpt)V1.0.xls" TargetMode="External"/><Relationship Id="rId1" Type="http://schemas.openxmlformats.org/officeDocument/2006/relationships/hyperlink" Target="https://demix365.sharepoint.com/sites/DemixGlobal/PieterVZ/6_PIID/2021-01-09to01-15%20(A5)%20R415%20D1234%20C52544%20KamfuTech/&#24191;&#19996;&#37329;&#36171;&#31185;&#25216;&#32929;&#20221;&#26377;&#38480;&#20844;&#21496;-Kamfu%20Tech/02-&#39033;&#30446;&#32423;/P1-&#26234;&#33021;&#21150;&#26381;&#21153;&#24179;&#21488;/01-&#29983;&#23384;&#21608;&#26399;/06-&#23454;&#29616;/02-&#20135;&#21697;&#38598;&#25104;/01-&#20135;&#21697;&#38598;&#25104;&#35745;&#21010;(Kamfu-ZNB-PI-Plan)V1-0.doc" TargetMode="External"/><Relationship Id="rId6" Type="http://schemas.openxmlformats.org/officeDocument/2006/relationships/hyperlink" Target="https://demix365.sharepoint.com/sites/DemixGlobal/PieterVZ/6_PIID/2021-01-09to01-15%20(A5)%20R415%20D1234%20C52544%20KamfuTech/&#24191;&#19996;&#37329;&#36171;&#31185;&#25216;&#32929;&#20221;&#26377;&#38480;&#20844;&#21496;-Kamfu%20Tech/02-&#39033;&#30446;&#32423;/P1-&#26234;&#33021;&#21150;&#26381;&#21153;&#24179;&#21488;/01-&#29983;&#23384;&#21608;&#26399;/06-&#23454;&#29616;/02-&#20135;&#21697;&#38598;&#25104;/01-&#20135;&#21697;&#38598;&#25104;&#35745;&#21010;(Kamfu-ZNB-PI-Plan)V1-0.doc" TargetMode="External"/><Relationship Id="rId11" Type="http://schemas.openxmlformats.org/officeDocument/2006/relationships/hyperlink" Target="https://demix365.sharepoint.com/sites/DemixGlobal/PieterVZ/6_PIID/2021-01-09to01-15%20(A5)%20R415%20D1234%20C52544%20KamfuTech/&#24191;&#19996;&#37329;&#36171;&#31185;&#25216;&#32929;&#20221;&#26377;&#38480;&#20844;&#21496;-Kamfu%20Tech/02-&#39033;&#30446;&#32423;/P1-&#26234;&#33021;&#21150;&#26381;&#21153;&#24179;&#21488;/01-&#29983;&#23384;&#21608;&#26399;/06-&#23454;&#29616;/02-&#20135;&#21697;&#38598;&#25104;/05-&#27169;&#22359;&#26680;&#26597;&#25253;&#21578;(Kamfu-ZNB-PI-MCheckRpt)V1-0.xls" TargetMode="External"/><Relationship Id="rId5" Type="http://schemas.openxmlformats.org/officeDocument/2006/relationships/hyperlink" Target="https://demix365.sharepoint.com/sites/DemixGlobal/PieterVZ/6_PIID/2021-01-09to01-15%20(A5)%20R415%20D1234%20C52544%20KamfuTech/&#24191;&#19996;&#37329;&#36171;&#31185;&#25216;&#32929;&#20221;&#26377;&#38480;&#20844;&#21496;-Kamfu%20Tech/02-&#39033;&#30446;&#32423;/P1-&#26234;&#33021;&#21150;&#26381;&#21153;&#24179;&#21488;/01-&#29983;&#23384;&#21608;&#26399;/06-&#23454;&#29616;/02-&#20135;&#21697;&#38598;&#25104;/01-&#20135;&#21697;&#38598;&#25104;&#35745;&#21010;(Kamfu-ZNB-PI-Plan)V1-0.doc" TargetMode="External"/><Relationship Id="rId15" Type="http://schemas.openxmlformats.org/officeDocument/2006/relationships/hyperlink" Target="https://demix365.sharepoint.com/sites/DemixGlobal/PieterVZ/6_PIID/2021-01-09to01-15%20(A5)%20R415%20D1234%20C52544%20KamfuTech/&#24191;&#19996;&#37329;&#36171;&#31185;&#25216;&#32929;&#20221;&#26377;&#38480;&#20844;&#21496;-Kamfu%20Tech/02-&#39033;&#30446;&#32423;/P1-&#26234;&#33021;&#21150;&#26381;&#21153;&#24179;&#21488;/01-&#29983;&#23384;&#21608;&#26399;/07-&#27979;&#35797;/02-&#38598;&#25104;&#27979;&#35797;/01-&#38598;&#25104;&#27979;&#35797;&#29992;&#20363;(Kamfu-ZNB-TestCase-IntegrationTest)V1-0.doc" TargetMode="External"/><Relationship Id="rId10" Type="http://schemas.openxmlformats.org/officeDocument/2006/relationships/hyperlink" Target="https://demix365.sharepoint.com/sites/DemixGlobal/PieterVZ/6_PIID/2021-01-09to01-15%20(A5)%20R415%20D1234%20C52544%20KamfuTech/&#24191;&#19996;&#37329;&#36171;&#31185;&#25216;&#32929;&#20221;&#26377;&#38480;&#20844;&#21496;-Kamfu%20Tech/02-&#39033;&#30446;&#32423;/P1-&#26234;&#33021;&#21150;&#26381;&#21153;&#24179;&#21488;/01-&#29983;&#23384;&#21608;&#26399;/06-&#23454;&#29616;/02-&#20135;&#21697;&#38598;&#25104;/01-&#20135;&#21697;&#38598;&#25104;&#35745;&#21010;(Kamfu-ZNB-PI-Plan)V1-0.doc" TargetMode="External"/><Relationship Id="rId19" Type="http://schemas.openxmlformats.org/officeDocument/2006/relationships/hyperlink" Target="https://demix365.sharepoint.com/sites/DemixGlobal/PieterVZ/6_PIID/2021-01-09to01-15%20(A5)%20R415%20D1234%20C52544%20KamfuTech/&#24191;&#19996;&#37329;&#36171;&#31185;&#25216;&#32929;&#20221;&#26377;&#38480;&#20844;&#21496;-Kamfu%20Tech/02-&#39033;&#30446;&#32423;/P1-&#26234;&#33021;&#21150;&#26381;&#21153;&#24179;&#21488;/02-&#20840;&#31243;&#31649;&#29702;/05-&#35780;&#23457;&#31649;&#29702;/04-&#38656;&#27714;&#35780;&#23457;/01-&#38656;&#27714;&#35268;&#26684;&#35828;&#26126;&#20070;/03-&#35780;&#23457;&#25253;&#21578;_&#38656;&#27714;&#35268;&#26684;&#35828;&#26126;&#20070;(Kamfu-ZNB-PR-ReviewRpt)V1.0.xls" TargetMode="External"/><Relationship Id="rId4" Type="http://schemas.openxmlformats.org/officeDocument/2006/relationships/hyperlink" Target="https://demix365.sharepoint.com/sites/DemixGlobal/PieterVZ/6_PIID/2021-01-09to01-15%20(A5)%20R415%20D1234%20C52544%20KamfuTech/&#24191;&#19996;&#37329;&#36171;&#31185;&#25216;&#32929;&#20221;&#26377;&#38480;&#20844;&#21496;-Kamfu%20Tech/02-&#39033;&#30446;&#32423;/P1-&#26234;&#33021;&#21150;&#26381;&#21153;&#24179;&#21488;/01-&#29983;&#23384;&#21608;&#26399;/06-&#23454;&#29616;/02-&#20135;&#21697;&#38598;&#25104;/01-&#20135;&#21697;&#38598;&#25104;&#35745;&#21010;(Kamfu-ZNB-PI-Plan)V1-0.doc" TargetMode="External"/><Relationship Id="rId9" Type="http://schemas.openxmlformats.org/officeDocument/2006/relationships/hyperlink" Target="https://demix365.sharepoint.com/sites/DemixGlobal/PieterVZ/6_PIID/2021-01-09to01-15%20(A5)%20R415%20D1234%20C52544%20KamfuTech/&#24191;&#19996;&#37329;&#36171;&#31185;&#25216;&#32929;&#20221;&#26377;&#38480;&#20844;&#21496;-Kamfu%20Tech/02-&#39033;&#30446;&#32423;/P1-&#26234;&#33021;&#21150;&#26381;&#21153;&#24179;&#21488;/01-&#29983;&#23384;&#21608;&#26399;/06-&#23454;&#29616;/02-&#20135;&#21697;&#38598;&#25104;/01-&#20135;&#21697;&#38598;&#25104;&#35745;&#21010;(Kamfu-ZNB-PI-Plan)V1-0.doc" TargetMode="External"/><Relationship Id="rId14" Type="http://schemas.openxmlformats.org/officeDocument/2006/relationships/hyperlink" Target="https://demix365.sharepoint.com/sites/DemixGlobal/PieterVZ/6_PIID/2021-01-09to01-15%20(A5)%20R415%20D1234%20C52544%20KamfuTech/&#24191;&#19996;&#37329;&#36171;&#31185;&#25216;&#32929;&#20221;&#26377;&#38480;&#20844;&#21496;-Kamfu%20Tech/02-&#39033;&#30446;&#32423;/P3-&#20315;&#23665;&#24066;&#25919;&#25968;&#23616;&#24494;&#20449;&#20844;&#20247;&#21495;&#31995;&#32479;/01-&#29983;&#23384;&#21608;&#26399;/07-&#27979;&#35797;/03-&#31995;&#32479;&#27979;&#35797;/01-&#31995;&#32479;&#27979;&#35797;&#29992;&#20363;(Kamfu-GZHXT-VV-TestCase-SystemTest)V1-0.doc" TargetMode="External"/><Relationship Id="rId22" Type="http://schemas.openxmlformats.org/officeDocument/2006/relationships/hyperlink" Target="https://demix365.sharepoint.com/sites/DemixGlobal/PieterVZ/6_PIID/2021-01-09to01-15%20(A5)%20R415%20D1234%20C52544%20KamfuTech/&#24191;&#19996;&#37329;&#36171;&#31185;&#25216;&#32929;&#20221;&#26377;&#38480;&#20844;&#21496;-Kamfu%20Tech/02-&#39033;&#30446;&#32423;/P3-&#20315;&#23665;&#24066;&#25919;&#25968;&#23616;&#24494;&#20449;&#20844;&#20247;&#21495;&#31995;&#32479;/01-&#29983;&#23384;&#21608;&#26399;/07-&#27979;&#35797;/02-&#38598;&#25104;&#27979;&#35797;/01-&#38598;&#25104;&#27979;&#35797;&#29992;&#20363;(Kamfu-GZHXT-VV-TestCase-SystemTest)V1-0.doc"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s://demix365.sharepoint.com/sites/DemixGlobal/PieterVZ/6_PIID/2021-01-09to01-15%20(A5)%20R415%20D1234%20C52544%20KamfuTech/&#24191;&#19996;&#37329;&#36171;&#31185;&#25216;&#32929;&#20221;&#26377;&#38480;&#20844;&#21496;-Kamfu%20Tech/02-&#39033;&#30446;&#32423;/P1-&#26234;&#33021;&#21150;&#26381;&#21153;&#24179;&#21488;/01-&#29983;&#23384;&#21608;&#26399;/08-&#35797;&#36816;&#34892;&#21450;&#39564;&#25910;/01-&#35797;&#36816;&#34892;/08-&#29992;&#25143;&#25163;&#20876;/04-&#29992;&#25143;&#25163;&#20876;(Kamfu-ZNB-TS-Usermanual)V1.0.docx" TargetMode="External"/><Relationship Id="rId13" Type="http://schemas.openxmlformats.org/officeDocument/2006/relationships/hyperlink" Target="https://demix365.sharepoint.com/sites/DemixGlobal/PieterVZ/6_PIID/2021-01-09to01-15%20(A5)%20R415%20D1234%20C52544%20KamfuTech/&#24191;&#19996;&#37329;&#36171;&#31185;&#25216;&#32929;&#20221;&#26377;&#38480;&#20844;&#21496;-Kamfu%20Tech/02-&#39033;&#30446;&#32423;/P1-&#26234;&#33021;&#21150;&#26381;&#21153;&#24179;&#21488;/02-&#20840;&#31243;&#31649;&#29702;/04-&#20915;&#31574;&#20998;&#26512;/02-&#20915;&#31574;&#20998;&#26512;&#25253;&#21578;(Kamfu-ZNB-dar-eVVuaterpt)V1-0.xls" TargetMode="External"/><Relationship Id="rId18"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2-&#36719;&#20214;&#24037;&#31243;&#35268;&#33539;/03-&#35774;&#35745;/&#35774;&#35745;&#35268;&#33539;(Kamfu-SPI-TS-Std-Design)V1-1.doc" TargetMode="External"/><Relationship Id="rId3" Type="http://schemas.openxmlformats.org/officeDocument/2006/relationships/hyperlink" Target="https://demix365.sharepoint.com/sites/DemixGlobal/PieterVZ/6_PIID/2021-01-09to01-15%20(A5)%20R415%20D1234%20C52544%20KamfuTech/&#24191;&#19996;&#37329;&#36171;&#31185;&#25216;&#32929;&#20221;&#26377;&#38480;&#20844;&#21496;-Kamfu%20Tech/02-&#39033;&#30446;&#32423;/P1-&#26234;&#33021;&#21150;&#26381;&#21153;&#24179;&#21488;/01-&#29983;&#23384;&#21608;&#26399;/05-&#35774;&#35745;/03-&#35814;&#32454;&#35774;&#35745;&#35828;&#26126;&#20070;(Kamfu-ZNB-TS-DD)V1-0.doc" TargetMode="External"/><Relationship Id="rId7" Type="http://schemas.openxmlformats.org/officeDocument/2006/relationships/hyperlink" Target="https://demix365.sharepoint.com/sites/DemixGlobal/PieterVZ/6_PIID/2021-01-09to01-15%20(A5)%20R415%20D1234%20C52544%20KamfuTech/&#24191;&#19996;&#37329;&#36171;&#31185;&#25216;&#32929;&#20221;&#26377;&#38480;&#20844;&#21496;-Kamfu%20Tech/02-&#39033;&#30446;&#32423;/P1-&#26234;&#33021;&#21150;&#26381;&#21153;&#24179;&#21488;/01-&#29983;&#23384;&#21608;&#26399;/08-&#35797;&#36816;&#34892;&#21450;&#39564;&#25910;/01-&#35797;&#36816;&#34892;/08-&#29992;&#25143;&#25163;&#20876;/04-&#29992;&#25143;&#25163;&#20876;(Kamfu-ZNB-TS-Usermanual)V1.0.docx" TargetMode="External"/><Relationship Id="rId12" Type="http://schemas.openxmlformats.org/officeDocument/2006/relationships/hyperlink" Target="https://demix365.sharepoint.com/sites/DemixGlobal/PieterVZ/6_PIID/2021-01-09to01-15%20(A5)%20R415%20D1234%20C52544%20KamfuTech/&#24191;&#19996;&#37329;&#36171;&#31185;&#25216;&#32929;&#20221;&#26377;&#38480;&#20844;&#21496;-Kamfu%20Tech/02-&#39033;&#30446;&#32423;/P1-&#26234;&#33021;&#21150;&#26381;&#21153;&#24179;&#21488;/02-&#20840;&#31243;&#31649;&#29702;/04-&#20915;&#31574;&#20998;&#26512;/02-&#20915;&#31574;&#20998;&#26512;&#25253;&#21578;(Kamfu-ZNB-dar-eVVuaterpt)V1-0.xls" TargetMode="External"/><Relationship Id="rId17"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2-&#36719;&#20214;&#24037;&#31243;&#35268;&#33539;/03-&#35774;&#35745;/&#35774;&#35745;&#35268;&#33539;(Kamfu-SPI-TS-Std-Design)V1-1.doc" TargetMode="External"/><Relationship Id="rId2" Type="http://schemas.openxmlformats.org/officeDocument/2006/relationships/hyperlink" Target="https://demix365.sharepoint.com/sites/DemixGlobal/PieterVZ/6_PIID/2021-01-09to01-15%20(A5)%20R415%20D1234%20C52544%20KamfuTech/&#24191;&#19996;&#37329;&#36171;&#31185;&#25216;&#32929;&#20221;&#26377;&#38480;&#20844;&#21496;-Kamfu%20Tech/02-&#39033;&#30446;&#32423;/P3-&#20315;&#23665;&#24066;&#25919;&#25968;&#23616;&#24494;&#20449;&#20844;&#20247;&#21495;&#31995;&#32479;/01-&#29983;&#23384;&#21608;&#26399;/05-&#35774;&#35745;/01-&#27010;&#35201;&#35774;&#35745;&#20070;(Kamfu-GZHXT-TS-BD)V1-1.doc" TargetMode="External"/><Relationship Id="rId16" Type="http://schemas.openxmlformats.org/officeDocument/2006/relationships/hyperlink" Target="https://demix365.sharepoint.com/sites/DemixGlobal/PieterVZ/6_PIID/2021-01-09to01-15%20(A5)%20R415%20D1234%20C52544%20KamfuTech/&#24191;&#19996;&#37329;&#36171;&#31185;&#25216;&#32929;&#20221;&#26377;&#38480;&#20844;&#21496;-Kamfu%20Tech/02-&#39033;&#30446;&#32423;/P1-&#26234;&#33021;&#21150;&#26381;&#21153;&#24179;&#21488;/02-&#20840;&#31243;&#31649;&#29702;/04-&#20915;&#31574;&#20998;&#26512;/02-&#20915;&#31574;&#20998;&#26512;&#25253;&#21578;(Kamfu-ZNB-dar-eVVuaterpt)V1-0.xls" TargetMode="External"/><Relationship Id="rId20" Type="http://schemas.openxmlformats.org/officeDocument/2006/relationships/hyperlink" Target="https://demix365.sharepoint.com/sites/DemixGlobal/PieterVZ/6_PIID/2021-01-09to01-15%20(A5)%20R415%20D1234%20C52544%20KamfuTech/&#24191;&#19996;&#37329;&#36171;&#31185;&#25216;&#32929;&#20221;&#26377;&#38480;&#20844;&#21496;-Kamfu%20Tech/02-&#39033;&#30446;&#32423;/P3-&#20315;&#23665;&#24066;&#25919;&#25968;&#23616;&#24494;&#20449;&#20844;&#20247;&#21495;&#31995;&#32479;/01-&#29983;&#23384;&#21608;&#26399;/05-&#35774;&#35745;/01-&#27010;&#35201;&#35774;&#35745;&#20070;(Kamfu-GZHXT-TS-BD)V1-1.doc" TargetMode="External"/><Relationship Id="rId1" Type="http://schemas.openxmlformats.org/officeDocument/2006/relationships/hyperlink" Target="https://demix365.sharepoint.com/sites/DemixGlobal/PieterVZ/6_PIID/2021-01-09to01-15%20(A5)%20R415%20D1234%20C52544%20KamfuTech/&#24191;&#19996;&#37329;&#36171;&#31185;&#25216;&#32929;&#20221;&#26377;&#38480;&#20844;&#21496;-Kamfu%20Tech/02-&#39033;&#30446;&#32423;/P1-&#26234;&#33021;&#21150;&#26381;&#21153;&#24179;&#21488;/01-&#29983;&#23384;&#21608;&#26399;/05-&#35774;&#35745;/01-&#27010;&#35201;&#35774;&#35745;&#20070;(Kamfu-ZNB-TS-BD)V1-2.doc" TargetMode="External"/><Relationship Id="rId6" Type="http://schemas.openxmlformats.org/officeDocument/2006/relationships/hyperlink" Target="https://demix365.sharepoint.com/sites/DemixGlobal/PieterVZ/6_PIID/2021-01-09to01-15%20(A5)%20R415%20D1234%20C52544%20KamfuTech/&#24191;&#19996;&#37329;&#36171;&#31185;&#25216;&#32929;&#20221;&#26377;&#38480;&#20844;&#21496;-Kamfu%20Tech/02-&#39033;&#30446;&#32423;/P3-&#20315;&#23665;&#24066;&#25919;&#25968;&#23616;&#24494;&#20449;&#20844;&#20247;&#21495;&#31995;&#32479;/01-&#29983;&#23384;&#21608;&#26399;/07-&#27979;&#35797;/02-&#38598;&#25104;&#27979;&#35797;/01-&#38598;&#25104;&#27979;&#35797;&#29992;&#20363;(Kamfu-GZHXT-VV-TestCase-SystemTest)V1-0.doc" TargetMode="External"/><Relationship Id="rId11" Type="http://schemas.openxmlformats.org/officeDocument/2006/relationships/hyperlink" Target="https://demix365.sharepoint.com/sites/DemixGlobal/PieterVZ/6_PIID/2021-01-09to01-15%20(A5)%20R415%20D1234%20C52544%20KamfuTech/&#24191;&#19996;&#37329;&#36171;&#31185;&#25216;&#32929;&#20221;&#26377;&#38480;&#20844;&#21496;-Kamfu%20Tech/02-&#39033;&#30446;&#32423;/P1-&#26234;&#33021;&#21150;&#26381;&#21153;&#24179;&#21488;/01-&#29983;&#23384;&#21608;&#26399;/05-&#35774;&#35745;/05-&#36141;&#20080;,&#22797;&#29992;,&#33258;&#21046;&#35780;&#20215;&#34920;(Kamfu-ZNB-TS-Purchase,%20reuse,%20self-made%20evaluation)V1-0.xlsx" TargetMode="External"/><Relationship Id="rId5" Type="http://schemas.openxmlformats.org/officeDocument/2006/relationships/hyperlink" Target="https://demix365.sharepoint.com/sites/DemixGlobal/PieterVZ/6_PIID/2021-01-09to01-15%20(A5)%20R415%20D1234%20C52544%20KamfuTech/&#24191;&#19996;&#37329;&#36171;&#31185;&#25216;&#32929;&#20221;&#26377;&#38480;&#20844;&#21496;-Kamfu%20Tech/02-&#39033;&#30446;&#32423;/P1-&#26234;&#33021;&#21150;&#26381;&#21153;&#24179;&#21488;/01-&#29983;&#23384;&#21608;&#26399;/07-&#27979;&#35797;/02-&#38598;&#25104;&#27979;&#35797;/01-&#38598;&#25104;&#27979;&#35797;&#29992;&#20363;(Kamfu-ZNB-TestCase-IntegrationTest)V1-0.doc" TargetMode="External"/><Relationship Id="rId15" Type="http://schemas.openxmlformats.org/officeDocument/2006/relationships/hyperlink" Target="https://demix365.sharepoint.com/sites/DemixGlobal/PieterVZ/6_PIID/2021-01-09to01-15%20(A5)%20R415%20D1234%20C52544%20KamfuTech/&#24191;&#19996;&#37329;&#36171;&#31185;&#25216;&#32929;&#20221;&#26377;&#38480;&#20844;&#21496;-Kamfu%20Tech/02-&#39033;&#30446;&#32423;/P1-&#26234;&#33021;&#21150;&#26381;&#21153;&#24179;&#21488;/02-&#20840;&#31243;&#31649;&#29702;/04-&#20915;&#31574;&#20998;&#26512;/02-&#20915;&#31574;&#20998;&#26512;&#25253;&#21578;(Kamfu-ZNB-dar-eVVuaterpt)V1-0.xls" TargetMode="External"/><Relationship Id="rId10" Type="http://schemas.openxmlformats.org/officeDocument/2006/relationships/hyperlink" Target="https://demix365.sharepoint.com/sites/DemixGlobal/PieterVZ/6_PIID/2021-01-09to01-15%20(A5)%20R415%20D1234%20C52544%20KamfuTech/&#24191;&#19996;&#37329;&#36171;&#31185;&#25216;&#32929;&#20221;&#26377;&#38480;&#20844;&#21496;-Kamfu%20Tech/02-&#39033;&#30446;&#32423;/P1-&#26234;&#33021;&#21150;&#26381;&#21153;&#24179;&#21488;/02-&#20840;&#31243;&#31649;&#29702;/04-&#20915;&#31574;&#20998;&#26512;/02-&#20915;&#31574;&#20998;&#26512;&#25253;&#21578;(Kamfu-ZNB-dar-eVVuaterpt)V1-0.xls" TargetMode="External"/><Relationship Id="rId19" Type="http://schemas.openxmlformats.org/officeDocument/2006/relationships/hyperlink" Target="https://demix365.sharepoint.com/sites/DemixGlobal/PieterVZ/6_PIID/2021-01-09to01-15%20(A5)%20R415%20D1234%20C52544%20KamfuTech/&#24191;&#19996;&#37329;&#36171;&#31185;&#25216;&#32929;&#20221;&#26377;&#38480;&#20844;&#21496;-Kamfu%20Tech/02-&#39033;&#30446;&#32423;/P1-&#26234;&#33021;&#21150;&#26381;&#21153;&#24179;&#21488;/01-&#29983;&#23384;&#21608;&#26399;/05-&#35774;&#35745;/01-&#27010;&#35201;&#35774;&#35745;&#20070;(Kamfu-ZNB-TS-BD)V1-2.doc" TargetMode="External"/><Relationship Id="rId4" Type="http://schemas.openxmlformats.org/officeDocument/2006/relationships/hyperlink" Target="https://demix365.sharepoint.com/sites/DemixGlobal/PieterVZ/6_PIID/2021-01-09to01-15%20(A5)%20R415%20D1234%20C52544%20KamfuTech/&#24191;&#19996;&#37329;&#36171;&#31185;&#25216;&#32929;&#20221;&#26377;&#38480;&#20844;&#21496;-Kamfu%20Tech/02-&#39033;&#30446;&#32423;/P3-&#20315;&#23665;&#24066;&#25919;&#25968;&#23616;&#24494;&#20449;&#20844;&#20247;&#21495;&#31995;&#32479;/01-&#29983;&#23384;&#21608;&#26399;/05-&#35774;&#35745;/03-&#35814;&#32454;&#35774;&#35745;&#35828;&#26126;&#20070;(Kamfu-GZHXT-TS-DD)V1-1.doc" TargetMode="External"/><Relationship Id="rId9" Type="http://schemas.openxmlformats.org/officeDocument/2006/relationships/hyperlink" Target="https://demix365.sharepoint.com/sites/DemixGlobal/PieterVZ/6_PIID/2021-01-09to01-15%20(A5)%20R415%20D1234%20C52544%20KamfuTech/&#24191;&#19996;&#37329;&#36171;&#31185;&#25216;&#32929;&#20221;&#26377;&#38480;&#20844;&#21496;-Kamfu%20Tech/02-&#39033;&#30446;&#32423;/P1-&#26234;&#33021;&#21150;&#26381;&#21153;&#24179;&#21488;/02-&#20840;&#31243;&#31649;&#29702;/04-&#20915;&#31574;&#20998;&#26512;/02-&#20915;&#31574;&#20998;&#26512;&#25253;&#21578;(Kamfu-ZNB-dar-eVVuaterpt)V1-0.xls" TargetMode="External"/><Relationship Id="rId14" Type="http://schemas.openxmlformats.org/officeDocument/2006/relationships/hyperlink" Target="https://demix365.sharepoint.com/sites/DemixGlobal/PieterVZ/6_PIID/2021-01-09to01-15%20(A5)%20R415%20D1234%20C52544%20KamfuTech/&#24191;&#19996;&#37329;&#36171;&#31185;&#25216;&#32929;&#20221;&#26377;&#38480;&#20844;&#21496;-Kamfu%20Tech/02-&#39033;&#30446;&#32423;/P3-&#20315;&#23665;&#24066;&#25919;&#25968;&#23616;&#24494;&#20449;&#20844;&#20247;&#21495;&#31995;&#32479;/01-&#29983;&#23384;&#21608;&#26399;/05-&#35774;&#35745;/05-&#36141;&#20080;,&#22797;&#29992;,&#33258;&#21046;&#35780;&#20215;&#34920;(Kamfu-GZHXT-TS-Purchase,%20reuse,%20self-made%20evaluation)V1-0.xlsx"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3-&#25903;&#25345;&#31867;/01-&#36136;&#37327;&#20445;&#35777;/&#36136;&#37327;&#20445;&#35777;&#25253;&#21578;(Kamfu-SPI-PQA-Rpt)V1-0.xls" TargetMode="External"/><Relationship Id="rId7"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3-&#25903;&#25345;&#31867;/01-&#36136;&#37327;&#20445;&#35777;/&#36136;&#37327;&#20445;&#35777;&#25253;&#21578;(Kamfu-SPI-PQA-Rpt)V1-0.xls" TargetMode="External"/><Relationship Id="rId2"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3-&#25903;&#25345;&#31867;/01-&#36136;&#37327;&#20445;&#35777;/&#32452;&#32455;&#32423;&#36136;&#37327;&#20445;&#35777;&#35745;&#21010;(Kamfu-SPI-PQA-Tem-OrQAPlan)V1-1.xls" TargetMode="External"/><Relationship Id="rId1"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3-&#25903;&#25345;&#31867;/01-&#36136;&#37327;&#20445;&#35777;/&#32452;&#32455;&#32423;&#36136;&#37327;&#20445;&#35777;&#35745;&#21010;(Kamfu-SPI-PQA-Tem-OrQAPlan)V1-1.xls" TargetMode="External"/><Relationship Id="rId6"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3-&#25903;&#25345;&#31867;/01-&#36136;&#37327;&#20445;&#35777;/&#36136;&#37327;&#20445;&#35777;&#25253;&#21578;(Kamfu-SPI-PQA-Rpt)V1-0.xls" TargetMode="External"/><Relationship Id="rId5"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3-&#25903;&#25345;&#31867;/01-&#36136;&#37327;&#20445;&#35777;/&#32452;&#32455;&#32423;&#19981;&#31526;&#21512;&#39033;&#31649;&#29702;&#34920;(Kamfu-SPI-PQA-Tem-NCList)V1-0.xls" TargetMode="External"/><Relationship Id="rId4"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3-&#25903;&#25345;&#31867;/01-&#36136;&#37327;&#20445;&#35777;/&#32452;&#32455;&#36807;&#31243;&#26816;&#26597;&#28165;&#21333;(Kamfu-SPI-PQA-Tem-OrganizationalProcess-Checklist)V1-0.xls"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https://demix365.sharepoint.com/sites/DemixGlobal/PieterVZ/6_PIID/2021-01-09to01-15%20(A5)%20R415%20D1234%20C52544%20KamfuTech/&#24191;&#19996;&#37329;&#36171;&#31185;&#25216;&#32929;&#20221;&#26377;&#38480;&#20844;&#21496;-Kamfu%20Tech/02-&#39033;&#30446;&#32423;/P3-&#20315;&#23665;&#24066;&#25919;&#25968;&#23616;&#24494;&#20449;&#20844;&#20247;&#21495;&#31995;&#32479;/02-&#20840;&#31243;&#31649;&#29702;/05-&#35780;&#23457;&#31649;&#29702;/03-&#35745;&#21010;&#35780;&#23457;/02-&#35780;&#23457;&#26816;&#26597;&#34920;_&#39033;&#30446;&#35745;&#21010;(Kamfu-GZHXT-PR-RevChkList)V1-0.xls" TargetMode="External"/><Relationship Id="rId3"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3-&#25903;&#25345;&#31867;/05-&#35780;&#23457;&#31649;&#29702;/&#35780;&#23457;&#25351;&#21335;(Kamfu-SPI-PR-Guid-Review)V1-1.doc" TargetMode="External"/><Relationship Id="rId7" Type="http://schemas.openxmlformats.org/officeDocument/2006/relationships/hyperlink" Target="https://demix365.sharepoint.com/sites/DemixGlobal/PieterVZ/6_PIID/2021-01-09to01-15%20(A5)%20R415%20D1234%20C52544%20KamfuTech/&#24191;&#19996;&#37329;&#36171;&#31185;&#25216;&#32929;&#20221;&#26377;&#38480;&#20844;&#21496;-Kamfu%20Tech/02-&#39033;&#30446;&#32423;/P1-&#26234;&#33021;&#21150;&#26381;&#21153;&#24179;&#21488;/02-&#20840;&#31243;&#31649;&#29702;/05-&#35780;&#23457;&#31649;&#29702;/03-&#35745;&#21010;&#35780;&#23457;/02-&#35780;&#23457;&#26816;&#26597;&#34920;_&#39033;&#30446;&#35745;&#21010;(Kamfu-ZNB-PR-RevChkList)V1-0.xls" TargetMode="External"/><Relationship Id="rId12" Type="http://schemas.openxmlformats.org/officeDocument/2006/relationships/hyperlink" Target="https://demix365.sharepoint.com/sites/DemixGlobal/PieterVZ/6_PIID/2021-01-09to01-15%20(A5)%20R415%20D1234%20C52544%20KamfuTech/&#24191;&#19996;&#37329;&#36171;&#31185;&#25216;&#32929;&#20221;&#26377;&#38480;&#20844;&#21496;-Kamfu%20Tech/02-&#39033;&#30446;&#32423;/P1-&#26234;&#33021;&#21150;&#26381;&#21153;&#24179;&#21488;/02-&#20840;&#31243;&#31649;&#29702;/05-&#35780;&#23457;&#31649;&#29702;/01-&#35780;&#23457;&#32570;&#38519;&#31649;&#29702;&#34920;(Kamfu-ZNB-MC-DefectList)V1-0.xls" TargetMode="External"/><Relationship Id="rId2" Type="http://schemas.openxmlformats.org/officeDocument/2006/relationships/hyperlink" Target="https://demix365.sharepoint.com/sites/DemixGlobal/PieterVZ/6_PIID/2021-01-09to01-15%20(A5)%20R415%20D1234%20C52544%20KamfuTech/&#24191;&#19996;&#37329;&#36171;&#31185;&#25216;&#32929;&#20221;&#26377;&#38480;&#20844;&#21496;-Kamfu%20Tech/02-&#39033;&#30446;&#32423;/P1-&#26234;&#33021;&#21150;&#26381;&#21153;&#24179;&#21488;/02-&#20840;&#31243;&#31649;&#29702;/05-&#35780;&#23457;&#31649;&#29702;/01-&#35780;&#23457;&#32570;&#38519;&#31649;&#29702;&#34920;(Kamfu-ZNB-MC-DefectList)V1-0.xls" TargetMode="External"/><Relationship Id="rId1" Type="http://schemas.openxmlformats.org/officeDocument/2006/relationships/hyperlink" Target="https://demix365.sharepoint.com/sites/DemixGlobal/PieterVZ/6_PIID/2021-01-09to01-15%20(A5)%20R415%20D1234%20C52544%20KamfuTech/&#24191;&#19996;&#37329;&#36171;&#31185;&#25216;&#32929;&#20221;&#26377;&#38480;&#20844;&#21496;-Kamfu%20Tech/02-&#39033;&#30446;&#32423;/P1-&#26234;&#33021;&#21150;&#26381;&#21153;&#24179;&#21488;/02-&#20840;&#31243;&#31649;&#29702;/05-&#35780;&#23457;&#31649;&#29702;/01-&#35780;&#23457;&#32570;&#38519;&#31649;&#29702;&#34920;(Kamfu-ZNB-MC-DefectList)V1-0.xls" TargetMode="External"/><Relationship Id="rId6" Type="http://schemas.openxmlformats.org/officeDocument/2006/relationships/hyperlink" Target="https://demix365.sharepoint.com/sites/DemixGlobal/PieterVZ/6_PIID/2021-01-09to01-15%20(A5)%20R415%20D1234%20C52544%20KamfuTech/&#24191;&#19996;&#37329;&#36171;&#31185;&#25216;&#32929;&#20221;&#26377;&#38480;&#20844;&#21496;-Kamfu%20Tech/02-&#39033;&#30446;&#32423;/P3-&#20315;&#23665;&#24066;&#25919;&#25968;&#23616;&#24494;&#20449;&#20844;&#20247;&#21495;&#31995;&#32479;/01-&#29983;&#23384;&#21608;&#26399;/03-&#39033;&#30446;&#31574;&#21010;/03-&#39033;&#30446;&#35745;&#21010;&#20070;%20(Kamfu-GZHXT-PLAN-Plan)V1-0.doc" TargetMode="External"/><Relationship Id="rId11" Type="http://schemas.openxmlformats.org/officeDocument/2006/relationships/hyperlink" Target="https://demix365.sharepoint.com/sites/DemixGlobal/PieterVZ/6_PIID/2021-01-09to01-15%20(A5)%20R415%20D1234%20C52544%20KamfuTech/&#24191;&#19996;&#37329;&#36171;&#31185;&#25216;&#32929;&#20221;&#26377;&#38480;&#20844;&#21496;-Kamfu%20Tech/02-&#39033;&#30446;&#32423;/P1-&#26234;&#33021;&#21150;&#26381;&#21153;&#24179;&#21488;/02-&#20840;&#31243;&#31649;&#29702;/05-&#35780;&#23457;&#31649;&#29702;/01-&#35780;&#23457;&#32570;&#38519;&#31649;&#29702;&#34920;(Kamfu-ZNB-MC-DefectList)V1-0.xls" TargetMode="External"/><Relationship Id="rId5" Type="http://schemas.openxmlformats.org/officeDocument/2006/relationships/hyperlink" Target="https://demix365.sharepoint.com/sites/DemixGlobal/PieterVZ/6_PIID/2021-01-09to01-15%20(A5)%20R415%20D1234%20C52544%20KamfuTech/&#24191;&#19996;&#37329;&#36171;&#31185;&#25216;&#32929;&#20221;&#26377;&#38480;&#20844;&#21496;-Kamfu%20Tech/02-&#39033;&#30446;&#32423;/P1-&#26234;&#33021;&#21150;&#26381;&#21153;&#24179;&#21488;/01-&#29983;&#23384;&#21608;&#26399;/03-&#39033;&#30446;&#31574;&#21010;/03-&#39033;&#30446;&#35745;&#21010;&#20070;%20(Kamfu-ZNB-PLAN-Plan)V1-1.doc" TargetMode="External"/><Relationship Id="rId10" Type="http://schemas.openxmlformats.org/officeDocument/2006/relationships/hyperlink" Target="https://demix365.sharepoint.com/sites/DemixGlobal/PieterVZ/6_PIID/2021-01-09to01-15%20(A5)%20R415%20D1234%20C52544%20KamfuTech/&#24191;&#19996;&#37329;&#36171;&#31185;&#25216;&#32929;&#20221;&#26377;&#38480;&#20844;&#21496;-Kamfu%20Tech/02-&#39033;&#30446;&#32423;/P1-&#26234;&#33021;&#21150;&#26381;&#21153;&#24179;&#21488;/02-&#20840;&#31243;&#31649;&#29702;/05-&#35780;&#23457;&#31649;&#29702;/01-&#35780;&#23457;&#32570;&#38519;&#31649;&#29702;&#34920;(Kamfu-ZNB-MC-DefectList)V1-0.xls" TargetMode="External"/><Relationship Id="rId4"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3-&#25903;&#25345;&#31867;/05-&#35780;&#23457;&#31649;&#29702;/&#35780;&#23457;&#25351;&#21335;(Kamfu-SPI-PR-Guid-Review)V1-1.doc" TargetMode="External"/><Relationship Id="rId9" Type="http://schemas.openxmlformats.org/officeDocument/2006/relationships/hyperlink" Target="https://demix365.sharepoint.com/sites/DemixGlobal/PieterVZ/6_PIID/2021-01-09to01-15%20(A5)%20R415%20D1234%20C52544%20KamfuTech/&#24191;&#19996;&#37329;&#36171;&#31185;&#25216;&#32929;&#20221;&#26377;&#38480;&#20844;&#21496;-Kamfu%20Tech/02-&#39033;&#30446;&#32423;/P1-&#26234;&#33021;&#21150;&#26381;&#21153;&#24179;&#21488;/02-&#20840;&#31243;&#31649;&#29702;/05-&#35780;&#23457;&#31649;&#29702;/01-&#35780;&#23457;&#32570;&#38519;&#31649;&#29702;&#34920;(Kamfu-ZNB-MC-DefectList)V1-0.xls" TargetMode="External"/></Relationships>
</file>

<file path=xl/worksheets/_rels/sheet20.xml.rels><?xml version="1.0" encoding="UTF-8" standalone="yes"?>
<Relationships xmlns="http://schemas.openxmlformats.org/package/2006/relationships"><Relationship Id="rId8" Type="http://schemas.openxmlformats.org/officeDocument/2006/relationships/hyperlink" Target="https://demix365.sharepoint.com/sites/DemixGlobal/PieterVZ/6_PIID/2021-01-09to01-15%20(A5)%20R415%20D1234%20C52544%20KamfuTech/&#24191;&#19996;&#37329;&#36171;&#31185;&#25216;&#32929;&#20221;&#26377;&#38480;&#20844;&#21496;-Kamfu%20Tech/02-&#39033;&#30446;&#32423;/P4-&#36816;&#32500;&#26381;&#21153;&#31995;&#32479;/01-&#29983;&#23384;&#21608;&#26399;/04-&#38656;&#27714;/02-&#38656;&#27714;&#35268;&#26684;&#35828;&#26126;&#20070;%20(Kamfu-YWFW-RDM-SRS)V1-1.docx" TargetMode="External"/><Relationship Id="rId13" Type="http://schemas.openxmlformats.org/officeDocument/2006/relationships/hyperlink" Target="https://demix365.sharepoint.com/sites/DemixGlobal/PieterVZ/6_PIID/2021-01-09to01-15%20(A5)%20R415%20D1234%20C52544%20KamfuTech/&#24191;&#19996;&#37329;&#36171;&#31185;&#25216;&#32929;&#20221;&#26377;&#38480;&#20844;&#21496;-Kamfu%20Tech/02-&#39033;&#30446;&#32423;/P1-&#26234;&#33021;&#21150;&#26381;&#21153;&#24179;&#21488;/01-&#29983;&#23384;&#21608;&#26399;/04-&#38656;&#27714;/05-&#38656;&#27714;&#36319;&#36394;&#30697;&#38453;/01-&#38656;&#27714;&#36319;&#36394;&#30697;&#38453;(Kamfu-ZNB-RDM-RTX)V1-3.xls" TargetMode="External"/><Relationship Id="rId18"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2-&#36719;&#20214;&#24037;&#31243;&#35268;&#33539;/02-&#38656;&#27714;/&#38656;&#27714;&#36807;&#31243;&#25991;&#20214;(Kamfu-SPI-RDM-Proc-Doc)V1-1.doc" TargetMode="External"/><Relationship Id="rId26" Type="http://schemas.openxmlformats.org/officeDocument/2006/relationships/hyperlink" Target="https://demix365.sharepoint.com/sites/DemixGlobal/PieterVZ/6_PIID/2021-01-09to01-15%20(A5)%20R415%20D1234%20C52544%20KamfuTech/&#24191;&#19996;&#37329;&#36171;&#31185;&#25216;&#32929;&#20221;&#26377;&#38480;&#20844;&#21496;-Kamfu%20Tech/02-&#39033;&#30446;&#32423;/P4-&#36816;&#32500;&#26381;&#21153;&#31995;&#32479;/02-&#20840;&#31243;&#31649;&#29702;/05-&#35780;&#23457;&#31649;&#29702;/04-&#38656;&#27714;&#35780;&#23457;/01-&#38656;&#27714;&#35268;&#26684;&#35828;&#26126;&#20070;/03-&#35780;&#23457;&#25253;&#21578;_&#38656;&#27714;&#35268;&#26684;&#35828;&#26126;&#20070;(Kamfu-YWFW-PR-ReviewRpt)V1.0.xls" TargetMode="External"/><Relationship Id="rId3" Type="http://schemas.openxmlformats.org/officeDocument/2006/relationships/hyperlink" Target="https://demix365.sharepoint.com/sites/DemixGlobal/PieterVZ/6_PIID/2021-01-09to01-15%20(A5)%20R415%20D1234%20C52544%20KamfuTech/&#24191;&#19996;&#37329;&#36171;&#31185;&#25216;&#32929;&#20221;&#26377;&#38480;&#20844;&#21496;-Kamfu%20Tech/02-&#39033;&#30446;&#32423;/P1-&#26234;&#33021;&#21150;&#26381;&#21153;&#24179;&#21488;/01-&#29983;&#23384;&#21608;&#26399;/04-&#38656;&#27714;/03-&#29992;&#25143;&#38656;&#27714;&#35828;&#26126;&#20070;(Kamfu-ZNB-RDM-CRS)V1-1.doc" TargetMode="External"/><Relationship Id="rId21" Type="http://schemas.openxmlformats.org/officeDocument/2006/relationships/hyperlink" Target="https://demix365.sharepoint.com/sites/DemixGlobal/PieterVZ/6_PIID/2021-01-09to01-15%20(A5)%20R415%20D1234%20C52544%20KamfuTech/&#24191;&#19996;&#37329;&#36171;&#31185;&#25216;&#32929;&#20221;&#26377;&#38480;&#20844;&#21496;-Kamfu%20Tech/02-&#39033;&#30446;&#32423;/P1-&#26234;&#33021;&#21150;&#26381;&#21153;&#24179;&#21488;/01-&#29983;&#23384;&#21608;&#26399;/04-&#38656;&#27714;/02-&#38656;&#27714;&#35268;&#26684;&#35828;&#26126;&#20070;%20(Kamfu-ZNB-RDM-SRS)V1-1.docx" TargetMode="External"/><Relationship Id="rId7" Type="http://schemas.openxmlformats.org/officeDocument/2006/relationships/hyperlink" Target="https://demix365.sharepoint.com/sites/DemixGlobal/PieterVZ/6_PIID/2021-01-09to01-15%20(A5)%20R415%20D1234%20C52544%20KamfuTech/&#24191;&#19996;&#37329;&#36171;&#31185;&#25216;&#32929;&#20221;&#26377;&#38480;&#20844;&#21496;-Kamfu%20Tech/02-&#39033;&#30446;&#32423;/P1-&#26234;&#33021;&#21150;&#26381;&#21153;&#24179;&#21488;/01-&#29983;&#23384;&#21608;&#26399;/04-&#38656;&#27714;/02-&#38656;&#27714;&#35268;&#26684;&#35828;&#26126;&#20070;%20(Kamfu-ZNB-RDM-SRS)V1-1.docx" TargetMode="External"/><Relationship Id="rId12" Type="http://schemas.openxmlformats.org/officeDocument/2006/relationships/hyperlink" Target="https://demix365.sharepoint.com/sites/DemixGlobal/PieterVZ/6_PIID/2021-01-09to01-15%20(A5)%20R415%20D1234%20C52544%20KamfuTech/&#24191;&#19996;&#37329;&#36171;&#31185;&#25216;&#32929;&#20221;&#26377;&#38480;&#20844;&#21496;-Kamfu%20Tech/02-&#39033;&#30446;&#32423;/P4-&#36816;&#32500;&#26381;&#21153;&#31995;&#32479;/02-&#20840;&#31243;&#31649;&#29702;/05-&#35780;&#23457;&#31649;&#29702;/04-&#38656;&#27714;&#35780;&#23457;/01-&#38656;&#27714;&#35268;&#26684;&#35828;&#26126;&#20070;/03-&#35780;&#23457;&#25253;&#21578;_&#38656;&#27714;&#35268;&#26684;&#35828;&#26126;&#20070;(Kamfu-YWFW-PR-ReviewRpt)V1.0.xls" TargetMode="External"/><Relationship Id="rId17"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2-&#36719;&#20214;&#24037;&#31243;&#35268;&#33539;/02-&#38656;&#27714;/&#38656;&#27714;&#36807;&#31243;&#25991;&#20214;(Kamfu-SPI-RDM-Proc-Doc)V1-1.doc" TargetMode="External"/><Relationship Id="rId25" Type="http://schemas.openxmlformats.org/officeDocument/2006/relationships/hyperlink" Target="https://demix365.sharepoint.com/sites/DemixGlobal/PieterVZ/6_PIID/2021-01-09to01-15%20(A5)%20R415%20D1234%20C52544%20KamfuTech/&#24191;&#19996;&#37329;&#36171;&#31185;&#25216;&#32929;&#20221;&#26377;&#38480;&#20844;&#21496;-Kamfu%20Tech/02-&#39033;&#30446;&#32423;/P1-&#26234;&#33021;&#21150;&#26381;&#21153;&#24179;&#21488;/02-&#20840;&#31243;&#31649;&#29702;/05-&#35780;&#23457;&#31649;&#29702;/04-&#38656;&#27714;&#35780;&#23457;/01-&#38656;&#27714;&#35268;&#26684;&#35828;&#26126;&#20070;/03-&#35780;&#23457;&#25253;&#21578;_&#38656;&#27714;&#35268;&#26684;&#35828;&#26126;&#20070;(Kamfu-ZNB-PR-ReviewRpt)V1.0.xls" TargetMode="External"/><Relationship Id="rId2" Type="http://schemas.openxmlformats.org/officeDocument/2006/relationships/hyperlink" Target="https://demix365.sharepoint.com/sites/DemixGlobal/PieterVZ/6_PIID/2021-01-09to01-15%20(A5)%20R415%20D1234%20C52544%20KamfuTech/&#24191;&#19996;&#37329;&#36171;&#31185;&#25216;&#32929;&#20221;&#26377;&#38480;&#20844;&#21496;-Kamfu%20Tech/02-&#39033;&#30446;&#32423;/P4-&#36816;&#32500;&#26381;&#21153;&#31995;&#32479;/01-&#29983;&#23384;&#21608;&#26399;/04-&#38656;&#27714;/04-&#38656;&#27714;&#35843;&#30740;&#25253;&#21578;/01-&#38656;&#27714;&#35843;&#30740;&#25253;&#21578;(Kamfu-YWFW-RDM-Report-20200622pm)V1-0.doc" TargetMode="External"/><Relationship Id="rId16" Type="http://schemas.openxmlformats.org/officeDocument/2006/relationships/hyperlink" Target="https://demix365.sharepoint.com/sites/DemixGlobal/PieterVZ/6_PIID/2021-01-09to01-15%20(A5)%20R415%20D1234%20C52544%20KamfuTech/&#24191;&#19996;&#37329;&#36171;&#31185;&#25216;&#32929;&#20221;&#26377;&#38480;&#20844;&#21496;-Kamfu%20Tech/02-&#39033;&#30446;&#32423;/P4-&#36816;&#32500;&#26381;&#21153;&#31995;&#32479;/02-&#20840;&#31243;&#31649;&#29702;/06-&#21464;&#26356;&#31649;&#29702;/01-&#21464;&#26356;&#30003;&#35831;&#21333;(Kamfu-YWFW-mc-RDMuest_001)V1-0.doc" TargetMode="External"/><Relationship Id="rId20"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2-&#36719;&#20214;&#24037;&#31243;&#35268;&#33539;/02-&#38656;&#27714;/01-&#38656;&#27714;&#24320;&#21457;/&#38656;&#27714;&#24320;&#21457;&#25351;&#21335;(Kamfu-SPI-RDM-Guid-Rd)V1.1.doc" TargetMode="External"/><Relationship Id="rId29" Type="http://schemas.openxmlformats.org/officeDocument/2006/relationships/hyperlink" Target="https://demix365.sharepoint.com/sites/DemixGlobal/PieterVZ/6_PIID/2021-01-09to01-15%20(A5)%20R415%20D1234%20C52544%20KamfuTech/&#24191;&#19996;&#37329;&#36171;&#31185;&#25216;&#32929;&#20221;&#26377;&#38480;&#20844;&#21496;-Kamfu%20Tech/02-&#39033;&#30446;&#32423;/P1-&#26234;&#33021;&#21150;&#26381;&#21153;&#24179;&#21488;/02-&#20840;&#31243;&#31649;&#29702;/05-&#35780;&#23457;&#31649;&#29702;/04-&#38656;&#27714;&#35780;&#23457;/01-&#38656;&#27714;&#35268;&#26684;&#35828;&#26126;&#20070;/03-&#35780;&#23457;&#25253;&#21578;_&#38656;&#27714;&#35268;&#26684;&#35828;&#26126;&#20070;(Kamfu-ZNB-PR-ReviewRpt)V1.0.xls" TargetMode="External"/><Relationship Id="rId1" Type="http://schemas.openxmlformats.org/officeDocument/2006/relationships/hyperlink" Target="https://demix365.sharepoint.com/sites/DemixGlobal/PieterVZ/6_PIID/2021-01-09to01-15%20(A5)%20R415%20D1234%20C52544%20KamfuTech/&#24191;&#19996;&#37329;&#36171;&#31185;&#25216;&#32929;&#20221;&#26377;&#38480;&#20844;&#21496;-Kamfu%20Tech/02-&#39033;&#30446;&#32423;/P1-&#26234;&#33021;&#21150;&#26381;&#21153;&#24179;&#21488;/01-&#29983;&#23384;&#21608;&#26399;/04-&#38656;&#27714;/04-&#38656;&#27714;&#35843;&#30740;&#25253;&#21578;/01-&#38656;&#27714;&#35843;&#30740;&#25253;&#21578;(Kamfu-ZNB-RDM-Report-20200623pm)V1-0.doc" TargetMode="External"/><Relationship Id="rId6" Type="http://schemas.openxmlformats.org/officeDocument/2006/relationships/hyperlink" Target="https://demix365.sharepoint.com/sites/DemixGlobal/PieterVZ/6_PIID/2021-01-09to01-15%20(A5)%20R415%20D1234%20C52544%20KamfuTech/&#24191;&#19996;&#37329;&#36171;&#31185;&#25216;&#32929;&#20221;&#26377;&#38480;&#20844;&#21496;-Kamfu%20Tech/02-&#39033;&#30446;&#32423;/P4-&#36816;&#32500;&#26381;&#21153;&#31995;&#32479;/01-&#29983;&#23384;&#21608;&#26399;/04-&#38656;&#27714;/04-&#38656;&#27714;&#35843;&#30740;&#25253;&#21578;/01-&#38656;&#27714;&#35843;&#30740;&#25253;&#21578;(Kamfu-YWFW-RDM-Report-20200622pm)V1-0.doc" TargetMode="External"/><Relationship Id="rId11" Type="http://schemas.openxmlformats.org/officeDocument/2006/relationships/hyperlink" Target="https://demix365.sharepoint.com/sites/DemixGlobal/PieterVZ/6_PIID/2021-01-09to01-15%20(A5)%20R415%20D1234%20C52544%20KamfuTech/&#24191;&#19996;&#37329;&#36171;&#31185;&#25216;&#32929;&#20221;&#26377;&#38480;&#20844;&#21496;-Kamfu%20Tech/02-&#39033;&#30446;&#32423;/P1-&#26234;&#33021;&#21150;&#26381;&#21153;&#24179;&#21488;/02-&#20840;&#31243;&#31649;&#29702;/05-&#35780;&#23457;&#31649;&#29702;/04-&#38656;&#27714;&#35780;&#23457;/01-&#38656;&#27714;&#35268;&#26684;&#35828;&#26126;&#20070;/03-&#35780;&#23457;&#25253;&#21578;_&#38656;&#27714;&#35268;&#26684;&#35828;&#26126;&#20070;(Kamfu-ZNB-PR-ReviewRpt)V1.0.xls" TargetMode="External"/><Relationship Id="rId24" Type="http://schemas.openxmlformats.org/officeDocument/2006/relationships/hyperlink" Target="https://demix365.sharepoint.com/sites/DemixGlobal/PieterVZ/6_PIID/2021-01-09to01-15%20(A5)%20R415%20D1234%20C52544%20KamfuTech/&#24191;&#19996;&#37329;&#36171;&#31185;&#25216;&#32929;&#20221;&#26377;&#38480;&#20844;&#21496;-Kamfu%20Tech/02-&#39033;&#30446;&#32423;/P4-&#36816;&#32500;&#26381;&#21153;&#31995;&#32479;/01-&#29983;&#23384;&#21608;&#26399;/04-&#38656;&#27714;/02-&#38656;&#27714;&#35268;&#26684;&#35828;&#26126;&#20070;%20(Kamfu-YWFW-RDM-SRS)V1-1.docx" TargetMode="External"/><Relationship Id="rId5" Type="http://schemas.openxmlformats.org/officeDocument/2006/relationships/hyperlink" Target="https://demix365.sharepoint.com/sites/DemixGlobal/PieterVZ/6_PIID/2021-01-09to01-15%20(A5)%20R415%20D1234%20C52544%20KamfuTech/&#24191;&#19996;&#37329;&#36171;&#31185;&#25216;&#32929;&#20221;&#26377;&#38480;&#20844;&#21496;-Kamfu%20Tech/02-&#39033;&#30446;&#32423;/P1-&#26234;&#33021;&#21150;&#26381;&#21153;&#24179;&#21488;/01-&#29983;&#23384;&#21608;&#26399;/04-&#38656;&#27714;/04-&#38656;&#27714;&#35843;&#30740;&#25253;&#21578;/01-&#38656;&#27714;&#35843;&#30740;&#25253;&#21578;(Kamfu-ZNB-RDM-Report-20200623pm)V1-0.doc" TargetMode="External"/><Relationship Id="rId15" Type="http://schemas.openxmlformats.org/officeDocument/2006/relationships/hyperlink" Target="https://demix365.sharepoint.com/sites/DemixGlobal/PieterVZ/6_PIID/2021-01-09to01-15%20(A5)%20R415%20D1234%20C52544%20KamfuTech/&#24191;&#19996;&#37329;&#36171;&#31185;&#25216;&#32929;&#20221;&#26377;&#38480;&#20844;&#21496;-Kamfu%20Tech/02-&#39033;&#30446;&#32423;/P1-&#26234;&#33021;&#21150;&#26381;&#21153;&#24179;&#21488;/02-&#20840;&#31243;&#31649;&#29702;/06-&#21464;&#26356;&#31649;&#29702;/01-&#21464;&#26356;&#30003;&#35831;&#21333;(Kamfu-ZNB-mc-request_001)V1-0.doc" TargetMode="External"/><Relationship Id="rId23" Type="http://schemas.openxmlformats.org/officeDocument/2006/relationships/hyperlink" Target="https://demix365.sharepoint.com/sites/DemixGlobal/PieterVZ/6_PIID/2021-01-09to01-15%20(A5)%20R415%20D1234%20C52544%20KamfuTech/&#24191;&#19996;&#37329;&#36171;&#31185;&#25216;&#32929;&#20221;&#26377;&#38480;&#20844;&#21496;-Kamfu%20Tech/02-&#39033;&#30446;&#32423;/P1-&#26234;&#33021;&#21150;&#26381;&#21153;&#24179;&#21488;/01-&#29983;&#23384;&#21608;&#26399;/04-&#38656;&#27714;/02-&#38656;&#27714;&#35268;&#26684;&#35828;&#26126;&#20070;%20(Kamfu-ZNB-RDM-SRS)V1-1.docx" TargetMode="External"/><Relationship Id="rId28" Type="http://schemas.openxmlformats.org/officeDocument/2006/relationships/hyperlink" Target="https://demix365.sharepoint.com/sites/DemixGlobal/PieterVZ/6_PIID/2021-01-09to01-15%20(A5)%20R415%20D1234%20C52544%20KamfuTech/&#24191;&#19996;&#37329;&#36171;&#31185;&#25216;&#32929;&#20221;&#26377;&#38480;&#20844;&#21496;-Kamfu%20Tech/02-&#39033;&#30446;&#32423;/P4-&#36816;&#32500;&#26381;&#21153;&#31995;&#32479;/01-&#29983;&#23384;&#21608;&#26399;/04-&#38656;&#27714;/02-&#38656;&#27714;&#35268;&#26684;&#35828;&#26126;&#20070;%20(Kamfu-YWFW-RDM-SRS)V1-1.docx" TargetMode="External"/><Relationship Id="rId10" Type="http://schemas.openxmlformats.org/officeDocument/2006/relationships/hyperlink" Target="https://demix365.sharepoint.com/sites/DemixGlobal/PieterVZ/6_PIID/2021-01-09to01-15%20(A5)%20R415%20D1234%20C52544%20KamfuTech/&#24191;&#19996;&#37329;&#36171;&#31185;&#25216;&#32929;&#20221;&#26377;&#38480;&#20844;&#21496;-Kamfu%20Tech/02-&#39033;&#30446;&#32423;/P4-&#36816;&#32500;&#26381;&#21153;&#31995;&#32479;/02-&#20840;&#31243;&#31649;&#29702;/05-&#35780;&#23457;&#31649;&#29702;/04-&#38656;&#27714;&#35780;&#23457;/01-&#38656;&#27714;&#35268;&#26684;&#35828;&#26126;&#20070;/03-&#35780;&#23457;&#25253;&#21578;_&#38656;&#27714;&#35268;&#26684;&#35828;&#26126;&#20070;(Kamfu-YWFW-PR-ReviewRpt)V1.0.xls" TargetMode="External"/><Relationship Id="rId19"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2-&#36719;&#20214;&#24037;&#31243;&#35268;&#33539;/02-&#38656;&#27714;/01-&#38656;&#27714;&#24320;&#21457;/&#38656;&#27714;&#24320;&#21457;&#25351;&#21335;(Kamfu-SPI-RDM-Guid-Rd)V1.1.doc" TargetMode="External"/><Relationship Id="rId4" Type="http://schemas.openxmlformats.org/officeDocument/2006/relationships/hyperlink" Target="https://demix365.sharepoint.com/sites/DemixGlobal/PieterVZ/6_PIID/2021-01-09to01-15%20(A5)%20R415%20D1234%20C52544%20KamfuTech/&#24191;&#19996;&#37329;&#36171;&#31185;&#25216;&#32929;&#20221;&#26377;&#38480;&#20844;&#21496;-Kamfu%20Tech/02-&#39033;&#30446;&#32423;/P4-&#36816;&#32500;&#26381;&#21153;&#31995;&#32479;/01-&#29983;&#23384;&#21608;&#26399;/04-&#38656;&#27714;/03-&#29992;&#25143;&#38656;&#27714;&#35828;&#26126;&#20070;(Kamfu-YWFW-RDM-CRS)V1-1.doc" TargetMode="External"/><Relationship Id="rId9" Type="http://schemas.openxmlformats.org/officeDocument/2006/relationships/hyperlink" Target="https://demix365.sharepoint.com/sites/DemixGlobal/PieterVZ/6_PIID/2021-01-09to01-15%20(A5)%20R415%20D1234%20C52544%20KamfuTech/&#24191;&#19996;&#37329;&#36171;&#31185;&#25216;&#32929;&#20221;&#26377;&#38480;&#20844;&#21496;-Kamfu%20Tech/02-&#39033;&#30446;&#32423;/P1-&#26234;&#33021;&#21150;&#26381;&#21153;&#24179;&#21488;/02-&#20840;&#31243;&#31649;&#29702;/05-&#35780;&#23457;&#31649;&#29702;/04-&#38656;&#27714;&#35780;&#23457;/01-&#38656;&#27714;&#35268;&#26684;&#35828;&#26126;&#20070;/03-&#35780;&#23457;&#25253;&#21578;_&#38656;&#27714;&#35268;&#26684;&#35828;&#26126;&#20070;(Kamfu-ZNB-PR-ReviewRpt)V1.0.xls" TargetMode="External"/><Relationship Id="rId14" Type="http://schemas.openxmlformats.org/officeDocument/2006/relationships/hyperlink" Target="https://demix365.sharepoint.com/sites/DemixGlobal/PieterVZ/6_PIID/2021-01-09to01-15%20(A5)%20R415%20D1234%20C52544%20KamfuTech/&#24191;&#19996;&#37329;&#36171;&#31185;&#25216;&#32929;&#20221;&#26377;&#38480;&#20844;&#21496;-Kamfu%20Tech/02-&#39033;&#30446;&#32423;/P4-&#36816;&#32500;&#26381;&#21153;&#31995;&#32479;/01-&#29983;&#23384;&#21608;&#26399;/04-&#38656;&#27714;/05-&#38656;&#27714;&#36319;&#36394;&#30697;&#38453;/01-&#38656;&#27714;&#36319;&#36394;&#30697;&#38453;(Kamfu-YWFW-RDM-RTX)V1-1.xls" TargetMode="External"/><Relationship Id="rId22" Type="http://schemas.openxmlformats.org/officeDocument/2006/relationships/hyperlink" Target="https://demix365.sharepoint.com/sites/DemixGlobal/PieterVZ/6_PIID/2021-01-09to01-15%20(A5)%20R415%20D1234%20C52544%20KamfuTech/&#24191;&#19996;&#37329;&#36171;&#31185;&#25216;&#32929;&#20221;&#26377;&#38480;&#20844;&#21496;-Kamfu%20Tech/02-&#39033;&#30446;&#32423;/P4-&#36816;&#32500;&#26381;&#21153;&#31995;&#32479;/01-&#29983;&#23384;&#21608;&#26399;/04-&#38656;&#27714;/02-&#38656;&#27714;&#35268;&#26684;&#35828;&#26126;&#20070;%20(Kamfu-YWFW-RDM-SRS)V1-1.docx" TargetMode="External"/><Relationship Id="rId27" Type="http://schemas.openxmlformats.org/officeDocument/2006/relationships/hyperlink" Target="https://demix365.sharepoint.com/sites/DemixGlobal/PieterVZ/6_PIID/2021-01-09to01-15%20(A5)%20R415%20D1234%20C52544%20KamfuTech/&#24191;&#19996;&#37329;&#36171;&#31185;&#25216;&#32929;&#20221;&#26377;&#38480;&#20844;&#21496;-Kamfu%20Tech/02-&#39033;&#30446;&#32423;/P1-&#26234;&#33021;&#21150;&#26381;&#21153;&#24179;&#21488;/01-&#29983;&#23384;&#21608;&#26399;/04-&#38656;&#27714;/02-&#38656;&#27714;&#35268;&#26684;&#35828;&#26126;&#20070;%20(Kamfu-ZNB-RDM-SRS)V1-1.docx" TargetMode="External"/><Relationship Id="rId30" Type="http://schemas.openxmlformats.org/officeDocument/2006/relationships/hyperlink" Target="https://demix365.sharepoint.com/sites/DemixGlobal/PieterVZ/6_PIID/2021-01-09to01-15%20(A5)%20R415%20D1234%20C52544%20KamfuTech/&#24191;&#19996;&#37329;&#36171;&#31185;&#25216;&#32929;&#20221;&#26377;&#38480;&#20844;&#21496;-Kamfu%20Tech/02-&#39033;&#30446;&#32423;/P4-&#36816;&#32500;&#26381;&#21153;&#31995;&#32479;/02-&#20840;&#31243;&#31649;&#29702;/05-&#35780;&#23457;&#31649;&#29702;/04-&#38656;&#27714;&#35780;&#23457;/01-&#38656;&#27714;&#35268;&#26684;&#35828;&#26126;&#20070;/03-&#35780;&#23457;&#25253;&#21578;_&#38656;&#27714;&#35268;&#26684;&#35828;&#26126;&#20070;(Kamfu-YWFW-PR-ReviewRpt)V1.0.xls" TargetMode="External"/></Relationships>
</file>

<file path=xl/worksheets/_rels/sheet21.xml.rels><?xml version="1.0" encoding="UTF-8" standalone="yes"?>
<Relationships xmlns="http://schemas.openxmlformats.org/package/2006/relationships"><Relationship Id="rId8" Type="http://schemas.openxmlformats.org/officeDocument/2006/relationships/hyperlink" Target="https://demix365.sharepoint.com/sites/DemixGlobal/PieterVZ/6_PIID/2021-01-09to01-15%20(A5)%20R415%20D1234%20C52544%20KamfuTech/&#24191;&#19996;&#37329;&#36171;&#31185;&#25216;&#32929;&#20221;&#26377;&#38480;&#20844;&#21496;-Kamfu%20Tech/02-&#39033;&#30446;&#32423;/P4-&#36816;&#32500;&#26381;&#21153;&#31995;&#32479;/01-&#29983;&#23384;&#21608;&#26399;/07-&#27979;&#35797;/01-&#27979;&#35797;&#35745;&#21010;(Kamfu-YWFW-VV-TestPlan)V1-0.doc" TargetMode="External"/><Relationship Id="rId13" Type="http://schemas.openxmlformats.org/officeDocument/2006/relationships/hyperlink" Target="https://demix365.sharepoint.com/sites/DemixGlobal/PieterVZ/6_PIID/2021-01-09to01-15%20(A5)%20R415%20D1234%20C52544%20KamfuTech/&#24191;&#19996;&#37329;&#36171;&#31185;&#25216;&#32929;&#20221;&#26377;&#38480;&#20844;&#21496;-Kamfu%20Tech/02-&#39033;&#30446;&#32423;/P1-&#26234;&#33021;&#21150;&#26381;&#21153;&#24179;&#21488;/01-&#29983;&#23384;&#21608;&#26399;/08-&#35797;&#36816;&#34892;&#21450;&#39564;&#25910;/02-&#39564;&#25910;/01-&#39564;&#25910;&#35745;&#21010;(Kamfu-ZNB-DA-AcceptencePlan)V1-1.doc" TargetMode="External"/><Relationship Id="rId18" Type="http://schemas.openxmlformats.org/officeDocument/2006/relationships/hyperlink" Target="https://demix365.sharepoint.com/sites/DemixGlobal/PieterVZ/6_PIID/2021-01-09to01-15%20(A5)%20R415%20D1234%20C52544%20KamfuTech/&#24191;&#19996;&#37329;&#36171;&#31185;&#25216;&#32929;&#20221;&#26377;&#38480;&#20844;&#21496;-Kamfu%20Tech/02-&#39033;&#30446;&#32423;/P1-&#26234;&#33021;&#21150;&#26381;&#21153;&#24179;&#21488;/01-&#29983;&#23384;&#21608;&#26399;/09-&#32467;&#39033;/02-&#32570;&#38519;&#21407;&#22240;&#20998;&#26512;&#35760;&#24405;&#34920;&#65288;Kamfu-ZNB-Defect%20cause%20analysis%20record&#65289;V1-0.xlsx" TargetMode="External"/><Relationship Id="rId3" Type="http://schemas.openxmlformats.org/officeDocument/2006/relationships/hyperlink" Target="https://demix365.sharepoint.com/sites/DemixGlobal/PieterVZ/6_PIID/2021-01-09to01-15%20(A5)%20R415%20D1234%20C52544%20KamfuTech/&#24191;&#19996;&#37329;&#36171;&#31185;&#25216;&#32929;&#20221;&#26377;&#38480;&#20844;&#21496;-Kamfu%20Tech/02-&#39033;&#30446;&#32423;/P1-&#26234;&#33021;&#21150;&#26381;&#21153;&#24179;&#21488;/01-&#29983;&#23384;&#21608;&#26399;/07-&#27979;&#35797;/01-&#27979;&#35797;&#35745;&#21010;(Kamfu-ZNB-VV-TestPlan)V1-1.doc" TargetMode="External"/><Relationship Id="rId7" Type="http://schemas.openxmlformats.org/officeDocument/2006/relationships/hyperlink" Target="https://demix365.sharepoint.com/sites/DemixGlobal/PieterVZ/6_PIID/2021-01-09to01-15%20(A5)%20R415%20D1234%20C52544%20KamfuTech/&#24191;&#19996;&#37329;&#36171;&#31185;&#25216;&#32929;&#20221;&#26377;&#38480;&#20844;&#21496;-Kamfu%20Tech/02-&#39033;&#30446;&#32423;/P1-&#26234;&#33021;&#21150;&#26381;&#21153;&#24179;&#21488;/01-&#29983;&#23384;&#21608;&#26399;/07-&#27979;&#35797;/01-&#27979;&#35797;&#35745;&#21010;(Kamfu-ZNB-VV-TestPlan)V1-1.doc" TargetMode="External"/><Relationship Id="rId12"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2-&#36719;&#20214;&#24037;&#31243;&#35268;&#33539;/05-&#27979;&#35797;/&#27979;&#35797;&#20998;&#26512;&#35268;&#33539;(Kamfu-SPI-VV-Tem-STD-TestAnalyseStd)V1-1.doc" TargetMode="External"/><Relationship Id="rId17" Type="http://schemas.openxmlformats.org/officeDocument/2006/relationships/hyperlink" Target="https://demix365.sharepoint.com/sites/DemixGlobal/PieterVZ/6_PIID/2021-01-09to01-15%20(A5)%20R415%20D1234%20C52544%20KamfuTech/&#24191;&#19996;&#37329;&#36171;&#31185;&#25216;&#32929;&#20221;&#26377;&#38480;&#20844;&#21496;-Kamfu%20Tech/02-&#39033;&#30446;&#32423;/P4-&#36816;&#32500;&#26381;&#21153;&#31995;&#32479;/01-&#29983;&#23384;&#21608;&#26399;/09-&#32467;&#39033;/02-&#32570;&#38519;&#21407;&#22240;&#20998;&#26512;&#35760;&#24405;&#34920;&#65288;Kamfu-YWFW-Defect%20cause%20analysis%20record&#65289;V1-0.xlsx" TargetMode="External"/><Relationship Id="rId2" Type="http://schemas.openxmlformats.org/officeDocument/2006/relationships/hyperlink" Target="https://demix365.sharepoint.com/sites/DemixGlobal/PieterVZ/6_PIID/2021-01-09to01-15%20(A5)%20R415%20D1234%20C52544%20KamfuTech/&#24191;&#19996;&#37329;&#36171;&#31185;&#25216;&#32929;&#20221;&#26377;&#38480;&#20844;&#21496;-Kamfu%20Tech/02-&#39033;&#30446;&#32423;/P4-&#36816;&#32500;&#26381;&#21153;&#31995;&#32479;/01-&#29983;&#23384;&#21608;&#26399;/07-&#27979;&#35797;/01-&#27979;&#35797;&#35745;&#21010;(Kamfu-YWFW-VV-TestPlan)V1-0.doc" TargetMode="External"/><Relationship Id="rId16" Type="http://schemas.openxmlformats.org/officeDocument/2006/relationships/hyperlink" Target="https://demix365.sharepoint.com/sites/DemixGlobal/PieterVZ/6_PIID/2021-01-09to01-15%20(A5)%20R415%20D1234%20C52544%20KamfuTech/&#24191;&#19996;&#37329;&#36171;&#31185;&#25216;&#32929;&#20221;&#26377;&#38480;&#20844;&#21496;-Kamfu%20Tech/02-&#39033;&#30446;&#32423;/P4-&#36816;&#32500;&#26381;&#21153;&#31995;&#32479;/01-&#29983;&#23384;&#21608;&#26399;/07-&#27979;&#35797;/03-&#31995;&#32479;&#27979;&#35797;/04-&#31995;&#32479;&#27979;&#35797;&#25253;&#21578;(Kamfu-YWFW-VV-TestReport-SystemTest)V1-0.doc" TargetMode="External"/><Relationship Id="rId1" Type="http://schemas.openxmlformats.org/officeDocument/2006/relationships/hyperlink" Target="https://demix365.sharepoint.com/sites/DemixGlobal/PieterVZ/6_PIID/2021-01-09to01-15%20(A5)%20R415%20D1234%20C52544%20KamfuTech/&#24191;&#19996;&#37329;&#36171;&#31185;&#25216;&#32929;&#20221;&#26377;&#38480;&#20844;&#21496;-Kamfu%20Tech/02-&#39033;&#30446;&#32423;/P1-&#26234;&#33021;&#21150;&#26381;&#21153;&#24179;&#21488;/01-&#29983;&#23384;&#21608;&#26399;/07-&#27979;&#35797;/01-&#27979;&#35797;&#35745;&#21010;(Kamfu-ZNB-VV-TestPlan)V1-1.doc" TargetMode="External"/><Relationship Id="rId6" Type="http://schemas.openxmlformats.org/officeDocument/2006/relationships/hyperlink" Target="https://demix365.sharepoint.com/sites/DemixGlobal/PieterVZ/6_PIID/2021-01-09to01-15%20(A5)%20R415%20D1234%20C52544%20KamfuTech/&#24191;&#19996;&#37329;&#36171;&#31185;&#25216;&#32929;&#20221;&#26377;&#38480;&#20844;&#21496;-Kamfu%20Tech/02-&#39033;&#30446;&#32423;/P4-&#36816;&#32500;&#26381;&#21153;&#31995;&#32479;/01-&#29983;&#23384;&#21608;&#26399;/08-&#35797;&#36816;&#34892;&#21450;&#39564;&#25910;/02-&#39564;&#25910;/01-&#39564;&#25910;&#35745;&#21010;(Kamfu-YWFW-DA-AcceptencePlan)V1-0.doc" TargetMode="External"/><Relationship Id="rId11"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2-&#36719;&#20214;&#24037;&#31243;&#35268;&#33539;/05-&#27979;&#35797;/&#27979;&#35797;&#20998;&#26512;&#35268;&#33539;(Kamfu-SPI-VV-Tem-STD-TestAnalyseStd)V1-1.doc" TargetMode="External"/><Relationship Id="rId5" Type="http://schemas.openxmlformats.org/officeDocument/2006/relationships/hyperlink" Target="https://demix365.sharepoint.com/sites/DemixGlobal/PieterVZ/6_PIID/2021-01-09to01-15%20(A5)%20R415%20D1234%20C52544%20KamfuTech/&#24191;&#19996;&#37329;&#36171;&#31185;&#25216;&#32929;&#20221;&#26377;&#38480;&#20844;&#21496;-Kamfu%20Tech/02-&#39033;&#30446;&#32423;/P1-&#26234;&#33021;&#21150;&#26381;&#21153;&#24179;&#21488;/01-&#29983;&#23384;&#21608;&#26399;/08-&#35797;&#36816;&#34892;&#21450;&#39564;&#25910;/02-&#39564;&#25910;/01-&#39564;&#25910;&#35745;&#21010;(Kamfu-ZNB-DA-AcceptencePlan)V1-1.doc" TargetMode="External"/><Relationship Id="rId15" Type="http://schemas.openxmlformats.org/officeDocument/2006/relationships/hyperlink" Target="https://demix365.sharepoint.com/sites/DemixGlobal/PieterVZ/6_PIID/2021-01-09to01-15%20(A5)%20R415%20D1234%20C52544%20KamfuTech/&#24191;&#19996;&#37329;&#36171;&#31185;&#25216;&#32929;&#20221;&#26377;&#38480;&#20844;&#21496;-Kamfu%20Tech/02-&#39033;&#30446;&#32423;/P1-&#26234;&#33021;&#21150;&#26381;&#21153;&#24179;&#21488;/01-&#29983;&#23384;&#21608;&#26399;/07-&#27979;&#35797;/03-&#31995;&#32479;&#27979;&#35797;/04-&#31995;&#32479;&#27979;&#35797;&#25253;&#21578;(Kamfu-ZNB-VV-TestReport-SystemTest)V1-0.doc" TargetMode="External"/><Relationship Id="rId10"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2-&#36719;&#20214;&#24037;&#31243;&#35268;&#33539;/05-&#27979;&#35797;/&#27979;&#35797;&#20998;&#26512;&#35268;&#33539;(Kamfu-SPI-VV-Tem-STD-TestAnalyseStd)V1-1.doc" TargetMode="External"/><Relationship Id="rId4" Type="http://schemas.openxmlformats.org/officeDocument/2006/relationships/hyperlink" Target="https://demix365.sharepoint.com/sites/DemixGlobal/PieterVZ/6_PIID/2021-01-09to01-15%20(A5)%20R415%20D1234%20C52544%20KamfuTech/&#24191;&#19996;&#37329;&#36171;&#31185;&#25216;&#32929;&#20221;&#26377;&#38480;&#20844;&#21496;-Kamfu%20Tech/02-&#39033;&#30446;&#32423;/P4-&#36816;&#32500;&#26381;&#21153;&#31995;&#32479;/01-&#29983;&#23384;&#21608;&#26399;/07-&#27979;&#35797;/01-&#27979;&#35797;&#35745;&#21010;(Kamfu-YWFW-VV-TestPlan)V1-0.doc" TargetMode="External"/><Relationship Id="rId9"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2-&#36719;&#20214;&#24037;&#31243;&#35268;&#33539;/05-&#27979;&#35797;/&#36719;&#20214;&#27979;&#35797;&#36807;&#31243;&#25991;&#20214;(Kamfu-SPI-VV-Proc-Doc)V1-1.doc" TargetMode="External"/><Relationship Id="rId14" Type="http://schemas.openxmlformats.org/officeDocument/2006/relationships/hyperlink" Target="https://demix365.sharepoint.com/sites/DemixGlobal/PieterVZ/6_PIID/2021-01-09to01-15%20(A5)%20R415%20D1234%20C52544%20KamfuTech/&#24191;&#19996;&#37329;&#36171;&#31185;&#25216;&#32929;&#20221;&#26377;&#38480;&#20844;&#21496;-Kamfu%20Tech/02-&#39033;&#30446;&#32423;/P4-&#36816;&#32500;&#26381;&#21153;&#31995;&#32479;/01-&#29983;&#23384;&#21608;&#26399;/08-&#35797;&#36816;&#34892;&#21450;&#39564;&#25910;/02-&#39564;&#25910;/01-&#39564;&#25910;&#35745;&#21010;(Kamfu-YWFW-DA-AcceptencePlan)V1-0.doc" TargetMode="External"/></Relationships>
</file>

<file path=xl/worksheets/_rels/sheet22.xml.rels><?xml version="1.0" encoding="UTF-8" standalone="yes"?>
<Relationships xmlns="http://schemas.openxmlformats.org/package/2006/relationships"><Relationship Id="rId8"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3-&#25903;&#25345;&#31867;/03-&#24230;&#37327;&#20998;&#26512;/&#32452;&#32455;&#24230;&#37327;&#34920;(Kamfu-SPI-MPM-Tem-datasheet)v1-2.xls" TargetMode="External"/><Relationship Id="rId13"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3-&#25903;&#25345;&#31867;/03-&#24230;&#37327;&#20998;&#26512;/&#39033;&#30446;&#24230;&#37327;&#25968;&#25454;&#34920;(Kamfu-SPI-MPM-datasheet)v1-1.xls" TargetMode="External"/><Relationship Id="rId18"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3-&#25903;&#25345;&#31867;/03-&#24230;&#37327;&#20998;&#26512;/&#32452;&#32455;&#24230;&#37327;&#34920;(Kamfu-SPI-MPM-Tem-datasheet)v1-2.xls" TargetMode="External"/><Relationship Id="rId26"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3-&#25903;&#25345;&#31867;/07-&#21407;&#22240;&#20998;&#26512;/&#32570;&#38519;&#21407;&#22240;&#20998;&#26512;&#35760;&#24405;&#34920;(Kamfu-SPI-CAR_IssueList)V1-0.xlsx" TargetMode="External"/><Relationship Id="rId3"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1-&#39033;&#30446;&#31649;&#29702;&#35268;&#33539;/04-&#39033;&#30446;&#30417;&#25511;/&#38382;&#39064;&#31649;&#29702;&#34920;(Kamfu-SPI-MC-Tem-IssuesManagement)V1-0.xls" TargetMode="External"/><Relationship Id="rId21"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3-&#25903;&#25345;&#31867;/03-&#24230;&#37327;&#20998;&#26512;/&#39033;&#30446;&#24230;&#37327;&#25968;&#25454;&#34920;(Kamfu-SPI-MPM-datasheet)v1-1.xls" TargetMode="External"/><Relationship Id="rId34"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3-&#25903;&#25345;&#31867;/03-&#24230;&#37327;&#20998;&#26512;/&#39033;&#30446;&#24230;&#37327;&#25968;&#25454;&#34920;(Kamfu-SPI-MPM-datasheet)v1-1.xls" TargetMode="External"/><Relationship Id="rId7"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3-&#25903;&#25345;&#31867;/03-&#24230;&#37327;&#20998;&#26512;/&#39033;&#30446;&#24230;&#37327;&#25968;&#25454;&#34920;(Kamfu-SPI-MPM-datasheet)v1-1.xls" TargetMode="External"/><Relationship Id="rId12"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3-&#25903;&#25345;&#31867;/03-&#24230;&#37327;&#20998;&#26512;/&#32452;&#32455;&#24230;&#37327;&#34920;(Kamfu-SPI-MPM-Tem-datasheet)v1-2.xls" TargetMode="External"/><Relationship Id="rId17"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3-&#25903;&#25345;&#31867;/03-&#24230;&#37327;&#20998;&#26512;/&#39033;&#30446;&#24230;&#37327;&#25968;&#25454;&#34920;(Kamfu-SPI-MPM-datasheet)v1-1.xls" TargetMode="External"/><Relationship Id="rId25"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4-&#32452;&#32455;&#36807;&#31243;&#31867;/01-&#36807;&#31243;&#25913;&#36827;/&#36807;&#31243;&#25913;&#36827;&#24314;&#35758;&#34920;(Kamfu-SPI-PCM-TEM-SPIAdvic)V1-0.xls" TargetMode="External"/><Relationship Id="rId33"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3-&#25903;&#25345;&#31867;/03-&#24230;&#37327;&#20998;&#26512;/&#39033;&#30446;&#24230;&#37327;&#25968;&#25454;&#34920;(Kamfu-SPI-MPM-datasheet)v1-1.xls" TargetMode="External"/><Relationship Id="rId2"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3-&#25903;&#25345;&#31867;/03-&#24230;&#37327;&#20998;&#26512;/&#32452;&#32455;&#24230;&#37327;&#34920;(Kamfu-SPI-MPM-Tem-datasheet)v1-2.xls" TargetMode="External"/><Relationship Id="rId16"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3-&#25903;&#25345;&#31867;/03-&#24230;&#37327;&#20998;&#26512;/&#32452;&#32455;&#24230;&#37327;&#34920;(Kamfu-SPI-MPM-Tem-datasheet)v1-2.xls" TargetMode="External"/><Relationship Id="rId20"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3-&#25903;&#25345;&#31867;/03-&#24230;&#37327;&#20998;&#26512;/&#32452;&#32455;&#24230;&#37327;&#34920;(Kamfu-SPI-MPM-Tem-datasheet)v1-2.xls" TargetMode="External"/><Relationship Id="rId29"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3-&#25903;&#25345;&#31867;/03-&#24230;&#37327;&#20998;&#26512;/&#39033;&#30446;&#24230;&#37327;&#25968;&#25454;&#34920;(Kamfu-SPI-MPM-datasheet)v1-1.xls" TargetMode="External"/><Relationship Id="rId1"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3-&#25903;&#25345;&#31867;/03-&#24230;&#37327;&#20998;&#26512;/&#39033;&#30446;&#24230;&#37327;&#25968;&#25454;&#34920;(Kamfu-SPI-MPM-datasheet)v1-1.xls" TargetMode="External"/><Relationship Id="rId6"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3-&#25903;&#25345;&#31867;/03-&#24230;&#37327;&#20998;&#26512;/&#32452;&#32455;&#24230;&#37327;&#35745;&#21010;(Kamfu-SPI-MPM-Plan)v1-1.xlsx" TargetMode="External"/><Relationship Id="rId11"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3-&#25903;&#25345;&#31867;/03-&#24230;&#37327;&#20998;&#26512;/&#39033;&#30446;&#24230;&#37327;&#25968;&#25454;&#34920;(Kamfu-SPI-MPM-datasheet)v1-1.xls" TargetMode="External"/><Relationship Id="rId24"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3-&#25903;&#25345;&#31867;/03-&#24230;&#37327;&#20998;&#26512;/&#32452;&#32455;&#24230;&#37327;&#35745;&#21010;(Kamfu-SPI-MPM-Plan)v1-1.xlsx" TargetMode="External"/><Relationship Id="rId32"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3-&#25903;&#25345;&#31867;/03-&#24230;&#37327;&#20998;&#26512;/&#39033;&#30446;&#24230;&#37327;&#25968;&#25454;&#34920;(Kamfu-SPI-MPM-datasheet)v1-1.xls" TargetMode="External"/><Relationship Id="rId5"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3-&#25903;&#25345;&#31867;/03-&#24230;&#37327;&#20998;&#26512;/&#39033;&#30446;&#24230;&#37327;&#35745;&#21010;(Kamfu-SPI-MPM-plan)v1-1.xls" TargetMode="External"/><Relationship Id="rId15"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3-&#25903;&#25345;&#31867;/03-&#24230;&#37327;&#20998;&#26512;/&#39033;&#30446;&#24230;&#37327;&#25968;&#25454;&#34920;(Kamfu-SPI-MPM-datasheet)v1-1.xls" TargetMode="External"/><Relationship Id="rId23"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3-&#25903;&#25345;&#31867;/03-&#24230;&#37327;&#20998;&#26512;/&#39033;&#30446;&#24230;&#37327;&#35745;&#21010;(Kamfu-SPI-MPM-plan)v1-1.xls" TargetMode="External"/><Relationship Id="rId28"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3-&#25903;&#25345;&#31867;/03-&#24230;&#37327;&#20998;&#26512;/&#39033;&#30446;&#24230;&#37327;&#25968;&#25454;&#34920;(Kamfu-SPI-MPM-datasheet)v1-1.xls" TargetMode="External"/><Relationship Id="rId10"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3-&#25903;&#25345;&#31867;/03-&#24230;&#37327;&#20998;&#26512;/&#32452;&#32455;&#24230;&#37327;&#34920;(Kamfu-SPI-MPM-Tem-datasheet)v1-2.xls" TargetMode="External"/><Relationship Id="rId19"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3-&#25903;&#25345;&#31867;/03-&#24230;&#37327;&#20998;&#26512;/&#39033;&#30446;&#24230;&#37327;&#25968;&#25454;&#34920;(Kamfu-SPI-MPM-datasheet)v1-1.xls" TargetMode="External"/><Relationship Id="rId31"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3-&#25903;&#25345;&#31867;/03-&#24230;&#37327;&#20998;&#26512;/&#39033;&#30446;&#24230;&#37327;&#25968;&#25454;&#34920;(Kamfu-SPI-MPM-datasheet)v1-1.xls" TargetMode="External"/><Relationship Id="rId4"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4-&#32452;&#32455;&#36807;&#31243;&#31867;/01-&#36807;&#31243;&#25913;&#36827;/&#36807;&#31243;&#25913;&#36827;&#24314;&#35758;&#34920;(Kamfu-SPI-PCM-TEM-SPIAdvic)V1-0.xls" TargetMode="External"/><Relationship Id="rId9"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3-&#25903;&#25345;&#31867;/03-&#24230;&#37327;&#20998;&#26512;/&#39033;&#30446;&#24230;&#37327;&#25968;&#25454;&#34920;(Kamfu-SPI-MPM-datasheet)v1-1.xls" TargetMode="External"/><Relationship Id="rId14"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3-&#25903;&#25345;&#31867;/03-&#24230;&#37327;&#20998;&#26512;/&#32452;&#32455;&#24230;&#37327;&#34920;(Kamfu-SPI-MPM-Tem-datasheet)v1-2.xls" TargetMode="External"/><Relationship Id="rId22"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3-&#25903;&#25345;&#31867;/03-&#24230;&#37327;&#20998;&#26512;/&#32452;&#32455;&#24230;&#37327;&#34920;(Kamfu-SPI-MPM-Tem-datasheet)v1-2.xls" TargetMode="External"/><Relationship Id="rId27"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3-&#25903;&#25345;&#31867;/07-&#21407;&#22240;&#20998;&#26512;/&#21407;&#22240;&#20998;&#26512;&#21644;&#35299;&#20915;&#36807;&#31243;(Kamfu-SPI-CAR_Pro)V1-2.docx" TargetMode="External"/><Relationship Id="rId30"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3-&#25903;&#25345;&#31867;/03-&#24230;&#37327;&#20998;&#26512;/&#39033;&#30446;&#24230;&#37327;&#25968;&#25454;&#34920;(Kamfu-SPI-MPM-datasheet)v1-1.xls" TargetMode="External"/><Relationship Id="rId35"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3-&#25903;&#25345;&#31867;/03-&#24230;&#37327;&#20998;&#26512;/&#39033;&#30446;&#24230;&#37327;&#25968;&#25454;&#34920;(Kamfu-SPI-MPM-datasheet)v1-1.xls" TargetMode="External"/></Relationships>
</file>

<file path=xl/worksheets/_rels/sheet23.xml.rels><?xml version="1.0" encoding="UTF-8" standalone="yes"?>
<Relationships xmlns="http://schemas.openxmlformats.org/package/2006/relationships"><Relationship Id="rId8"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4-&#32452;&#32455;&#36807;&#31243;&#31867;/02-&#36807;&#31243;&#36164;&#20135;&#31649;&#29702;/&#35009;&#21098;&#25351;&#21335;%20(Kamfu-SPI-PAD-Guid-Tailor)V1-1.xls" TargetMode="External"/><Relationship Id="rId3"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4-&#21487;&#22797;&#29992;&#24211;/02-&#21382;&#21490;&#39033;&#30446;/&#32452;&#32455;&#24230;&#37327;&#34920;(ORG_OPF_MPMList)V1-2.xls" TargetMode="External"/><Relationship Id="rId7"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4-&#32452;&#32455;&#36807;&#31243;&#31867;/01-&#36807;&#31243;&#25913;&#36827;/&#36807;&#31243;&#23450;&#20041;&#34892;&#21160;&#35745;&#21010;(Kamfu-SPI-PCM-Tem-PDPlan)V1-1.doc" TargetMode="External"/><Relationship Id="rId2"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4-&#32452;&#32455;&#36807;&#31243;&#31867;/02-&#36807;&#31243;&#36164;&#20135;&#31649;&#29702;/&#36807;&#31243;&#36164;&#20135;&#31649;&#29702;&#36807;&#31243;&#25991;&#20214;%20(Kamfu-SPI-PAD-Proc-Doc)V1-1.doc" TargetMode="External"/><Relationship Id="rId1"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4-&#32452;&#32455;&#36807;&#31243;&#31867;/02-&#36807;&#31243;&#36164;&#20135;&#31649;&#29702;/&#36807;&#31243;&#36164;&#20135;&#31649;&#29702;&#36807;&#31243;&#25991;&#20214;%20(Kamfu-SPI-PAD-Proc-Doc)V1-1.doc" TargetMode="External"/><Relationship Id="rId6"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4-&#32452;&#32455;&#36807;&#31243;&#31867;/01-&#36807;&#31243;&#25913;&#36827;/&#29616;&#22330;&#35786;&#26029;&#25253;&#21578;-20xx.ppt" TargetMode="External"/><Relationship Id="rId11"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4-&#32452;&#32455;&#36807;&#31243;&#31867;/02-&#36807;&#31243;&#36164;&#20135;&#31649;&#29702;/&#35009;&#21098;&#25351;&#21335;%20(Kamfu-SPI-PAD-Guid-Tailor)V1-1.xls" TargetMode="External"/><Relationship Id="rId5"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4-&#32452;&#32455;&#36807;&#31243;&#31867;/02-&#36807;&#31243;&#36164;&#20135;&#31649;&#29702;/&#36807;&#31243;&#36164;&#20135;&#31649;&#29702;&#36807;&#31243;&#25991;&#20214;%20(Kamfu-SPI-PAD-Proc-Doc)V1-1.doc" TargetMode="External"/><Relationship Id="rId10"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4-&#32452;&#32455;&#36807;&#31243;&#31867;/02-&#36807;&#31243;&#36164;&#20135;&#31649;&#29702;/&#24037;&#20316;&#29615;&#22659;&#26631;&#20934;(Kamfu-SPI-PAD-Std-Environment)V1-1.doc" TargetMode="External"/><Relationship Id="rId4"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3-&#25903;&#25345;&#31867;/02-&#37197;&#32622;&#31649;&#29702;/&#32452;&#32455;&#32423;&#37197;&#32622;&#31649;&#29702;&#35745;&#21010;(Kamfu-SPI-CM-OCMPlan)V1-1.xls" TargetMode="External"/><Relationship Id="rId9"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4-&#32452;&#32455;&#36807;&#31243;&#31867;/02-&#36807;&#31243;&#36164;&#20135;&#31649;&#29702;/&#36807;&#31243;&#36164;&#20135;&#31649;&#29702;&#36807;&#31243;&#25991;&#20214;%20(Kamfu-SPI-PAD-Proc-Doc)V1-1.doc" TargetMode="External"/></Relationships>
</file>

<file path=xl/worksheets/_rels/sheet24.xml.rels><?xml version="1.0" encoding="UTF-8" standalone="yes"?>
<Relationships xmlns="http://schemas.openxmlformats.org/package/2006/relationships"><Relationship Id="rId8"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4-&#32452;&#32455;&#36807;&#31243;&#31867;/01-&#36807;&#31243;&#25913;&#36827;/&#36807;&#31243;&#25913;&#36827;&#35745;&#21010;(Kamfu-SPI-PCM-Tem-PIPlan)V1-1.doc" TargetMode="External"/><Relationship Id="rId13"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4-&#32452;&#32455;&#36807;&#31243;&#31867;/01-&#36807;&#31243;&#25913;&#36827;/&#29616;&#22330;&#35786;&#26029;&#25253;&#21578;-20xx.ppt" TargetMode="External"/><Relationship Id="rId3"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4-&#32452;&#32455;&#36807;&#31243;&#31867;/01-&#36807;&#31243;&#25913;&#36827;/&#29616;&#22330;&#35786;&#26029;&#25253;&#21578;-20xx.ppt" TargetMode="External"/><Relationship Id="rId7" Type="http://schemas.openxmlformats.org/officeDocument/2006/relationships/hyperlink" Target="https://demix365.sharepoint.com/sites/DemixGlobal/PieterVZ/6_PIID/2021-01-09to01-15%20(A5)%20R415%20D1234%20C52544%20KamfuTech/&#24191;&#19996;&#37329;&#36171;&#31185;&#25216;&#32929;&#20221;&#26377;&#38480;&#20844;&#21496;-Kamfu%20Tech/01-&#32452;&#32455;&#32423;/02-&#32452;&#32455;&#24037;&#20316;&#24211;/02-EPG&#27963;&#21160;&#24211;/04-&#39033;&#30446;&#35797;&#28857;/&#35797;&#28857;&#24635;&#32467;&#25253;&#21578;(Kamfu-SPI-PCM-PilotReport)V1-0.doc" TargetMode="External"/><Relationship Id="rId12"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4-&#32452;&#32455;&#36807;&#31243;&#31867;/01-&#36807;&#31243;&#25913;&#36827;/&#36807;&#31243;&#23450;&#20041;&#34892;&#21160;&#35745;&#21010;(Kamfu-SPI-PCM-Tem-PDPlan)V1-1.doc" TargetMode="External"/><Relationship Id="rId2"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4-&#32452;&#32455;&#36807;&#31243;&#31867;/01-&#36807;&#31243;&#25913;&#36827;/&#36807;&#31243;&#25913;&#36827;&#35745;&#21010;(Kamfu-SPI-PCM-Tem-PIPlan)V1-1.doc" TargetMode="External"/><Relationship Id="rId1"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4-&#32452;&#32455;&#36807;&#31243;&#31867;/01-&#36807;&#31243;&#25913;&#36827;/&#36807;&#31243;&#25913;&#36827;&#35745;&#21010;(Kamfu-SPI-PCM-Tem-PIPlan)V1-1.doc" TargetMode="External"/><Relationship Id="rId6"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4-&#32452;&#32455;&#36807;&#31243;&#31867;/01-&#36807;&#31243;&#25913;&#36827;/&#36807;&#31243;&#25913;&#36827;&#35745;&#21010;(Kamfu-SPI-PCM-Tem-PIPlan)V1-1.doc" TargetMode="External"/><Relationship Id="rId11"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4-&#32452;&#32455;&#36807;&#31243;&#31867;/01-&#36807;&#31243;&#25913;&#36827;/&#36807;&#31243;&#37096;&#32626;&#35745;&#21010;(Kamfu-SPI-PCM-Tem-PSPreadPlan)V1-1.doc" TargetMode="External"/><Relationship Id="rId5"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4-&#32452;&#32455;&#36807;&#31243;&#31867;/01-&#36807;&#31243;&#25913;&#36827;/&#36807;&#31243;&#37096;&#32626;&#35745;&#21010;(Kamfu-SPI-PCM-Tem-PSPreadPlan)V1-1.doc" TargetMode="External"/><Relationship Id="rId10"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4-&#32452;&#32455;&#36807;&#31243;&#31867;/01-&#36807;&#31243;&#25913;&#36827;/&#29616;&#22330;&#35786;&#26029;&#25253;&#21578;-20xx.ppt" TargetMode="External"/><Relationship Id="rId4"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4-&#32452;&#32455;&#36807;&#31243;&#31867;/01-&#36807;&#31243;&#25913;&#36827;/&#36807;&#31243;&#25913;&#36827;&#24314;&#35758;&#34920;(Kamfu-SPI-PCM-TEM-SPIAdvic)V1-0.xls" TargetMode="External"/><Relationship Id="rId9"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4-&#32452;&#32455;&#36807;&#31243;&#31867;/01-&#36807;&#31243;&#25913;&#36827;/&#36807;&#31243;&#25913;&#36827;&#35745;&#21010;(Kamfu-SPI-PCM-Tem-PIPlan)V1-1.doc" TargetMode="External"/><Relationship Id="rId14"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4-&#32452;&#32455;&#36807;&#31243;&#31867;/01-&#36807;&#31243;&#25913;&#36827;/&#36807;&#31243;&#23450;&#20041;&#34892;&#21160;&#35745;&#21010;(Kamfu-SPI-PCM-Tem-PDPlan)V1-1.doc" TargetMode="External"/></Relationships>
</file>

<file path=xl/worksheets/_rels/sheet25.xml.rels><?xml version="1.0" encoding="UTF-8" standalone="yes"?>
<Relationships xmlns="http://schemas.openxmlformats.org/package/2006/relationships"><Relationship Id="rId8" Type="http://schemas.openxmlformats.org/officeDocument/2006/relationships/hyperlink" Target="https://demix365.sharepoint.com/sites/DemixGlobal/PieterVZ/6_PIID/2021-01-09to01-15%20(A5)%20R415%20D1234%20C52544%20KamfuTech/&#24191;&#19996;&#37329;&#36171;&#31185;&#25216;&#32929;&#20221;&#26377;&#38480;&#20844;&#21496;-Kamfu%20Tech/02-&#39033;&#30446;&#32423;/P4-&#36816;&#32500;&#26381;&#21153;&#31995;&#32479;/02-&#20840;&#31243;&#31649;&#29702;/02-&#39118;&#38505;&#21644;&#26426;&#20250;&#31649;&#29702;/02-&#39118;&#38505;&#21644;&#26426;&#20250;&#31649;&#29702;&#35745;&#21010;(Kamfu-YWFW-RSK-plan)V1-0.doc" TargetMode="External"/><Relationship Id="rId3" Type="http://schemas.openxmlformats.org/officeDocument/2006/relationships/hyperlink" Target="https://demix365.sharepoint.com/sites/DemixGlobal/PieterVZ/6_PIID/2021-01-09to01-15%20(A5)%20R415%20D1234%20C52544%20KamfuTech/&#24191;&#19996;&#37329;&#36171;&#31185;&#25216;&#32929;&#20221;&#26377;&#38480;&#20844;&#21496;-Kamfu%20Tech/02-&#39033;&#30446;&#32423;/P4-&#36816;&#32500;&#26381;&#21153;&#31995;&#32479;/02-&#20840;&#31243;&#31649;&#29702;/02-&#39118;&#38505;&#21644;&#26426;&#20250;&#31649;&#29702;/02-&#39118;&#38505;&#21644;&#26426;&#20250;&#31649;&#29702;&#35745;&#21010;(Kamfu-YWFW-RSK-plan)V1-0.doc" TargetMode="External"/><Relationship Id="rId7" Type="http://schemas.openxmlformats.org/officeDocument/2006/relationships/hyperlink" Target="https://demix365.sharepoint.com/sites/DemixGlobal/PieterVZ/6_PIID/2021-01-09to01-15%20(A5)%20R415%20D1234%20C52544%20KamfuTech/&#24191;&#19996;&#37329;&#36171;&#31185;&#25216;&#32929;&#20221;&#26377;&#38480;&#20844;&#21496;-Kamfu%20Tech/02-&#39033;&#30446;&#32423;/P4-&#36816;&#32500;&#26381;&#21153;&#31995;&#32479;/02-&#20840;&#31243;&#31649;&#29702;/02-&#39118;&#38505;&#21644;&#26426;&#20250;&#31649;&#29702;/02-&#39118;&#38505;&#21644;&#26426;&#20250;&#31649;&#29702;&#35745;&#21010;(Kamfu-YWFW-RSK-plan)V1-0.doc" TargetMode="External"/><Relationship Id="rId2" Type="http://schemas.openxmlformats.org/officeDocument/2006/relationships/hyperlink" Target="https://demix365.sharepoint.com/sites/DemixGlobal/PieterVZ/6_PIID/2021-01-09to01-15%20(A5)%20R415%20D1234%20C52544%20KamfuTech/&#24191;&#19996;&#37329;&#36171;&#31185;&#25216;&#32929;&#20221;&#26377;&#38480;&#20844;&#21496;-Kamfu%20Tech/02-&#39033;&#30446;&#32423;/P4-&#36816;&#32500;&#26381;&#21153;&#31995;&#32479;/02-&#20840;&#31243;&#31649;&#29702;/02-&#39118;&#38505;&#21644;&#26426;&#20250;&#31649;&#29702;/02-&#39118;&#38505;&#21644;&#26426;&#20250;&#31649;&#29702;&#35745;&#21010;(Kamfu-YWFW-RSK-plan)V1-0.doc" TargetMode="External"/><Relationship Id="rId1" Type="http://schemas.openxmlformats.org/officeDocument/2006/relationships/hyperlink" Target="https://demix365.sharepoint.com/sites/DemixGlobal/PieterVZ/6_PIID/2021-01-09to01-15%20(A5)%20R415%20D1234%20C52544%20KamfuTech/&#24191;&#19996;&#37329;&#36171;&#31185;&#25216;&#32929;&#20221;&#26377;&#38480;&#20844;&#21496;-Kamfu%20Tech/02-&#39033;&#30446;&#32423;/P4-&#36816;&#32500;&#26381;&#21153;&#31995;&#32479;/02-&#20840;&#31243;&#31649;&#29702;/02-&#39118;&#38505;&#21644;&#26426;&#20250;&#31649;&#29702;/02-&#39118;&#38505;&#21644;&#26426;&#20250;&#31649;&#29702;&#35745;&#21010;(Kamfu-YWFW-RSK-plan)V1-0.doc" TargetMode="External"/><Relationship Id="rId6" Type="http://schemas.openxmlformats.org/officeDocument/2006/relationships/hyperlink" Target="https://demix365.sharepoint.com/sites/DemixGlobal/PieterVZ/6_PIID/2021-01-09to01-15%20(A5)%20R415%20D1234%20C52544%20KamfuTech/&#24191;&#19996;&#37329;&#36171;&#31185;&#25216;&#32929;&#20221;&#26377;&#38480;&#20844;&#21496;-Kamfu%20Tech/02-&#39033;&#30446;&#32423;/P4-&#36816;&#32500;&#26381;&#21153;&#31995;&#32479;/02-&#20840;&#31243;&#31649;&#29702;/02-&#39118;&#38505;&#21644;&#26426;&#20250;&#31649;&#29702;/02-&#39118;&#38505;&#21644;&#26426;&#20250;&#31649;&#29702;&#35745;&#21010;(Kamfu-YWFW-RSK-plan)V1-0.doc" TargetMode="External"/><Relationship Id="rId5" Type="http://schemas.openxmlformats.org/officeDocument/2006/relationships/hyperlink" Target="https://demix365.sharepoint.com/sites/DemixGlobal/PieterVZ/6_PIID/2021-01-09to01-15%20(A5)%20R415%20D1234%20C52544%20KamfuTech/&#24191;&#19996;&#37329;&#36171;&#31185;&#25216;&#32929;&#20221;&#26377;&#38480;&#20844;&#21496;-Kamfu%20Tech/02-&#39033;&#30446;&#32423;/P4-&#36816;&#32500;&#26381;&#21153;&#31995;&#32479;/02-&#20840;&#31243;&#31649;&#29702;/02-&#39118;&#38505;&#21644;&#26426;&#20250;&#31649;&#29702;/02-&#39118;&#38505;&#21644;&#26426;&#20250;&#31649;&#29702;&#35745;&#21010;(Kamfu-YWFW-RSK-plan)V1-0.doc" TargetMode="External"/><Relationship Id="rId4" Type="http://schemas.openxmlformats.org/officeDocument/2006/relationships/hyperlink" Target="https://demix365.sharepoint.com/sites/DemixGlobal/PieterVZ/6_PIID/2021-01-09to01-15%20(A5)%20R415%20D1234%20C52544%20KamfuTech/&#24191;&#19996;&#37329;&#36171;&#31185;&#25216;&#32929;&#20221;&#26377;&#38480;&#20844;&#21496;-Kamfu%20Tech/02-&#39033;&#30446;&#32423;/P4-&#36816;&#32500;&#26381;&#21153;&#31995;&#32479;/02-&#20840;&#31243;&#31649;&#29702;/02-&#39118;&#38505;&#21644;&#26426;&#20250;&#31649;&#29702;/02-&#39118;&#38505;&#21644;&#26426;&#20250;&#31649;&#29702;&#35745;&#21010;(Kamfu-YWFW-RSK-plan)V1-0.doc" TargetMode="External"/><Relationship Id="rId9" Type="http://schemas.openxmlformats.org/officeDocument/2006/relationships/printerSettings" Target="../printerSettings/printerSettings13.bin"/></Relationships>
</file>

<file path=xl/worksheets/_rels/sheet26.xml.rels><?xml version="1.0" encoding="UTF-8" standalone="yes"?>
<Relationships xmlns="http://schemas.openxmlformats.org/package/2006/relationships"><Relationship Id="rId8" Type="http://schemas.openxmlformats.org/officeDocument/2006/relationships/hyperlink" Target="https://demix365.sharepoint.com/sites/DemixGlobal/PieterVZ/6_PIID/2021-01-09to01-15%20(A5)%20R415%20D1234%20C52544%20KamfuTech/&#24191;&#19996;&#37329;&#36171;&#31185;&#25216;&#32929;&#20221;&#26377;&#38480;&#20844;&#21496;-Kamfu%20Tech/01-&#32452;&#32455;&#32423;/02-&#32452;&#32455;&#24037;&#20316;&#24211;/05-OT&#22521;&#35757;&#24211;/04_&#20869;&#37096;&#22521;&#35757;&#35762;&#24072;&#22521;&#35757;/07_&#35762;&#24072;&#32771;&#26680;&#35780;&#20215;&#34920;/&#35762;&#24072;&#32771;&#26680;&#35780;&#20215;&#34920;(ORG_OT_TrainingEVVuationList)V1-0.xls" TargetMode="External"/><Relationship Id="rId3" Type="http://schemas.openxmlformats.org/officeDocument/2006/relationships/hyperlink" Target="https://demix365.sharepoint.com/sites/DemixGlobal/PieterVZ/6_PIID/2021-01-09to01-15%20(A5)%20R415%20D1234%20C52544%20KamfuTech/&#24191;&#19996;&#37329;&#36171;&#31185;&#25216;&#32929;&#20221;&#26377;&#38480;&#20844;&#21496;-Kamfu%20Tech/01-&#32452;&#32455;&#32423;/02-&#32452;&#32455;&#24037;&#20316;&#24211;/05-OT&#22521;&#35757;&#24211;/01_&#20844;&#21496;&#32423;&#22521;&#35757;/03_2020&#24180;&#22521;&#35757;&#35745;&#21010;/02_&#24180;&#24230;&#22521;&#35757;&#35745;&#21010;/2020&#22521;&#35757;&#35838;&#31243;&#34920;(ORG_OT_TraininCNSchedule)V1.0.xls" TargetMode="External"/><Relationship Id="rId7" Type="http://schemas.openxmlformats.org/officeDocument/2006/relationships/hyperlink" Target="https://demix365.sharepoint.com/sites/DemixGlobal/PieterVZ/6_PIID/2021-01-09to01-15%20(A5)%20R415%20D1234%20C52544%20KamfuTech/&#24191;&#19996;&#37329;&#36171;&#31185;&#25216;&#32929;&#20221;&#26377;&#38480;&#20844;&#21496;-Kamfu%20Tech/01-&#32452;&#32455;&#32423;/02-&#32452;&#32455;&#24037;&#20316;&#24211;/05-OT&#22521;&#35757;&#24211;/01_&#20844;&#21496;&#32423;&#22521;&#35757;/03_2020&#24180;&#22521;&#35757;&#35745;&#21010;/02_&#24180;&#24230;&#22521;&#35757;&#35745;&#21010;/2020&#22521;&#35757;&#35838;&#31243;&#34920;(ORG_OT_TraininCNSchedule)V1.0.xls" TargetMode="External"/><Relationship Id="rId2" Type="http://schemas.openxmlformats.org/officeDocument/2006/relationships/hyperlink" Target="https://demix365.sharepoint.com/sites/DemixGlobal/PieterVZ/6_PIID/2021-01-09to01-15%20(A5)%20R415%20D1234%20C52544%20KamfuTech/&#24191;&#19996;&#37329;&#36171;&#31185;&#25216;&#32929;&#20221;&#26377;&#38480;&#20844;&#21496;-Kamfu%20Tech/01-&#32452;&#32455;&#32423;/02-&#32452;&#32455;&#24037;&#20316;&#24211;/05-OT&#22521;&#35757;&#24211;/01_&#20844;&#21496;&#32423;&#22521;&#35757;/03_2020&#24180;&#22521;&#35757;&#35745;&#21010;/01_&#22521;&#35757;&#38656;&#27714;&#35843;&#30740;/&#22521;&#35757;&#38656;&#27714;&#35843;&#30740;&#34920;(ORG_OT_TrainingReqDevTable)V1.1.xls" TargetMode="External"/><Relationship Id="rId1" Type="http://schemas.openxmlformats.org/officeDocument/2006/relationships/hyperlink" Target="https://demix365.sharepoint.com/sites/DemixGlobal/PieterVZ/6_PIID/2021-01-09to01-15%20(A5)%20R415%20D1234%20C52544%20KamfuTech/&#24191;&#19996;&#37329;&#36171;&#31185;&#25216;&#32929;&#20221;&#26377;&#38480;&#20844;&#21496;-Kamfu%20Tech/01-&#32452;&#32455;&#32423;/02-&#32452;&#32455;&#24037;&#20316;&#24211;/05-OT&#22521;&#35757;&#24211;/01_&#20844;&#21496;&#32423;&#22521;&#35757;/03_2020&#24180;&#22521;&#35757;&#35745;&#21010;/02_&#24180;&#24230;&#22521;&#35757;&#35745;&#21010;/2020&#22521;&#35757;&#35838;&#31243;&#34920;(ORG_OT_TraininCNSchedule)V1.0.xls" TargetMode="External"/><Relationship Id="rId6" Type="http://schemas.openxmlformats.org/officeDocument/2006/relationships/hyperlink" Target="https://demix365.sharepoint.com/sites/DemixGlobal/PieterVZ/6_PIID/2021-01-09to01-15%20(A5)%20R415%20D1234%20C52544%20KamfuTech/&#24191;&#19996;&#37329;&#36171;&#31185;&#25216;&#32929;&#20221;&#26377;&#38480;&#20844;&#21496;-Kamfu%20Tech/01-&#32452;&#32455;&#32423;/02-&#32452;&#32455;&#24037;&#20316;&#24211;/05-OT&#22521;&#35757;&#24211;/01_&#20844;&#21496;&#32423;&#22521;&#35757;/03_2020&#24180;&#22521;&#35757;&#35745;&#21010;/02_&#24180;&#24230;&#22521;&#35757;&#35745;&#21010;/2020&#22521;&#35757;&#35838;&#31243;&#34920;(ORG_OT_TraininCNSchedule)V1.0.xls" TargetMode="External"/><Relationship Id="rId5" Type="http://schemas.openxmlformats.org/officeDocument/2006/relationships/hyperlink" Target="https://demix365.sharepoint.com/sites/DemixGlobal/PieterVZ/6_PIID/2021-01-09to01-15%20(A5)%20R415%20D1234%20C52544%20KamfuTech/&#24191;&#19996;&#37329;&#36171;&#31185;&#25216;&#32929;&#20221;&#26377;&#38480;&#20844;&#21496;-Kamfu%20Tech/01-&#32452;&#32455;&#32423;/02-&#32452;&#32455;&#24037;&#20316;&#24211;/05-OT&#22521;&#35757;&#24211;/01_&#20844;&#21496;&#32423;&#22521;&#35757;/03_2020&#24180;&#22521;&#35757;&#35745;&#21010;/02_&#24180;&#24230;&#22521;&#35757;&#35745;&#21010;/2020&#22521;&#35757;&#35838;&#31243;&#34920;(ORG_OT_TraininCNSchedule)V1.0.xls" TargetMode="External"/><Relationship Id="rId10" Type="http://schemas.openxmlformats.org/officeDocument/2006/relationships/hyperlink" Target="https://demix365.sharepoint.com/sites/DemixGlobal/PieterVZ/6_PIID/2021-01-09to01-15%20(A5)%20R415%20D1234%20C52544%20KamfuTech/&#24191;&#19996;&#37329;&#36171;&#31185;&#25216;&#32929;&#20221;&#26377;&#38480;&#20844;&#21496;-Kamfu%20Tech/01-&#32452;&#32455;&#32423;/02-&#32452;&#32455;&#24037;&#20316;&#24211;/05-OT&#22521;&#35757;&#24211;/01_&#20844;&#21496;&#32423;&#22521;&#35757;/03_2020&#24180;&#22521;&#35757;&#35745;&#21010;/06_&#23398;&#21592;&#32771;&#26680;&#35780;&#20215;&#34920;/CMMI&#26032;&#36807;&#31243;&#25512;&#24191;.xls" TargetMode="External"/><Relationship Id="rId4" Type="http://schemas.openxmlformats.org/officeDocument/2006/relationships/hyperlink" Target="https://demix365.sharepoint.com/sites/DemixGlobal/PieterVZ/6_PIID/2021-01-09to01-15%20(A5)%20R415%20D1234%20C52544%20KamfuTech/&#24191;&#19996;&#37329;&#36171;&#31185;&#25216;&#32929;&#20221;&#26377;&#38480;&#20844;&#21496;-Kamfu%20Tech/01-&#32452;&#32455;&#32423;/02-&#32452;&#32455;&#24037;&#20316;&#24211;/05-OT&#22521;&#35757;&#24211;/01_&#20844;&#21496;&#32423;&#22521;&#35757;/01_&#20844;&#21496;&#25112;&#30053;&#22521;&#35757;&#35268;&#21010;/&#20844;&#21496;&#25112;&#30053;&#22521;&#35757;&#35268;&#21010;(ORG_OT_FutureTraining)V1-0.doc" TargetMode="External"/><Relationship Id="rId9" Type="http://schemas.openxmlformats.org/officeDocument/2006/relationships/hyperlink" Target="https://demix365.sharepoint.com/sites/DemixGlobal/PieterVZ/6_PIID/2021-01-09to01-15%20(A5)%20R415%20D1234%20C52544%20KamfuTech/&#24191;&#19996;&#37329;&#36171;&#31185;&#25216;&#32929;&#20221;&#26377;&#38480;&#20844;&#21496;-Kamfu%20Tech/01-&#32452;&#32455;&#32423;/02-&#32452;&#32455;&#24037;&#20316;&#24211;/05-OT&#22521;&#35757;&#24211;/01_&#20844;&#21496;&#32423;&#22521;&#35757;/03_2020&#24180;&#22521;&#35757;&#35745;&#21010;/08_&#22521;&#35757;&#24635;&#32467;&#25253;&#21578;/&#22521;&#35757;&#24037;&#20316;&#32489;&#25928;&#35780;&#20272;&#34920;.xls" TargetMode="External"/></Relationships>
</file>

<file path=xl/worksheets/_rels/sheet27.xml.rels><?xml version="1.0" encoding="UTF-8" standalone="yes"?>
<Relationships xmlns="http://schemas.openxmlformats.org/package/2006/relationships"><Relationship Id="rId8" Type="http://schemas.openxmlformats.org/officeDocument/2006/relationships/hyperlink" Target="https://demix365.sharepoint.com/sites/DemixGlobal/PieterVZ/6_PIID/2021-01-09to01-15%20(A5)%20R415%20D1234%20C52544%20KamfuTech/&#24191;&#19996;&#37329;&#36171;&#31185;&#25216;&#32929;&#20221;&#26377;&#38480;&#20844;&#21496;-Kamfu%20Tech/02-&#39033;&#30446;&#32423;/P4-&#36816;&#32500;&#26381;&#21153;&#31995;&#32479;/01-&#29983;&#23384;&#21608;&#26399;/03-&#39033;&#30446;&#31574;&#21010;/02-&#20272;&#31639;&#24037;&#20316;&#20070;%20(Kamfu-YWFW-PLAN-EVVuate)V1-0.xls" TargetMode="External"/><Relationship Id="rId3" Type="http://schemas.openxmlformats.org/officeDocument/2006/relationships/hyperlink" Target="https://demix365.sharepoint.com/sites/DemixGlobal/PieterVZ/6_PIID/2021-01-09to01-15%20(A5)%20R415%20D1234%20C52544%20KamfuTech/&#24191;&#19996;&#37329;&#36171;&#31185;&#25216;&#32929;&#20221;&#26377;&#38480;&#20844;&#21496;-Kamfu%20Tech/02-&#39033;&#30446;&#32423;/P1-&#26234;&#33021;&#21150;&#26381;&#21153;&#24179;&#21488;/01-&#29983;&#23384;&#21608;&#26399;/03-&#39033;&#30446;&#31574;&#21010;/02-&#20272;&#31639;&#24037;&#20316;&#20070;%20(Kamfu-ZNB-PLAN-EVVuate)V1-2.xls" TargetMode="External"/><Relationship Id="rId7" Type="http://schemas.openxmlformats.org/officeDocument/2006/relationships/hyperlink" Target="https://demix365.sharepoint.com/sites/DemixGlobal/PieterVZ/6_PIID/2021-01-09to01-15%20(A5)%20R415%20D1234%20C52544%20KamfuTech/&#24191;&#19996;&#37329;&#36171;&#31185;&#25216;&#32929;&#20221;&#26377;&#38480;&#20844;&#21496;-Kamfu%20Tech/02-&#39033;&#30446;&#32423;/P1-&#26234;&#33021;&#21150;&#26381;&#21153;&#24179;&#21488;/01-&#29983;&#23384;&#21608;&#26399;/03-&#39033;&#30446;&#31574;&#21010;/02-&#20272;&#31639;&#24037;&#20316;&#20070;%20(Kamfu-ZNB-PLAN-EVVuate)V1-2.xls" TargetMode="External"/><Relationship Id="rId12" Type="http://schemas.openxmlformats.org/officeDocument/2006/relationships/hyperlink" Target="https://demix365.sharepoint.com/sites/DemixGlobal/PieterVZ/6_PIID/2021-01-09to01-15%20(A5)%20R415%20D1234%20C52544%20KamfuTech/&#24191;&#19996;&#37329;&#36171;&#31185;&#25216;&#32929;&#20221;&#26377;&#38480;&#20844;&#21496;-Kamfu%20Tech/01-&#32452;&#32455;&#32423;/02-&#32452;&#32455;&#24037;&#20316;&#24211;/06-&#24230;&#37327;/&#32452;&#32455;&#24230;&#37327;&#34920;(ORG_MPM_metrics)V1-2.xls" TargetMode="External"/><Relationship Id="rId2" Type="http://schemas.openxmlformats.org/officeDocument/2006/relationships/hyperlink" Target="https://demix365.sharepoint.com/sites/DemixGlobal/PieterVZ/6_PIID/2021-01-09to01-15%20(A5)%20R415%20D1234%20C52544%20KamfuTech/&#24191;&#19996;&#37329;&#36171;&#31185;&#25216;&#32929;&#20221;&#26377;&#38480;&#20844;&#21496;-Kamfu%20Tech/02-&#39033;&#30446;&#32423;/P4-&#36816;&#32500;&#26381;&#21153;&#31995;&#32479;/01-&#29983;&#23384;&#21608;&#26399;/03-&#39033;&#30446;&#31574;&#21010;/02-&#20272;&#31639;&#24037;&#20316;&#20070;%20(Kamfu-YWFW-PLAN-EVVuate)V1-0.xls" TargetMode="External"/><Relationship Id="rId1" Type="http://schemas.openxmlformats.org/officeDocument/2006/relationships/hyperlink" Target="https://demix365.sharepoint.com/sites/DemixGlobal/PieterVZ/6_PIID/2021-01-09to01-15%20(A5)%20R415%20D1234%20C52544%20KamfuTech/&#24191;&#19996;&#37329;&#36171;&#31185;&#25216;&#32929;&#20221;&#26377;&#38480;&#20844;&#21496;-Kamfu%20Tech/02-&#39033;&#30446;&#32423;/P1-&#26234;&#33021;&#21150;&#26381;&#21153;&#24179;&#21488;/01-&#29983;&#23384;&#21608;&#26399;/03-&#39033;&#30446;&#31574;&#21010;/02-&#20272;&#31639;&#24037;&#20316;&#20070;%20(Kamfu-ZNB-PLAN-EVVuate)V1-2.xls" TargetMode="External"/><Relationship Id="rId6" Type="http://schemas.openxmlformats.org/officeDocument/2006/relationships/hyperlink" Target="https://demix365.sharepoint.com/sites/DemixGlobal/PieterVZ/6_PIID/2021-01-09to01-15%20(A5)%20R415%20D1234%20C52544%20KamfuTech/&#24191;&#19996;&#37329;&#36171;&#31185;&#25216;&#32929;&#20221;&#26377;&#38480;&#20844;&#21496;-Kamfu%20Tech/02-&#39033;&#30446;&#32423;/P4-&#36816;&#32500;&#26381;&#21153;&#31995;&#32479;/01-&#29983;&#23384;&#21608;&#26399;/03-&#39033;&#30446;&#31574;&#21010;/02-&#20272;&#31639;&#24037;&#20316;&#20070;%20(Kamfu-YWFW-PLAN-EVVuate)V1-0.xls" TargetMode="External"/><Relationship Id="rId11" Type="http://schemas.openxmlformats.org/officeDocument/2006/relationships/hyperlink" Target="https://demix365.sharepoint.com/sites/DemixGlobal/PieterVZ/6_PIID/2021-01-09to01-15%20(A5)%20R415%20D1234%20C52544%20KamfuTech/&#24191;&#19996;&#37329;&#36171;&#31185;&#25216;&#32929;&#20221;&#26377;&#38480;&#20844;&#21496;-Kamfu%20Tech/01-&#32452;&#32455;&#32423;/02-&#32452;&#32455;&#24037;&#20316;&#24211;/06-&#24230;&#37327;/&#32452;&#32455;&#24230;&#37327;&#34920;(ORG_MPM_metrics)V1-2.xls" TargetMode="External"/><Relationship Id="rId5" Type="http://schemas.openxmlformats.org/officeDocument/2006/relationships/hyperlink" Target="https://demix365.sharepoint.com/sites/DemixGlobal/PieterVZ/6_PIID/2021-01-09to01-15%20(A5)%20R415%20D1234%20C52544%20KamfuTech/&#24191;&#19996;&#37329;&#36171;&#31185;&#25216;&#32929;&#20221;&#26377;&#38480;&#20844;&#21496;-Kamfu%20Tech/02-&#39033;&#30446;&#32423;/P1-&#26234;&#33021;&#21150;&#26381;&#21153;&#24179;&#21488;/01-&#29983;&#23384;&#21608;&#26399;/03-&#39033;&#30446;&#31574;&#21010;/02-&#20272;&#31639;&#24037;&#20316;&#20070;%20(Kamfu-ZNB-PLAN-EVVuate)V1-2.xls" TargetMode="External"/><Relationship Id="rId10"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1-&#39033;&#30446;&#31649;&#29702;&#35268;&#33539;/03-&#39033;&#30446;&#20272;&#31639;/&#20272;&#31639;&#25351;&#21335;(Kamfu-SPI-EST-Guid-Evaluate)V1-1.doc" TargetMode="External"/><Relationship Id="rId4" Type="http://schemas.openxmlformats.org/officeDocument/2006/relationships/hyperlink" Target="https://demix365.sharepoint.com/sites/DemixGlobal/PieterVZ/6_PIID/2021-01-09to01-15%20(A5)%20R415%20D1234%20C52544%20KamfuTech/&#24191;&#19996;&#37329;&#36171;&#31185;&#25216;&#32929;&#20221;&#26377;&#38480;&#20844;&#21496;-Kamfu%20Tech/02-&#39033;&#30446;&#32423;/P4-&#36816;&#32500;&#26381;&#21153;&#31995;&#32479;/01-&#29983;&#23384;&#21608;&#26399;/03-&#39033;&#30446;&#31574;&#21010;/02-&#20272;&#31639;&#24037;&#20316;&#20070;%20(Kamfu-YWFW-PLAN-EVVuate)V1-0.xls" TargetMode="External"/><Relationship Id="rId9"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1-&#39033;&#30446;&#31649;&#29702;&#35268;&#33539;/03-&#39033;&#30446;&#20272;&#31639;/&#20272;&#31639;&#25351;&#21335;(Kamfu-SPI-EST-Guid-Evaluate)V1-1.doc" TargetMode="External"/></Relationships>
</file>

<file path=xl/worksheets/_rels/sheet28.xml.rels><?xml version="1.0" encoding="UTF-8" standalone="yes"?>
<Relationships xmlns="http://schemas.openxmlformats.org/package/2006/relationships"><Relationship Id="rId8" Type="http://schemas.openxmlformats.org/officeDocument/2006/relationships/hyperlink" Target="https://demix365.sharepoint.com/sites/DemixGlobal/PieterVZ/6_PIID/2021-01-09to01-15%20(A5)%20R415%20D1234%20C52544%20KamfuTech/&#24191;&#19996;&#37329;&#36171;&#31185;&#25216;&#32929;&#20221;&#26377;&#38480;&#20844;&#21496;-Kamfu%20Tech/02-&#39033;&#30446;&#32423;/P4-&#36816;&#32500;&#26381;&#21153;&#31995;&#32479;/02-&#20840;&#31243;&#31649;&#29702;/01-&#39033;&#30446;&#30417;&#25511;/04-&#37324;&#31243;&#30865;&#29366;&#24577;&#25253;&#21578;/04-&#32534;&#30721;&#37324;&#31243;&#30865;&#29366;&#24577;&#25253;&#21578;(Kamfu-YWFW-MC-CodingMilestoneRpt)V1-0.doc" TargetMode="External"/><Relationship Id="rId13" Type="http://schemas.openxmlformats.org/officeDocument/2006/relationships/hyperlink" Target="https://demix365.sharepoint.com/sites/DemixGlobal/PieterVZ/6_PIID/2021-01-09to01-15%20(A5)%20R415%20D1234%20C52544%20KamfuTech/&#24191;&#19996;&#37329;&#36171;&#31185;&#25216;&#32929;&#20221;&#26377;&#38480;&#20844;&#21496;-Kamfu%20Tech/02-&#39033;&#30446;&#32423;/P1-&#26234;&#33021;&#21150;&#26381;&#21153;&#24179;&#21488;/01-&#29983;&#23384;&#21608;&#26399;/03-&#39033;&#30446;&#31574;&#21010;/03-&#39033;&#30446;&#35745;&#21010;&#20070;%20(Kamfu-ZNB-PLAN-Plan)V1-1.doc" TargetMode="External"/><Relationship Id="rId18" Type="http://schemas.openxmlformats.org/officeDocument/2006/relationships/hyperlink" Target="https://demix365.sharepoint.com/sites/DemixGlobal/PieterVZ/6_PIID/2021-01-09to01-15%20(A5)%20R415%20D1234%20C52544%20KamfuTech/&#24191;&#19996;&#37329;&#36171;&#31185;&#25216;&#32929;&#20221;&#26377;&#38480;&#20844;&#21496;-Kamfu%20Tech/02-&#39033;&#30446;&#32423;/P4-&#36816;&#32500;&#26381;&#21153;&#31995;&#32479;/01-&#29983;&#23384;&#21608;&#26399;/03-&#39033;&#30446;&#31574;&#21010;/04-&#39033;&#30446;&#36827;&#24230;&#35745;&#21010;(Kamfu-YWFW-PLAN-Schedule)V1.1.mpp" TargetMode="External"/><Relationship Id="rId3" Type="http://schemas.openxmlformats.org/officeDocument/2006/relationships/hyperlink" Target="https://demix365.sharepoint.com/sites/DemixGlobal/PieterVZ/6_PIID/2021-01-09to01-15%20(A5)%20R415%20D1234%20C52544%20KamfuTech/&#24191;&#19996;&#37329;&#36171;&#31185;&#25216;&#32929;&#20221;&#26377;&#38480;&#20844;&#21496;-Kamfu%20Tech/02-&#39033;&#30446;&#32423;/P1-&#26234;&#33021;&#21150;&#26381;&#21153;&#24179;&#21488;/02-&#20840;&#31243;&#31649;&#29702;/01-&#39033;&#30446;&#30417;&#25511;/02-&#38382;&#39064;&#31649;&#29702;&#34920;(Kamfu-ZNB-MC-IssueList)V1-0.xls" TargetMode="External"/><Relationship Id="rId21" Type="http://schemas.openxmlformats.org/officeDocument/2006/relationships/hyperlink" Target="https://demix365.sharepoint.com/sites/DemixGlobal/PieterVZ/6_PIID/2021-01-09to01-15%20(A5)%20R415%20D1234%20C52544%20KamfuTech/&#24191;&#19996;&#37329;&#36171;&#31185;&#25216;&#32929;&#20221;&#26377;&#38480;&#20844;&#21496;-Kamfu%20Tech/02-&#39033;&#30446;&#32423;/P1-&#26234;&#33021;&#21150;&#26381;&#21153;&#24179;&#21488;/02-&#20840;&#31243;&#31649;&#29702;/01-&#39033;&#30446;&#30417;&#25511;/02-&#38382;&#39064;&#31649;&#29702;&#34920;(Kamfu-ZNB-MC-IssueList)V1-0.xls" TargetMode="External"/><Relationship Id="rId7" Type="http://schemas.openxmlformats.org/officeDocument/2006/relationships/hyperlink" Target="https://demix365.sharepoint.com/sites/DemixGlobal/PieterVZ/6_PIID/2021-01-09to01-15%20(A5)%20R415%20D1234%20C52544%20KamfuTech/&#24191;&#19996;&#37329;&#36171;&#31185;&#25216;&#32929;&#20221;&#26377;&#38480;&#20844;&#21496;-Kamfu%20Tech/02-&#39033;&#30446;&#32423;/P1-&#26234;&#33021;&#21150;&#26381;&#21153;&#24179;&#21488;/02-&#20840;&#31243;&#31649;&#29702;/01-&#39033;&#30446;&#30417;&#25511;/04-&#37324;&#31243;&#30865;&#29366;&#24577;&#25253;&#21578;/04-&#32534;&#30721;&#37324;&#31243;&#30865;&#29366;&#24577;&#25253;&#21578;(Kamfu-ZNB-MC-CodingMilestoneRpt)V1-0.doc" TargetMode="External"/><Relationship Id="rId12" Type="http://schemas.openxmlformats.org/officeDocument/2006/relationships/hyperlink" Target="https://demix365.sharepoint.com/sites/DemixGlobal/PieterVZ/6_PIID/2021-01-09to01-15%20(A5)%20R415%20D1234%20C52544%20KamfuTech/&#24191;&#19996;&#37329;&#36171;&#31185;&#25216;&#32929;&#20221;&#26377;&#38480;&#20844;&#21496;-Kamfu%20Tech/02-&#39033;&#30446;&#32423;/P4-&#36816;&#32500;&#26381;&#21153;&#31995;&#32479;/01-&#29983;&#23384;&#21608;&#26399;/03-&#39033;&#30446;&#31574;&#21010;/04-&#39033;&#30446;&#36827;&#24230;&#35745;&#21010;(Kamfu-YWFW-PLAN-Schedule)V1.1.mpp" TargetMode="External"/><Relationship Id="rId17" Type="http://schemas.openxmlformats.org/officeDocument/2006/relationships/hyperlink" Target="https://demix365.sharepoint.com/sites/DemixGlobal/PieterVZ/6_PIID/2021-01-09to01-15%20(A5)%20R415%20D1234%20C52544%20KamfuTech/&#24191;&#19996;&#37329;&#36171;&#31185;&#25216;&#32929;&#20221;&#26377;&#38480;&#20844;&#21496;-Kamfu%20Tech/02-&#39033;&#30446;&#32423;/P4-&#36816;&#32500;&#26381;&#21153;&#31995;&#32479;/01-&#29983;&#23384;&#21608;&#26399;/03-&#39033;&#30446;&#31574;&#21010;/04-&#39033;&#30446;&#36827;&#24230;&#35745;&#21010;(Kamfu-YWFW-PLAN-Schedule)V1.1.mpp" TargetMode="External"/><Relationship Id="rId2" Type="http://schemas.openxmlformats.org/officeDocument/2006/relationships/hyperlink" Target="https://demix365.sharepoint.com/sites/DemixGlobal/PieterVZ/6_PIID/2021-01-09to01-15%20(A5)%20R415%20D1234%20C52544%20KamfuTech/&#24191;&#19996;&#37329;&#36171;&#31185;&#25216;&#32929;&#20221;&#26377;&#38480;&#20844;&#21496;-Kamfu%20Tech/02-&#39033;&#30446;&#32423;/P4-&#36816;&#32500;&#26381;&#21153;&#31995;&#32479;/02-&#20840;&#31243;&#31649;&#29702;/01-&#39033;&#30446;&#30417;&#25511;/02-&#39033;&#30446;&#21608;&#25253;(Kamfu-YWFW-MC-weeklyrpt)V1-1.xls" TargetMode="External"/><Relationship Id="rId16"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1-&#39033;&#30446;&#31649;&#29702;&#35268;&#33539;/04-&#39033;&#30446;&#30417;&#25511;/&#39033;&#30446;&#30417;&#25511;&#36807;&#31243;&#25991;&#20214;%20(Kamfu-SPI-MC-Proc-Doc)v1-1.doc" TargetMode="External"/><Relationship Id="rId20"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4-&#32452;&#32455;&#36807;&#31243;&#31867;/02-&#36807;&#31243;&#36164;&#20135;&#31649;&#29702;/&#24037;&#20316;&#29615;&#22659;&#26631;&#20934;(Kamfu-SPI-PAD-Std-Environment)V1-1.doc" TargetMode="External"/><Relationship Id="rId1" Type="http://schemas.openxmlformats.org/officeDocument/2006/relationships/hyperlink" Target="https://demix365.sharepoint.com/sites/DemixGlobal/PieterVZ/6_PIID/2021-01-09to01-15%20(A5)%20R415%20D1234%20C52544%20KamfuTech/&#24191;&#19996;&#37329;&#36171;&#31185;&#25216;&#32929;&#20221;&#26377;&#38480;&#20844;&#21496;-Kamfu%20Tech/02-&#39033;&#30446;&#32423;/P1-&#26234;&#33021;&#21150;&#26381;&#21153;&#24179;&#21488;/02-&#20840;&#31243;&#31649;&#29702;/01-&#39033;&#30446;&#30417;&#25511;/01-&#39033;&#30446;&#21608;&#25253;(Kamfu-ZNB-MC-weeklyrpt)v1-0.xls" TargetMode="External"/><Relationship Id="rId6" Type="http://schemas.openxmlformats.org/officeDocument/2006/relationships/hyperlink" Target="https://demix365.sharepoint.com/sites/DemixGlobal/PieterVZ/6_PIID/2021-01-09to01-15%20(A5)%20R415%20D1234%20C52544%20KamfuTech/&#24191;&#19996;&#37329;&#36171;&#31185;&#25216;&#32929;&#20221;&#26377;&#38480;&#20844;&#21496;-Kamfu%20Tech/02-&#39033;&#30446;&#32423;/P4-&#36816;&#32500;&#26381;&#21153;&#31995;&#32479;/02-&#20840;&#31243;&#31649;&#29702;/01-&#39033;&#30446;&#30417;&#25511;/02-&#39033;&#30446;&#21608;&#25253;(Kamfu-YWFW-MC-weeklyrpt)V1-1.xls" TargetMode="External"/><Relationship Id="rId11" Type="http://schemas.openxmlformats.org/officeDocument/2006/relationships/hyperlink" Target="https://demix365.sharepoint.com/sites/DemixGlobal/PieterVZ/6_PIID/2021-01-09to01-15%20(A5)%20R415%20D1234%20C52544%20KamfuTech/&#24191;&#19996;&#37329;&#36171;&#31185;&#25216;&#32929;&#20221;&#26377;&#38480;&#20844;&#21496;-Kamfu%20Tech/02-&#39033;&#30446;&#32423;/P1-&#26234;&#33021;&#21150;&#26381;&#21153;&#24179;&#21488;/01-&#29983;&#23384;&#21608;&#26399;/03-&#39033;&#30446;&#31574;&#21010;/04-&#39033;&#30446;&#36827;&#24230;&#35745;&#21010;(Kamfu-ZNB-PLAN-Schedule)V1.1.mpp" TargetMode="External"/><Relationship Id="rId5" Type="http://schemas.openxmlformats.org/officeDocument/2006/relationships/hyperlink" Target="https://demix365.sharepoint.com/sites/DemixGlobal/PieterVZ/6_PIID/2021-01-09to01-15%20(A5)%20R415%20D1234%20C52544%20KamfuTech/&#24191;&#19996;&#37329;&#36171;&#31185;&#25216;&#32929;&#20221;&#26377;&#38480;&#20844;&#21496;-Kamfu%20Tech/02-&#39033;&#30446;&#32423;/P1-&#26234;&#33021;&#21150;&#26381;&#21153;&#24179;&#21488;/02-&#20840;&#31243;&#31649;&#29702;/01-&#39033;&#30446;&#30417;&#25511;/01-&#39033;&#30446;&#21608;&#25253;(Kamfu-ZNB-MC-weeklyrpt)v1-0.xls" TargetMode="External"/><Relationship Id="rId15"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1-&#39033;&#30446;&#31649;&#29702;&#35268;&#33539;/04-&#39033;&#30446;&#30417;&#25511;/&#39033;&#30446;&#30417;&#25511;&#36807;&#31243;&#25991;&#20214;%20(Kamfu-SPI-MC-Proc-Doc)v1-1.doc" TargetMode="External"/><Relationship Id="rId10" Type="http://schemas.openxmlformats.org/officeDocument/2006/relationships/hyperlink" Target="https://demix365.sharepoint.com/sites/DemixGlobal/PieterVZ/6_PIID/2021-01-09to01-15%20(A5)%20R415%20D1234%20C52544%20KamfuTech/&#24191;&#19996;&#37329;&#36171;&#31185;&#25216;&#32929;&#20221;&#26377;&#38480;&#20844;&#21496;-Kamfu%20Tech/02-&#39033;&#30446;&#32423;/P4-&#36816;&#32500;&#26381;&#21153;&#31995;&#32479;/01-&#29983;&#23384;&#21608;&#26399;/08-&#35797;&#36816;&#34892;&#21450;&#39564;&#25910;/02-&#39564;&#25910;/01-&#39564;&#25910;&#35745;&#21010;(Kamfu-YWFW-DA-AcceptencePlan)V1-0.doc" TargetMode="External"/><Relationship Id="rId19"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4-&#32452;&#32455;&#36807;&#31243;&#31867;/02-&#36807;&#31243;&#36164;&#20135;&#31649;&#29702;/&#24037;&#20316;&#29615;&#22659;&#26631;&#20934;(Kamfu-SPI-PAD-Std-Environment)V1-1.doc" TargetMode="External"/><Relationship Id="rId4" Type="http://schemas.openxmlformats.org/officeDocument/2006/relationships/hyperlink" Target="https://demix365.sharepoint.com/sites/DemixGlobal/PieterVZ/6_PIID/2021-01-09to01-15%20(A5)%20R415%20D1234%20C52544%20KamfuTech/&#24191;&#19996;&#37329;&#36171;&#31185;&#25216;&#32929;&#20221;&#26377;&#38480;&#20844;&#21496;-Kamfu%20Tech/02-&#39033;&#30446;&#32423;/P1-&#26234;&#33021;&#21150;&#26381;&#21153;&#24179;&#21488;/02-&#20840;&#31243;&#31649;&#29702;/01-&#39033;&#30446;&#30417;&#25511;/02-&#38382;&#39064;&#31649;&#29702;&#34920;(Kamfu-ZNB-MC-IssueList)V1-0.xls" TargetMode="External"/><Relationship Id="rId9" Type="http://schemas.openxmlformats.org/officeDocument/2006/relationships/hyperlink" Target="https://demix365.sharepoint.com/sites/DemixGlobal/PieterVZ/6_PIID/2021-01-09to01-15%20(A5)%20R415%20D1234%20C52544%20KamfuTech/&#24191;&#19996;&#37329;&#36171;&#31185;&#25216;&#32929;&#20221;&#26377;&#38480;&#20844;&#21496;-Kamfu%20Tech/02-&#39033;&#30446;&#32423;/P1-&#26234;&#33021;&#21150;&#26381;&#21153;&#24179;&#21488;/01-&#29983;&#23384;&#21608;&#26399;/08-&#35797;&#36816;&#34892;&#21450;&#39564;&#25910;/02-&#39564;&#25910;/01-&#39564;&#25910;&#35745;&#21010;(Kamfu-ZNB-DA-AcceptencePlan)V1-1.doc" TargetMode="External"/><Relationship Id="rId14" Type="http://schemas.openxmlformats.org/officeDocument/2006/relationships/hyperlink" Target="https://demix365.sharepoint.com/sites/DemixGlobal/PieterVZ/6_PIID/2021-01-09to01-15%20(A5)%20R415%20D1234%20C52544%20KamfuTech/&#24191;&#19996;&#37329;&#36171;&#31185;&#25216;&#32929;&#20221;&#26377;&#38480;&#20844;&#21496;-Kamfu%20Tech/02-&#39033;&#30446;&#32423;/P4-&#36816;&#32500;&#26381;&#21153;&#31995;&#32479;/01-&#29983;&#23384;&#21608;&#26399;/03-&#39033;&#30446;&#31574;&#21010;/03-&#39033;&#30446;&#35745;&#21010;&#20070;%20(Kamfu-YWFW-PLAN-Plan)V1-1.doc" TargetMode="External"/></Relationships>
</file>

<file path=xl/worksheets/_rels/sheet29.xml.rels><?xml version="1.0" encoding="UTF-8" standalone="yes"?>
<Relationships xmlns="http://schemas.openxmlformats.org/package/2006/relationships"><Relationship Id="rId8" Type="http://schemas.openxmlformats.org/officeDocument/2006/relationships/hyperlink" Target="https://demix365.sharepoint.com/sites/DemixGlobal/PieterVZ/6_PIID/2021-01-09to01-15%20(A5)%20R415%20D1234%20C52544%20KamfuTech/&#24191;&#19996;&#37329;&#36171;&#31185;&#25216;&#32929;&#20221;&#26377;&#38480;&#20844;&#21496;-Kamfu%20Tech/02-&#39033;&#30446;&#32423;/P4-&#36816;&#32500;&#26381;&#21153;&#31995;&#32479;/01-&#29983;&#23384;&#21608;&#26399;/03-&#39033;&#30446;&#31574;&#21010;/03-&#39033;&#30446;&#35745;&#21010;&#20070;%20(Kamfu-YWFW-PLAN-Plan)V1-1.doc" TargetMode="External"/><Relationship Id="rId13" Type="http://schemas.openxmlformats.org/officeDocument/2006/relationships/hyperlink" Target="https://demix365.sharepoint.com/sites/DemixGlobal/PieterVZ/6_PIID/2021-01-09to01-15%20(A5)%20R415%20D1234%20C52544%20KamfuTech/&#24191;&#19996;&#37329;&#36171;&#31185;&#25216;&#32929;&#20221;&#26377;&#38480;&#20844;&#21496;-Kamfu%20Tech/02-&#39033;&#30446;&#32423;/P1-&#26234;&#33021;&#21150;&#26381;&#21153;&#24179;&#21488;/01-&#29983;&#23384;&#21608;&#26399;/03-&#39033;&#30446;&#31574;&#21010;/03-&#39033;&#30446;&#35745;&#21010;&#20070;%20(Kamfu-ZNB-PLAN-Plan)V1-1.doc" TargetMode="External"/><Relationship Id="rId18" Type="http://schemas.openxmlformats.org/officeDocument/2006/relationships/hyperlink" Target="https://demix365.sharepoint.com/sites/DemixGlobal/PieterVZ/6_PIID/2021-01-09to01-15%20(A5)%20R415%20D1234%20C52544%20KamfuTech/&#24191;&#19996;&#37329;&#36171;&#31185;&#25216;&#32929;&#20221;&#26377;&#38480;&#20844;&#21496;-Kamfu%20Tech/02-&#39033;&#30446;&#32423;/P4-&#36816;&#32500;&#26381;&#21153;&#31995;&#32479;/01-&#29983;&#23384;&#21608;&#26399;/03-&#39033;&#30446;&#31574;&#21010;/03-&#39033;&#30446;&#35745;&#21010;&#20070;%20(Kamfu-YWFW-PLAN-Plan)V1-1.doc" TargetMode="External"/><Relationship Id="rId26"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3-&#25903;&#25345;&#31867;/02-&#37197;&#32622;&#31649;&#29702;/&#38468;&#20214;-&#37197;&#32622;&#24211;&#30446;&#24405;&#32467;&#26500;.xls" TargetMode="External"/><Relationship Id="rId3" Type="http://schemas.openxmlformats.org/officeDocument/2006/relationships/hyperlink" Target="https://demix365.sharepoint.com/sites/DemixGlobal/PieterVZ/6_PIID/2021-01-09to01-15%20(A5)%20R415%20D1234%20C52544%20KamfuTech/&#24191;&#19996;&#37329;&#36171;&#31185;&#25216;&#32929;&#20221;&#26377;&#38480;&#20844;&#21496;-Kamfu%20Tech/02-&#39033;&#30446;&#32423;/P1-&#26234;&#33021;&#21150;&#26381;&#21153;&#24179;&#21488;/01-&#29983;&#23384;&#21608;&#26399;/02-&#31435;&#39033;/03-&#39033;&#30446;&#32452;&#23703;&#20301;&#32844;&#36131;(Kamfu-ZNB-Repospons)V1-0.doc" TargetMode="External"/><Relationship Id="rId21" Type="http://schemas.openxmlformats.org/officeDocument/2006/relationships/hyperlink" Target="https://demix365.sharepoint.com/sites/DemixGlobal/PieterVZ/6_PIID/2021-01-09to01-15%20(A5)%20R415%20D1234%20C52544%20KamfuTech/&#24191;&#19996;&#37329;&#36171;&#31185;&#25216;&#32929;&#20221;&#26377;&#38480;&#20844;&#21496;-Kamfu%20Tech/02-&#39033;&#30446;&#32423;/P1-&#26234;&#33021;&#21150;&#26381;&#21153;&#24179;&#21488;/02-&#20840;&#31243;&#31649;&#29702;/05-&#35780;&#23457;&#31649;&#29702;/03-&#35745;&#21010;&#35780;&#23457;/04-&#35780;&#23457;&#25253;&#21578;_&#39033;&#30446;&#35745;&#21010;(Kamfu-ZNB-PR-ReviewRpt)V1-0.xls" TargetMode="External"/><Relationship Id="rId34" Type="http://schemas.openxmlformats.org/officeDocument/2006/relationships/hyperlink" Target="https://demix365.sharepoint.com/sites/DemixGlobal/PieterVZ/6_PIID/2021-01-09to01-15%20(A5)%20R415%20D1234%20C52544%20KamfuTech/&#24191;&#19996;&#37329;&#36171;&#31185;&#25216;&#32929;&#20221;&#26377;&#38480;&#20844;&#21496;-Kamfu%20Tech/01-&#32452;&#32455;&#32423;/02-&#32452;&#32455;&#24037;&#20316;&#24211;/06-&#24230;&#37327;/&#32452;&#32455;&#24230;&#37327;&#35745;&#21010;(Kamfu-SPI-MPM-plan)V1-1.xls" TargetMode="External"/><Relationship Id="rId7" Type="http://schemas.openxmlformats.org/officeDocument/2006/relationships/hyperlink" Target="https://demix365.sharepoint.com/sites/DemixGlobal/PieterVZ/6_PIID/2021-01-09to01-15%20(A5)%20R415%20D1234%20C52544%20KamfuTech/&#24191;&#19996;&#37329;&#36171;&#31185;&#25216;&#32929;&#20221;&#26377;&#38480;&#20844;&#21496;-Kamfu%20Tech/02-&#39033;&#30446;&#32423;/P1-&#26234;&#33021;&#21150;&#26381;&#21153;&#24179;&#21488;/01-&#29983;&#23384;&#21608;&#26399;/03-&#39033;&#30446;&#31574;&#21010;/03-&#39033;&#30446;&#35745;&#21010;&#20070;%20(Kamfu-ZNB-PLAN-Plan)V1-1.doc" TargetMode="External"/><Relationship Id="rId12" Type="http://schemas.openxmlformats.org/officeDocument/2006/relationships/hyperlink" Target="https://demix365.sharepoint.com/sites/DemixGlobal/PieterVZ/6_PIID/2021-01-09to01-15%20(A5)%20R415%20D1234%20C52544%20KamfuTech/&#24191;&#19996;&#37329;&#36171;&#31185;&#25216;&#32929;&#20221;&#26377;&#38480;&#20844;&#21496;-Kamfu%20Tech/02-&#39033;&#30446;&#32423;/P4-&#36816;&#32500;&#26381;&#21153;&#31995;&#32479;/01-&#29983;&#23384;&#21608;&#26399;/03-&#39033;&#30446;&#31574;&#21010;/04-&#39033;&#30446;&#36827;&#24230;&#35745;&#21010;(Kamfu-YWFW-PLAN-Schedule)V1.1.mpp" TargetMode="External"/><Relationship Id="rId17" Type="http://schemas.openxmlformats.org/officeDocument/2006/relationships/hyperlink" Target="https://demix365.sharepoint.com/sites/DemixGlobal/PieterVZ/6_PIID/2021-01-09to01-15%20(A5)%20R415%20D1234%20C52544%20KamfuTech/&#24191;&#19996;&#37329;&#36171;&#31185;&#25216;&#32929;&#20221;&#26377;&#38480;&#20844;&#21496;-Kamfu%20Tech/02-&#39033;&#30446;&#32423;/P1-&#26234;&#33021;&#21150;&#26381;&#21153;&#24179;&#21488;/01-&#29983;&#23384;&#21608;&#26399;/03-&#39033;&#30446;&#31574;&#21010;/03-&#39033;&#30446;&#35745;&#21010;&#20070;%20(Kamfu-ZNB-PLAN-Plan)V1-1.doc" TargetMode="External"/><Relationship Id="rId25"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3-&#25903;&#25345;&#31867;/02-&#37197;&#32622;&#31649;&#29702;/&#38468;&#20214;-&#37197;&#32622;&#24211;&#30446;&#24405;&#32467;&#26500;.xls" TargetMode="External"/><Relationship Id="rId33" Type="http://schemas.openxmlformats.org/officeDocument/2006/relationships/hyperlink" Target="https://demix365.sharepoint.com/sites/DemixGlobal/PieterVZ/6_PIID/2021-01-09to01-15%20(A5)%20R415%20D1234%20C52544%20KamfuTech/&#24191;&#19996;&#37329;&#36171;&#31185;&#25216;&#32929;&#20221;&#26377;&#38480;&#20844;&#21496;-Kamfu%20Tech/01-&#32452;&#32455;&#32423;/02-&#32452;&#32455;&#24037;&#20316;&#24211;/06-&#24230;&#37327;/&#32452;&#32455;&#24230;&#37327;&#35745;&#21010;(Kamfu-SPI-MPM-plan)V1-1.xls" TargetMode="External"/><Relationship Id="rId2" Type="http://schemas.openxmlformats.org/officeDocument/2006/relationships/hyperlink" Target="https://demix365.sharepoint.com/sites/DemixGlobal/PieterVZ/6_PIID/2021-01-09to01-15%20(A5)%20R415%20D1234%20C52544%20KamfuTech/&#24191;&#19996;&#37329;&#36171;&#31185;&#25216;&#32929;&#20221;&#26377;&#38480;&#20844;&#21496;-Kamfu%20Tech/02-&#39033;&#30446;&#32423;/P4-&#36816;&#32500;&#26381;&#21153;&#31995;&#32479;/01-&#29983;&#23384;&#21608;&#26399;/03-&#39033;&#30446;&#31574;&#21010;/03-&#39033;&#30446;&#35745;&#21010;&#20070;%20(Kamfu-YWFW-PLAN-Plan)V1-1.doc" TargetMode="External"/><Relationship Id="rId16" Type="http://schemas.openxmlformats.org/officeDocument/2006/relationships/hyperlink" Target="https://demix365.sharepoint.com/sites/DemixGlobal/PieterVZ/6_PIID/2021-01-09to01-15%20(A5)%20R415%20D1234%20C52544%20KamfuTech/&#24191;&#19996;&#37329;&#36171;&#31185;&#25216;&#32929;&#20221;&#26377;&#38480;&#20844;&#21496;-Kamfu%20Tech/02-&#39033;&#30446;&#32423;/P4-&#36816;&#32500;&#26381;&#21153;&#31995;&#32479;/01-&#29983;&#23384;&#21608;&#26399;/08-&#35797;&#36816;&#34892;&#21450;&#39564;&#25910;/02-&#39564;&#25910;/01-&#39564;&#25910;&#35745;&#21010;(Kamfu-YWFW-DA-AcceptencePlan)V1-0.doc" TargetMode="External"/><Relationship Id="rId20" Type="http://schemas.openxmlformats.org/officeDocument/2006/relationships/hyperlink" Target="https://demix365.sharepoint.com/sites/DemixGlobal/PieterVZ/6_PIID/2021-01-09to01-15%20(A5)%20R415%20D1234%20C52544%20KamfuTech/&#24191;&#19996;&#37329;&#36171;&#31185;&#25216;&#32929;&#20221;&#26377;&#38480;&#20844;&#21496;-Kamfu%20Tech/02-&#39033;&#30446;&#32423;/P4-&#36816;&#32500;&#26381;&#21153;&#31995;&#32479;/01-&#29983;&#23384;&#21608;&#26399;/03-&#39033;&#30446;&#31574;&#21010;/03-&#39033;&#30446;&#35745;&#21010;&#20070;%20(Kamfu-YWFW-PLAN-Plan)V1-1.doc" TargetMode="External"/><Relationship Id="rId29" Type="http://schemas.openxmlformats.org/officeDocument/2006/relationships/hyperlink" Target="https://demix365.sharepoint.com/sites/DemixGlobal/PieterVZ/6_PIID/2021-01-09to01-15%20(A5)%20R415%20D1234%20C52544%20KamfuTech/&#24191;&#19996;&#37329;&#36171;&#31185;&#25216;&#32929;&#20221;&#26377;&#38480;&#20844;&#21496;-Kamfu%20Tech/02-&#39033;&#30446;&#32423;/P1-&#26234;&#33021;&#21150;&#26381;&#21153;&#24179;&#21488;/01-&#29983;&#23384;&#21608;&#26399;/03-&#39033;&#30446;&#31574;&#21010;/04-&#39033;&#30446;&#36827;&#24230;&#35745;&#21010;(Kamfu-ZNB-PLAN-Schedule)V1.1.mpp" TargetMode="External"/><Relationship Id="rId1" Type="http://schemas.openxmlformats.org/officeDocument/2006/relationships/hyperlink" Target="https://demix365.sharepoint.com/sites/DemixGlobal/PieterVZ/6_PIID/2021-01-09to01-15%20(A5)%20R415%20D1234%20C52544%20KamfuTech/&#24191;&#19996;&#37329;&#36171;&#31185;&#25216;&#32929;&#20221;&#26377;&#38480;&#20844;&#21496;-Kamfu%20Tech/02-&#39033;&#30446;&#32423;/P1-&#26234;&#33021;&#21150;&#26381;&#21153;&#24179;&#21488;/01-&#29983;&#23384;&#21608;&#26399;/03-&#39033;&#30446;&#31574;&#21010;/03-&#39033;&#30446;&#35745;&#21010;&#20070;%20(Kamfu-ZNB-PLAN-Plan)V1-1.doc" TargetMode="External"/><Relationship Id="rId6" Type="http://schemas.openxmlformats.org/officeDocument/2006/relationships/hyperlink" Target="https://demix365.sharepoint.com/sites/DemixGlobal/PieterVZ/6_PIID/2021-01-09to01-15%20(A5)%20R415%20D1234%20C52544%20KamfuTech/&#24191;&#19996;&#37329;&#36171;&#31185;&#25216;&#32929;&#20221;&#26377;&#38480;&#20844;&#21496;-Kamfu%20Tech/02-&#39033;&#30446;&#32423;/P4-&#36816;&#32500;&#26381;&#21153;&#31995;&#32479;/01-&#29983;&#23384;&#21608;&#26399;/03-&#39033;&#30446;&#31574;&#21010;/01-&#39033;&#30446;&#23450;&#20041;&#36807;&#31243;(Kamfu-YWFW-PLAN-PDP)V1-0.xls" TargetMode="External"/><Relationship Id="rId11" Type="http://schemas.openxmlformats.org/officeDocument/2006/relationships/hyperlink" Target="https://demix365.sharepoint.com/sites/DemixGlobal/PieterVZ/6_PIID/2021-01-09to01-15%20(A5)%20R415%20D1234%20C52544%20KamfuTech/&#24191;&#19996;&#37329;&#36171;&#31185;&#25216;&#32929;&#20221;&#26377;&#38480;&#20844;&#21496;-Kamfu%20Tech/02-&#39033;&#30446;&#32423;/P1-&#26234;&#33021;&#21150;&#26381;&#21153;&#24179;&#21488;/01-&#29983;&#23384;&#21608;&#26399;/03-&#39033;&#30446;&#31574;&#21010;/04-&#39033;&#30446;&#36827;&#24230;&#35745;&#21010;(Kamfu-ZNB-PLAN-Schedule)V1.1.mpp" TargetMode="External"/><Relationship Id="rId24"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4-&#32452;&#32455;&#36807;&#31243;&#31867;/02-&#36807;&#31243;&#36164;&#20135;&#31649;&#29702;/&#35009;&#21098;&#25351;&#21335;%20(Kamfu-SPI-PAD-Guid-Tailor)V1-1.xls" TargetMode="External"/><Relationship Id="rId32"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4-&#32452;&#32455;&#36807;&#31243;&#31867;/02-&#36807;&#31243;&#36164;&#20135;&#31649;&#29702;/&#24037;&#20316;&#29615;&#22659;&#26631;&#20934;(Kamfu-SPI-PAD-Std-Environment)V1-1.doc" TargetMode="External"/><Relationship Id="rId5" Type="http://schemas.openxmlformats.org/officeDocument/2006/relationships/hyperlink" Target="https://demix365.sharepoint.com/sites/DemixGlobal/PieterVZ/6_PIID/2021-01-09to01-15%20(A5)%20R415%20D1234%20C52544%20KamfuTech/&#24191;&#19996;&#37329;&#36171;&#31185;&#25216;&#32929;&#20221;&#26377;&#38480;&#20844;&#21496;-Kamfu%20Tech/02-&#39033;&#30446;&#32423;/P1-&#26234;&#33021;&#21150;&#26381;&#21153;&#24179;&#21488;/01-&#29983;&#23384;&#21608;&#26399;/03-&#39033;&#30446;&#31574;&#21010;/01-&#39033;&#30446;&#23450;&#20041;&#36807;&#31243;%20(Kamfu-ZNB-PLAN-PDP)V1-0.xls" TargetMode="External"/><Relationship Id="rId15" Type="http://schemas.openxmlformats.org/officeDocument/2006/relationships/hyperlink" Target="https://demix365.sharepoint.com/sites/DemixGlobal/PieterVZ/6_PIID/2021-01-09to01-15%20(A5)%20R415%20D1234%20C52544%20KamfuTech/&#24191;&#19996;&#37329;&#36171;&#31185;&#25216;&#32929;&#20221;&#26377;&#38480;&#20844;&#21496;-Kamfu%20Tech/02-&#39033;&#30446;&#32423;/P1-&#26234;&#33021;&#21150;&#26381;&#21153;&#24179;&#21488;/01-&#29983;&#23384;&#21608;&#26399;/08-&#35797;&#36816;&#34892;&#21450;&#39564;&#25910;/02-&#39564;&#25910;/01-&#39564;&#25910;&#35745;&#21010;(Kamfu-ZNB-DA-AcceptencePlan)V1-1.doc" TargetMode="External"/><Relationship Id="rId23"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4-&#32452;&#32455;&#36807;&#31243;&#31867;/02-&#36807;&#31243;&#36164;&#20135;&#31649;&#29702;/&#35009;&#21098;&#25351;&#21335;%20(Kamfu-SPI-PAD-Guid-Tailor)V1-1.xls" TargetMode="External"/><Relationship Id="rId28" Type="http://schemas.openxmlformats.org/officeDocument/2006/relationships/hyperlink" Target="https://demix365.sharepoint.com/sites/DemixGlobal/PieterVZ/6_PIID/2021-01-09to01-15%20(A5)%20R415%20D1234%20C52544%20KamfuTech/&#24191;&#19996;&#37329;&#36171;&#31185;&#25216;&#32929;&#20221;&#26377;&#38480;&#20844;&#21496;-Kamfu%20Tech/01-&#32452;&#32455;&#32423;/02-&#32452;&#32455;&#24037;&#20316;&#24211;/06-&#24230;&#37327;/&#32452;&#32455;&#24230;&#37327;&#34920;(ORG_MPM_metrics)V1-2.xls" TargetMode="External"/><Relationship Id="rId10" Type="http://schemas.openxmlformats.org/officeDocument/2006/relationships/hyperlink" Target="https://demix365.sharepoint.com/sites/DemixGlobal/PieterVZ/6_PIID/2021-01-09to01-15%20(A5)%20R415%20D1234%20C52544%20KamfuTech/&#24191;&#19996;&#37329;&#36171;&#31185;&#25216;&#32929;&#20221;&#26377;&#38480;&#20844;&#21496;-Kamfu%20Tech/02-&#39033;&#30446;&#32423;/P4-&#36816;&#32500;&#26381;&#21153;&#31995;&#32479;/01-&#29983;&#23384;&#21608;&#26399;/03-&#39033;&#30446;&#31574;&#21010;/02-&#20272;&#31639;&#24037;&#20316;&#20070;%20(Kamfu-YWFW-PLAN-EVVuate)V1-0.xls" TargetMode="External"/><Relationship Id="rId19" Type="http://schemas.openxmlformats.org/officeDocument/2006/relationships/hyperlink" Target="https://demix365.sharepoint.com/sites/DemixGlobal/PieterVZ/6_PIID/2021-01-09to01-15%20(A5)%20R415%20D1234%20C52544%20KamfuTech/&#24191;&#19996;&#37329;&#36171;&#31185;&#25216;&#32929;&#20221;&#26377;&#38480;&#20844;&#21496;-Kamfu%20Tech/02-&#39033;&#30446;&#32423;/P1-&#26234;&#33021;&#21150;&#26381;&#21153;&#24179;&#21488;/01-&#29983;&#23384;&#21608;&#26399;/03-&#39033;&#30446;&#31574;&#21010;/03-&#39033;&#30446;&#35745;&#21010;&#20070;%20(Kamfu-ZNB-PLAN-Plan)V1-1.doc" TargetMode="External"/><Relationship Id="rId31"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4-&#32452;&#32455;&#36807;&#31243;&#31867;/02-&#36807;&#31243;&#36164;&#20135;&#31649;&#29702;/&#24037;&#20316;&#29615;&#22659;&#26631;&#20934;(Kamfu-SPI-PAD-Std-Environment)V1-1.doc" TargetMode="External"/><Relationship Id="rId4" Type="http://schemas.openxmlformats.org/officeDocument/2006/relationships/hyperlink" Target="https://demix365.sharepoint.com/sites/DemixGlobal/PieterVZ/6_PIID/2021-01-09to01-15%20(A5)%20R415%20D1234%20C52544%20KamfuTech/&#24191;&#19996;&#37329;&#36171;&#31185;&#25216;&#32929;&#20221;&#26377;&#38480;&#20844;&#21496;-Kamfu%20Tech/02-&#39033;&#30446;&#32423;/P4-&#36816;&#32500;&#26381;&#21153;&#31995;&#32479;/01-&#29983;&#23384;&#21608;&#26399;/02-&#31435;&#39033;/03-&#39033;&#30446;&#32452;&#23703;&#20301;&#32844;&#36131;(Kamfu-YWFW-Repospons)V1-0.doc" TargetMode="External"/><Relationship Id="rId9" Type="http://schemas.openxmlformats.org/officeDocument/2006/relationships/hyperlink" Target="https://demix365.sharepoint.com/sites/DemixGlobal/PieterVZ/6_PIID/2021-01-09to01-15%20(A5)%20R415%20D1234%20C52544%20KamfuTech/&#24191;&#19996;&#37329;&#36171;&#31185;&#25216;&#32929;&#20221;&#26377;&#38480;&#20844;&#21496;-Kamfu%20Tech/02-&#39033;&#30446;&#32423;/P1-&#26234;&#33021;&#21150;&#26381;&#21153;&#24179;&#21488;/01-&#29983;&#23384;&#21608;&#26399;/03-&#39033;&#30446;&#31574;&#21010;/02-&#20272;&#31639;&#24037;&#20316;&#20070;%20(Kamfu-ZNB-PLAN-EVVuate)V1-2.xls" TargetMode="External"/><Relationship Id="rId14" Type="http://schemas.openxmlformats.org/officeDocument/2006/relationships/hyperlink" Target="https://demix365.sharepoint.com/sites/DemixGlobal/PieterVZ/6_PIID/2021-01-09to01-15%20(A5)%20R415%20D1234%20C52544%20KamfuTech/&#24191;&#19996;&#37329;&#36171;&#31185;&#25216;&#32929;&#20221;&#26377;&#38480;&#20844;&#21496;-Kamfu%20Tech/02-&#39033;&#30446;&#32423;/P4-&#36816;&#32500;&#26381;&#21153;&#31995;&#32479;/01-&#29983;&#23384;&#21608;&#26399;/03-&#39033;&#30446;&#31574;&#21010;/03-&#39033;&#30446;&#35745;&#21010;&#20070;%20(Kamfu-YWFW-PLAN-Plan)V1-1.doc" TargetMode="External"/><Relationship Id="rId22" Type="http://schemas.openxmlformats.org/officeDocument/2006/relationships/hyperlink" Target="https://demix365.sharepoint.com/sites/DemixGlobal/PieterVZ/6_PIID/2021-01-09to01-15%20(A5)%20R415%20D1234%20C52544%20KamfuTech/&#24191;&#19996;&#37329;&#36171;&#31185;&#25216;&#32929;&#20221;&#26377;&#38480;&#20844;&#21496;-Kamfu%20Tech/02-&#39033;&#30446;&#32423;/P4-&#36816;&#32500;&#26381;&#21153;&#31995;&#32479;/02-&#20840;&#31243;&#31649;&#29702;/05-&#35780;&#23457;&#31649;&#29702;/03-&#35745;&#21010;&#35780;&#23457;/04-&#35780;&#23457;&#25253;&#21578;_&#39033;&#30446;&#35745;&#21010;(Kamfu-YWFW-PR-ReviewRpt)V1-0.xls" TargetMode="External"/><Relationship Id="rId27" Type="http://schemas.openxmlformats.org/officeDocument/2006/relationships/hyperlink" Target="https://demix365.sharepoint.com/sites/DemixGlobal/PieterVZ/6_PIID/2021-01-09to01-15%20(A5)%20R415%20D1234%20C52544%20KamfuTech/&#24191;&#19996;&#37329;&#36171;&#31185;&#25216;&#32929;&#20221;&#26377;&#38480;&#20844;&#21496;-Kamfu%20Tech/01-&#32452;&#32455;&#32423;/02-&#32452;&#32455;&#24037;&#20316;&#24211;/06-&#24230;&#37327;/&#32452;&#32455;&#24230;&#37327;&#34920;(ORG_MPM_metrics)V1-2.xls" TargetMode="External"/><Relationship Id="rId30" Type="http://schemas.openxmlformats.org/officeDocument/2006/relationships/hyperlink" Target="https://demix365.sharepoint.com/sites/DemixGlobal/PieterVZ/6_PIID/2021-01-09to01-15%20(A5)%20R415%20D1234%20C52544%20KamfuTech/&#24191;&#19996;&#37329;&#36171;&#31185;&#25216;&#32929;&#20221;&#26377;&#38480;&#20844;&#21496;-Kamfu%20Tech/02-&#39033;&#30446;&#32423;/P1-&#26234;&#33021;&#21150;&#26381;&#21153;&#24179;&#21488;/01-&#29983;&#23384;&#21608;&#26399;/03-&#39033;&#30446;&#31574;&#21010;/04-&#39033;&#30446;&#36827;&#24230;&#35745;&#21010;(Kamfu-ZNB-PLAN-Schedule)V1.1.mpp" TargetMode="External"/></Relationships>
</file>

<file path=xl/worksheets/_rels/sheet30.xml.rels><?xml version="1.0" encoding="UTF-8" standalone="yes"?>
<Relationships xmlns="http://schemas.openxmlformats.org/package/2006/relationships"><Relationship Id="rId8"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3-&#25903;&#25345;&#31867;/07-&#21407;&#22240;&#20998;&#26512;/&#21407;&#22240;&#20998;&#26512;&#21644;&#35299;&#20915;&#36807;&#31243;(Kamfu-SPI-CAR_Pro)V1-2.docx" TargetMode="External"/><Relationship Id="rId3"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3-&#25903;&#25345;&#31867;/07-&#21407;&#22240;&#20998;&#26512;/&#21407;&#22240;&#20998;&#26512;&#21644;&#35299;&#20915;&#36807;&#31243;(Kamfu-SPI-CAR_Pro)V1-2.docx" TargetMode="External"/><Relationship Id="rId7"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3-&#25903;&#25345;&#31867;/07-&#21407;&#22240;&#20998;&#26512;/&#21407;&#22240;&#20998;&#26512;&#21644;&#35299;&#20915;&#36807;&#31243;(Kamfu-SPI-CAR_Pro)V1-2.docx" TargetMode="External"/><Relationship Id="rId2"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3-&#25903;&#25345;&#31867;/07-&#21407;&#22240;&#20998;&#26512;/&#21407;&#22240;&#20998;&#26512;&#21644;&#35299;&#20915;&#36807;&#31243;(Kamfu-SPI-CAR_Pro)V1-2.docx" TargetMode="External"/><Relationship Id="rId1"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3-&#25903;&#25345;&#31867;/07-&#21407;&#22240;&#20998;&#26512;/&#21407;&#22240;&#20998;&#26512;&#21644;&#35299;&#20915;&#36807;&#31243;(Kamfu-SPI-CAR_Pro)V1-2.docx" TargetMode="External"/><Relationship Id="rId6"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3-&#25903;&#25345;&#31867;/07-&#21407;&#22240;&#20998;&#26512;/&#21407;&#22240;&#20998;&#26512;&#21644;&#35299;&#20915;&#36807;&#31243;(Kamfu-SPI-CAR_Pro)V1-2.docx" TargetMode="External"/><Relationship Id="rId5"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3-&#25903;&#25345;&#31867;/07-&#21407;&#22240;&#20998;&#26512;/&#21407;&#22240;&#20998;&#26512;&#21644;&#35299;&#20915;&#36807;&#31243;(Kamfu-SPI-CAR_Pro)V1-2.docx" TargetMode="External"/><Relationship Id="rId10"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3-&#25903;&#25345;&#31867;/07-&#21407;&#22240;&#20998;&#26512;/&#21407;&#22240;&#20998;&#26512;&#21644;&#35299;&#20915;&#36807;&#31243;(Kamfu-SPI-CAR_Pro)V1-2.docx" TargetMode="External"/><Relationship Id="rId4"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3-&#25903;&#25345;&#31867;/07-&#21407;&#22240;&#20998;&#26512;/&#21407;&#22240;&#20998;&#26512;&#21644;&#35299;&#20915;&#36807;&#31243;(Kamfu-SPI-CAR_Pro)V1-2.docx" TargetMode="External"/><Relationship Id="rId9"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3-&#25903;&#25345;&#31867;/07-&#21407;&#22240;&#20998;&#26512;/&#21407;&#22240;&#20998;&#26512;&#21644;&#35299;&#20915;&#36807;&#31243;(Kamfu-SPI-CAR_Pro)V1-2.docx" TargetMode="External"/></Relationships>
</file>

<file path=xl/worksheets/_rels/sheet31.xml.rels><?xml version="1.0" encoding="UTF-8" standalone="yes"?>
<Relationships xmlns="http://schemas.openxmlformats.org/package/2006/relationships"><Relationship Id="rId8" Type="http://schemas.openxmlformats.org/officeDocument/2006/relationships/hyperlink" Target="https://demix365.sharepoint.com/sites/DemixGlobal/PieterVZ/6_PIID/2021-01-09to01-15%20(A5)%20R415%20D1234%20C52544%20KamfuTech/&#24191;&#19996;&#37329;&#36171;&#31185;&#25216;&#32929;&#20221;&#26377;&#38480;&#20844;&#21496;-Kamfu%20Tech/01-&#32452;&#32455;&#32423;/02-&#32452;&#32455;&#24037;&#20316;&#24211;/06-&#24230;&#37327;/&#32452;&#32455;&#24230;&#37327;&#34920;(ORG_MPM_metrics)V1-2.xls" TargetMode="External"/><Relationship Id="rId13" Type="http://schemas.openxmlformats.org/officeDocument/2006/relationships/hyperlink" Target="https://demix365.sharepoint.com/sites/DemixGlobal/PieterVZ/6_PIID/2021-01-09to01-15%20(A5)%20R415%20D1234%20C52544%20KamfuTech/&#24191;&#19996;&#37329;&#36171;&#31185;&#25216;&#32929;&#20221;&#26377;&#38480;&#20844;&#21496;-Kamfu%20Tech/01-&#32452;&#32455;&#32423;/02-&#32452;&#32455;&#24037;&#20316;&#24211;/01-&#20250;&#35758;&#35760;&#24405;/&#39640;&#23618;&#20250;&#35758;&#35760;&#24405;(Kamfu-SPI-MeetingRcd-2018-06-07)V1-0.doc" TargetMode="External"/><Relationship Id="rId3"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4-&#32452;&#32455;&#36807;&#31243;&#31867;/01-&#36807;&#31243;&#25913;&#36827;/&#36807;&#31243;&#25913;&#36827;&#35745;&#21010;(Kamfu-SPI-PCM-Tem-PIPlan)V1-1.doc" TargetMode="External"/><Relationship Id="rId7" Type="http://schemas.openxmlformats.org/officeDocument/2006/relationships/hyperlink" Target="https://demix365.sharepoint.com/sites/DemixGlobal/PieterVZ/6_PIID/2021-01-09to01-15%20(A5)%20R415%20D1234%20C52544%20KamfuTech/&#24191;&#19996;&#37329;&#36171;&#31185;&#25216;&#32929;&#20221;&#26377;&#38480;&#20844;&#21496;-Kamfu%20Tech/01-&#32452;&#32455;&#32423;/02-&#32452;&#32455;&#24037;&#20316;&#24211;/06-&#24230;&#37327;/&#32452;&#32455;&#24230;&#37327;&#34920;(ORG_MPM_metrics)V1-2.xls" TargetMode="External"/><Relationship Id="rId12"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4-&#32452;&#32455;&#36807;&#31243;&#31867;/01-&#36807;&#31243;&#25913;&#36827;/&#36807;&#31243;&#25913;&#36827;&#35745;&#21010;(Kamfu-SPI-PCM-Tem-PIPlan)V1-1.doc" TargetMode="External"/><Relationship Id="rId2"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4-&#32452;&#32455;&#36807;&#31243;&#31867;/02-&#36807;&#31243;&#36164;&#20135;&#31649;&#29702;/&#32452;&#32455;&#26041;&#38024;%20(Kamfu-SPI-PAD-Ply-Doc)V1-1.doc" TargetMode="External"/><Relationship Id="rId1"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4-&#32452;&#32455;&#36807;&#31243;&#31867;/01-&#36807;&#31243;&#25913;&#36827;/&#36807;&#31243;&#25913;&#36827;&#35745;&#21010;(Kamfu-SPI-PCM-Tem-PIPlan)V1-1.doc" TargetMode="External"/><Relationship Id="rId6" Type="http://schemas.openxmlformats.org/officeDocument/2006/relationships/hyperlink" Target="https://demix365.sharepoint.com/sites/DemixGlobal/PieterVZ/6_PIID/2021-01-09to01-15%20(A5)%20R415%20D1234%20C52544%20KamfuTech/&#24191;&#19996;&#37329;&#36171;&#31185;&#25216;&#32929;&#20221;&#26377;&#38480;&#20844;&#21496;-Kamfu%20Tech/01-&#32452;&#32455;&#32423;/02-&#32452;&#32455;&#24037;&#20316;&#24211;/06-&#24230;&#37327;/&#32452;&#32455;&#24230;&#37327;&#34920;(ORG_MPM_metrics)V1-2.xls" TargetMode="External"/><Relationship Id="rId11"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4-&#32452;&#32455;&#36807;&#31243;&#31867;/02-&#36807;&#31243;&#36164;&#20135;&#31649;&#29702;/&#32452;&#32455;&#26041;&#38024;%20(Kamfu-SPI-PAD-Ply-Doc)V1-1.doc" TargetMode="External"/><Relationship Id="rId5" Type="http://schemas.openxmlformats.org/officeDocument/2006/relationships/hyperlink" Target="https://demix365.sharepoint.com/sites/DemixGlobal/PieterVZ/6_PIID/2021-01-09to01-15%20(A5)%20R415%20D1234%20C52544%20KamfuTech/&#24191;&#19996;&#37329;&#36171;&#31185;&#25216;&#32929;&#20221;&#26377;&#38480;&#20844;&#21496;-Kamfu%20Tech/01-&#32452;&#32455;&#32423;/02-&#32452;&#32455;&#24037;&#20316;&#24211;/03-QA&#27963;&#21160;&#24211;/&#32452;&#32455;&#32423;&#24037;&#20316;&#20135;&#21697;&#21644;&#36807;&#31243;&#26816;&#26597;&#34920;(Kamfu-ORG-PQA-Checklist_20180627)V1-0.xls" TargetMode="External"/><Relationship Id="rId10" Type="http://schemas.openxmlformats.org/officeDocument/2006/relationships/hyperlink" Target="https://demix365.sharepoint.com/sites/DemixGlobal/PieterVZ/6_PIID/2021-01-09to01-15%20(A5)%20R415%20D1234%20C52544%20KamfuTech/&#24191;&#19996;&#37329;&#36171;&#31185;&#25216;&#32929;&#20221;&#26377;&#38480;&#20844;&#21496;-Kamfu%20Tech/01-&#32452;&#32455;&#32423;/02-&#32452;&#32455;&#24037;&#20316;&#24211;/03-QA&#27963;&#21160;&#24211;/&#32452;&#32455;&#32423;&#24037;&#20316;&#20135;&#21697;&#21644;&#36807;&#31243;&#26816;&#26597;&#34920;(Kamfu-ORG-PQA-Checklist_20180627)V1-0.xls" TargetMode="External"/><Relationship Id="rId4" Type="http://schemas.openxmlformats.org/officeDocument/2006/relationships/hyperlink" Target="https://demix365.sharepoint.com/sites/DemixGlobal/PieterVZ/6_PIID/2021-01-09to01-15%20(A5)%20R415%20D1234%20C52544%20KamfuTech/&#24191;&#19996;&#37329;&#36171;&#31185;&#25216;&#32929;&#20221;&#26377;&#38480;&#20844;&#21496;-Kamfu%20Tech/01-&#32452;&#32455;&#32423;/02-&#32452;&#32455;&#24037;&#20316;&#24211;/01-&#20250;&#35758;&#35760;&#24405;/&#39640;&#23618;&#20250;&#35758;&#35760;&#24405;(Kamfu-SPI-MeetingRcd-2018-06-07)V1-0.doc" TargetMode="External"/><Relationship Id="rId9" Type="http://schemas.openxmlformats.org/officeDocument/2006/relationships/hyperlink" Target="https://demix365.sharepoint.com/sites/DemixGlobal/PieterVZ/6_PIID/2021-01-09to01-15%20(A5)%20R415%20D1234%20C52544%20KamfuTech/&#24191;&#19996;&#37329;&#36171;&#31185;&#25216;&#32929;&#20221;&#26377;&#38480;&#20844;&#21496;-Kamfu%20Tech/01-&#32452;&#32455;&#32423;/02-&#32452;&#32455;&#24037;&#20316;&#24211;/06-&#24230;&#37327;/&#32452;&#32455;&#24230;&#37327;&#34920;(ORG_MPM_metrics)V1-2.xls" TargetMode="External"/></Relationships>
</file>

<file path=xl/worksheets/_rels/sheet32.xml.rels><?xml version="1.0" encoding="UTF-8" standalone="yes"?>
<Relationships xmlns="http://schemas.openxmlformats.org/package/2006/relationships"><Relationship Id="rId3"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3-&#25903;&#25345;&#31867;/02-&#37197;&#32622;&#31649;&#29702;/&#32452;&#32455;&#32423;&#37197;&#32622;&#31649;&#29702;&#35745;&#21010;(Kamfu-SPI-CM-OCMPlan)V1-1.xls" TargetMode="External"/><Relationship Id="rId7"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3-&#25903;&#25345;&#31867;/02-&#37197;&#32622;&#31649;&#29702;/&#29289;&#29702;&#37197;&#32622;&#23457;&#35745;&#25253;&#21578;(Kamfu-cm-auditreport)V1-0.xls" TargetMode="External"/><Relationship Id="rId2"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3-&#25903;&#25345;&#31867;/02-&#37197;&#32622;&#31649;&#29702;/&#39033;&#30446;&#37197;&#32622;&#24211;&#30446;&#24405;&#65288;Kamfu-SPI-CM-Tem-CMlist&#65289;V1-1.xls" TargetMode="External"/><Relationship Id="rId1"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3-&#25903;&#25345;&#31867;/02-&#37197;&#32622;&#31649;&#29702;/&#32452;&#32455;&#32423;&#37197;&#32622;&#31649;&#29702;&#35745;&#21010;(Kamfu-SPI-CM-OCMPlan)V1-1.xls" TargetMode="External"/><Relationship Id="rId6"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3-&#25903;&#25345;&#31867;/02-&#37197;&#32622;&#31649;&#29702;/&#37197;&#32622;&#39033;&#29366;&#24577;&#25253;&#21578;(Kamfu-SPI-CM-TEM-CIList)V1-1.xls" TargetMode="External"/><Relationship Id="rId5"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3-&#25903;&#25345;&#31867;/06-&#21464;&#26356;&#31649;&#29702;/&#21464;&#26356;&#30003;&#35831;&#21333;(Kamfu-SPI-CM-Tem-Request)v1-0.docx" TargetMode="External"/><Relationship Id="rId4"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3-&#25903;&#25345;&#31867;/02-&#37197;&#32622;&#31649;&#29702;/&#22522;&#32447;&#21457;&#24067;&#25253;&#21578;(Kamfu-SPI-CM-Tem-Release)v1-0.xls" TargetMode="External"/></Relationships>
</file>

<file path=xl/worksheets/_rels/sheet33.xml.rels><?xml version="1.0" encoding="UTF-8" standalone="yes"?>
<Relationships xmlns="http://schemas.openxmlformats.org/package/2006/relationships"><Relationship Id="rId8"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3-&#25903;&#25345;&#31867;/04-&#20915;&#31574;&#20998;&#26512;/&#20915;&#31574;&#20998;&#26512;&#25351;&#21335;(Kamfu-SPI-DAR-Guid-Doc)V1-1.doc" TargetMode="External"/><Relationship Id="rId3"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3-&#25903;&#25345;&#31867;/04-&#20915;&#31574;&#20998;&#26512;/&#20915;&#31574;&#20998;&#26512;&#25351;&#21335;(Kamfu-SPI-DAR-Guid-Doc)V1-1.doc" TargetMode="External"/><Relationship Id="rId7"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3-&#25903;&#25345;&#31867;/04-&#20915;&#31574;&#20998;&#26512;/&#20915;&#31574;&#20998;&#26512;&#25253;&#21578;(Kamfu-SPI-DAR-Tem-EvaluateRpt)V1-0.xls" TargetMode="External"/><Relationship Id="rId2"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3-&#25903;&#25345;&#31867;/04-&#20915;&#31574;&#20998;&#26512;/&#20915;&#31574;&#20998;&#26512;&#25253;&#21578;(Kamfu-SPI-DAR-Tem-EvaluateRpt)V1-0.xls" TargetMode="External"/><Relationship Id="rId1"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3-&#25903;&#25345;&#31867;/04-&#20915;&#31574;&#20998;&#26512;/&#20915;&#31574;&#20998;&#26512;&#25253;&#21578;(Kamfu-SPI-DAR-Tem-EvaluateRpt)V1-0.xls" TargetMode="External"/><Relationship Id="rId6"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3-&#25903;&#25345;&#31867;/04-&#20915;&#31574;&#20998;&#26512;/&#20915;&#31574;&#20998;&#26512;&#25253;&#21578;(Kamfu-SPI-DAR-Tem-EvaluateRpt)V1-0.xls" TargetMode="External"/><Relationship Id="rId5"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3-&#25903;&#25345;&#31867;/04-&#20915;&#31574;&#20998;&#26512;/&#20915;&#31574;&#20998;&#26512;&#25253;&#21578;(Kamfu-SPI-DAR-Tem-EvaluateRpt)V1-0.xls" TargetMode="External"/><Relationship Id="rId4"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3-&#25903;&#25345;&#31867;/04-&#20915;&#31574;&#20998;&#26512;/&#20915;&#31574;&#20998;&#26512;&#25253;&#21578;(Kamfu-SPI-DAR-Tem-EvaluateRpt)V1-0.xls" TargetMode="External"/></Relationships>
</file>

<file path=xl/worksheets/_rels/sheet35.xml.rels><?xml version="1.0" encoding="UTF-8" standalone="yes"?>
<Relationships xmlns="http://schemas.openxmlformats.org/package/2006/relationships"><Relationship Id="rId3"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4-&#32452;&#32455;&#36807;&#31243;&#31867;/02-&#36807;&#31243;&#36164;&#20135;&#31649;&#29702;/&#35009;&#21098;&#25351;&#21335;%20(Kamfu-SPI-PAD-Guid-Tailor)V1-1.xls" TargetMode="External"/><Relationship Id="rId2"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2-&#20844;&#21496;&#32463;&#39564;&#24211;/01-&#31649;&#29702;&#32463;&#39564;&#24211;/01-&#39033;&#30446;&#31649;&#29702;&#32463;&#39564;&#24211;/&#39033;&#30446;&#32463;&#29702;&#25351;&#21335;1(Kamfu-SPI-OPAL-EXP)-doc.doc" TargetMode="External"/><Relationship Id="rId1" Type="http://schemas.openxmlformats.org/officeDocument/2006/relationships/hyperlink" Target="https://demix365.sharepoint.com/sites/DemixGlobal/PieterVZ/6_PIID/2021-01-09to01-15%20(A5)%20R415%20D1234%20C52544%20KamfuTech/&#24191;&#19996;&#37329;&#36171;&#31185;&#25216;&#32929;&#20221;&#26377;&#38480;&#20844;&#21496;-Kamfu%20Tech/01-&#32452;&#32455;&#32423;/01-&#32452;&#32455;&#36130;&#23500;&#24211;/01-&#26631;&#20934;&#36807;&#31243;&#25991;&#20214;&#24211;/03-&#25903;&#25345;&#31867;/02-&#37197;&#32622;&#31649;&#29702;/&#38468;&#20214;-&#37197;&#32622;&#24211;&#30446;&#24405;&#32467;&#26500;.xls" TargetMode="External"/><Relationship Id="rId4" Type="http://schemas.openxmlformats.org/officeDocument/2006/relationships/hyperlink" Target="https://demix365.sharepoint.com/sites/DemixGlobal/PieterVZ/6_PIID/2021-01-09to01-15%20(A5)%20R415%20D1234%20C52544%20KamfuTech/&#24191;&#19996;&#37329;&#36171;&#31185;&#25216;&#32929;&#20221;&#26377;&#38480;&#20844;&#21496;-Kamfu%20Tech/01-&#32452;&#32455;&#32423;/02-&#32452;&#32455;&#24037;&#20316;&#24211;/03-QA&#27963;&#21160;&#24211;/&#32452;&#32455;&#32423;&#24037;&#20316;&#20135;&#21697;&#21644;&#36807;&#31243;&#26816;&#26597;&#34920;(Kamfu-ORG-PQA-Checklist_20180627)V1-0.xl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11BED-3709-406D-A129-0B9810A06FD0}">
  <sheetPr codeName="Sheet21"/>
  <dimension ref="B2:C21"/>
  <sheetViews>
    <sheetView workbookViewId="0">
      <selection activeCell="C8" sqref="C8"/>
    </sheetView>
  </sheetViews>
  <sheetFormatPr defaultColWidth="8.7265625" defaultRowHeight="14.5"/>
  <cols>
    <col min="1" max="16384" width="8.7265625" style="92"/>
  </cols>
  <sheetData>
    <row r="2" spans="2:3">
      <c r="B2" s="92" t="s">
        <v>1770</v>
      </c>
    </row>
    <row r="3" spans="2:3">
      <c r="C3" s="92" t="s">
        <v>1771</v>
      </c>
    </row>
    <row r="4" spans="2:3">
      <c r="C4" s="92" t="s">
        <v>1772</v>
      </c>
    </row>
    <row r="5" spans="2:3">
      <c r="C5" s="92" t="s">
        <v>1773</v>
      </c>
    </row>
    <row r="6" spans="2:3">
      <c r="C6" s="92" t="s">
        <v>1774</v>
      </c>
    </row>
    <row r="7" spans="2:3">
      <c r="C7" s="92" t="s">
        <v>1775</v>
      </c>
    </row>
    <row r="8" spans="2:3">
      <c r="C8" s="92" t="s">
        <v>1776</v>
      </c>
    </row>
    <row r="9" spans="2:3">
      <c r="C9" s="92" t="s">
        <v>1777</v>
      </c>
    </row>
    <row r="10" spans="2:3">
      <c r="C10" s="92" t="s">
        <v>1778</v>
      </c>
    </row>
    <row r="12" spans="2:3">
      <c r="B12" s="92" t="s">
        <v>1779</v>
      </c>
    </row>
    <row r="13" spans="2:3">
      <c r="C13" s="92" t="s">
        <v>1780</v>
      </c>
    </row>
    <row r="14" spans="2:3">
      <c r="C14" s="93" t="s">
        <v>1781</v>
      </c>
    </row>
    <row r="15" spans="2:3">
      <c r="C15" s="93" t="s">
        <v>1782</v>
      </c>
    </row>
    <row r="16" spans="2:3">
      <c r="C16" s="92" t="s">
        <v>1783</v>
      </c>
    </row>
    <row r="17" spans="3:3">
      <c r="C17" s="93" t="s">
        <v>1784</v>
      </c>
    </row>
    <row r="18" spans="3:3">
      <c r="C18" s="93" t="s">
        <v>1785</v>
      </c>
    </row>
    <row r="19" spans="3:3">
      <c r="C19" s="92" t="s">
        <v>1786</v>
      </c>
    </row>
    <row r="20" spans="3:3">
      <c r="C20" s="92" t="s">
        <v>1787</v>
      </c>
    </row>
    <row r="21" spans="3:3">
      <c r="C21" s="92" t="s">
        <v>1788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08462-3FEE-4D8F-8386-DD8AF32BA827}">
  <sheetPr codeName="Sheet30">
    <pageSetUpPr fitToPage="1"/>
  </sheetPr>
  <dimension ref="A1:AA35"/>
  <sheetViews>
    <sheetView zoomScale="85" zoomScaleNormal="85" workbookViewId="0">
      <selection activeCell="F27" sqref="F27"/>
    </sheetView>
  </sheetViews>
  <sheetFormatPr defaultColWidth="8.7265625" defaultRowHeight="14.5"/>
  <cols>
    <col min="1" max="21" width="8.7265625" style="96"/>
    <col min="22" max="22" width="8.7265625" style="96" hidden="1" customWidth="1"/>
    <col min="23" max="16384" width="8.7265625" style="96"/>
  </cols>
  <sheetData>
    <row r="1" spans="1:27" s="129" customFormat="1" ht="18.5">
      <c r="A1" s="129" t="s">
        <v>1938</v>
      </c>
    </row>
    <row r="2" spans="1:27" ht="93">
      <c r="A2" s="134" t="s">
        <v>1807</v>
      </c>
      <c r="B2" s="134" t="s">
        <v>1808</v>
      </c>
      <c r="C2" s="132" t="s">
        <v>1809</v>
      </c>
      <c r="D2" s="132"/>
      <c r="E2" s="133" t="s">
        <v>1810</v>
      </c>
      <c r="F2" s="133"/>
      <c r="G2" s="132" t="s">
        <v>1811</v>
      </c>
      <c r="H2" s="132"/>
      <c r="I2" s="132"/>
      <c r="J2" s="132"/>
      <c r="K2" s="133" t="s">
        <v>1812</v>
      </c>
      <c r="L2" s="133"/>
      <c r="M2" s="133"/>
      <c r="N2" s="97" t="s">
        <v>1813</v>
      </c>
      <c r="O2" s="98" t="s">
        <v>1814</v>
      </c>
      <c r="P2" s="132" t="s">
        <v>1815</v>
      </c>
      <c r="Q2" s="132"/>
      <c r="R2" s="132"/>
      <c r="S2" s="133" t="s">
        <v>1816</v>
      </c>
      <c r="T2" s="133"/>
      <c r="U2" s="133"/>
      <c r="V2" s="99" t="s">
        <v>1817</v>
      </c>
    </row>
    <row r="3" spans="1:27" ht="15.5">
      <c r="A3" s="134"/>
      <c r="B3" s="134"/>
      <c r="C3" s="100" t="s">
        <v>1793</v>
      </c>
      <c r="D3" s="100" t="s">
        <v>1794</v>
      </c>
      <c r="E3" s="101" t="s">
        <v>1818</v>
      </c>
      <c r="F3" s="101" t="s">
        <v>1819</v>
      </c>
      <c r="G3" s="100" t="s">
        <v>1802</v>
      </c>
      <c r="H3" s="100" t="s">
        <v>1805</v>
      </c>
      <c r="I3" s="100" t="s">
        <v>1801</v>
      </c>
      <c r="J3" s="100" t="s">
        <v>1803</v>
      </c>
      <c r="K3" s="101" t="s">
        <v>1799</v>
      </c>
      <c r="L3" s="101" t="s">
        <v>1798</v>
      </c>
      <c r="M3" s="101" t="s">
        <v>1796</v>
      </c>
      <c r="N3" s="100" t="s">
        <v>1804</v>
      </c>
      <c r="O3" s="101" t="s">
        <v>1797</v>
      </c>
      <c r="P3" s="100" t="s">
        <v>1795</v>
      </c>
      <c r="Q3" s="100" t="s">
        <v>1800</v>
      </c>
      <c r="R3" s="100" t="s">
        <v>1792</v>
      </c>
      <c r="S3" s="101" t="s">
        <v>1789</v>
      </c>
      <c r="T3" s="101" t="s">
        <v>1791</v>
      </c>
      <c r="U3" s="101" t="s">
        <v>1790</v>
      </c>
      <c r="V3" s="99" t="s">
        <v>1820</v>
      </c>
    </row>
    <row r="4" spans="1:27" ht="15.5">
      <c r="A4" s="131" t="s">
        <v>1821</v>
      </c>
      <c r="B4" s="103" t="s">
        <v>28</v>
      </c>
      <c r="C4" s="104" t="s">
        <v>1828</v>
      </c>
      <c r="D4" s="104" t="s">
        <v>1828</v>
      </c>
      <c r="E4" s="104" t="s">
        <v>1828</v>
      </c>
      <c r="F4" s="104" t="s">
        <v>1828</v>
      </c>
      <c r="G4" s="104" t="s">
        <v>1828</v>
      </c>
      <c r="H4" s="104" t="s">
        <v>1828</v>
      </c>
      <c r="I4" s="104" t="s">
        <v>1828</v>
      </c>
      <c r="J4" s="104" t="s">
        <v>1828</v>
      </c>
      <c r="K4" s="104" t="s">
        <v>1828</v>
      </c>
      <c r="L4" s="104" t="s">
        <v>1828</v>
      </c>
      <c r="M4" s="104" t="s">
        <v>1828</v>
      </c>
      <c r="N4" s="104" t="s">
        <v>1828</v>
      </c>
      <c r="O4" s="104" t="s">
        <v>1828</v>
      </c>
      <c r="P4" s="104" t="s">
        <v>1828</v>
      </c>
      <c r="Q4" s="104" t="s">
        <v>1828</v>
      </c>
      <c r="R4" s="104" t="s">
        <v>1828</v>
      </c>
      <c r="S4" s="104" t="s">
        <v>1828</v>
      </c>
      <c r="T4" s="104" t="s">
        <v>1828</v>
      </c>
      <c r="U4" s="104" t="s">
        <v>1828</v>
      </c>
      <c r="V4" s="102" t="s">
        <v>1823</v>
      </c>
    </row>
    <row r="5" spans="1:27" ht="15.5">
      <c r="A5" s="131"/>
      <c r="B5" s="101">
        <v>1.1000000000000001</v>
      </c>
      <c r="C5" s="103" t="str">
        <f>GOV!O29</f>
        <v>FM</v>
      </c>
      <c r="D5" s="103" t="str">
        <f>II!O10</f>
        <v>FM</v>
      </c>
      <c r="E5" s="103" t="s">
        <v>1806</v>
      </c>
      <c r="F5" s="103" t="s">
        <v>1806</v>
      </c>
      <c r="G5" s="103" t="s">
        <v>1806</v>
      </c>
      <c r="H5" s="103" t="s">
        <v>1806</v>
      </c>
      <c r="I5" s="103" t="s">
        <v>1806</v>
      </c>
      <c r="J5" s="103" t="s">
        <v>1806</v>
      </c>
      <c r="K5" s="103" t="s">
        <v>1806</v>
      </c>
      <c r="L5" s="103" t="s">
        <v>1806</v>
      </c>
      <c r="M5" s="103" t="s">
        <v>1806</v>
      </c>
      <c r="N5" s="103" t="s">
        <v>1806</v>
      </c>
      <c r="O5" s="103" t="s">
        <v>1806</v>
      </c>
      <c r="P5" s="103" t="s">
        <v>1806</v>
      </c>
      <c r="Q5" s="103" t="s">
        <v>1806</v>
      </c>
      <c r="R5" s="103" t="s">
        <v>1806</v>
      </c>
      <c r="S5" s="103" t="s">
        <v>1806</v>
      </c>
      <c r="T5" s="103" t="s">
        <v>1806</v>
      </c>
      <c r="U5" s="103" t="s">
        <v>1806</v>
      </c>
      <c r="V5" s="102" t="s">
        <v>1824</v>
      </c>
      <c r="Y5" s="96" t="s">
        <v>1137</v>
      </c>
      <c r="AA5" s="96" t="s">
        <v>1822</v>
      </c>
    </row>
    <row r="6" spans="1:27" ht="15.5">
      <c r="A6" s="131"/>
      <c r="B6" s="101">
        <v>1.2</v>
      </c>
      <c r="C6" s="103"/>
      <c r="D6" s="103"/>
      <c r="E6" s="103"/>
      <c r="F6" s="103"/>
      <c r="G6" s="103"/>
      <c r="H6" s="103" t="s">
        <v>1806</v>
      </c>
      <c r="I6" s="103"/>
      <c r="J6" s="103"/>
      <c r="K6" s="103" t="s">
        <v>1806</v>
      </c>
      <c r="L6" s="103"/>
      <c r="M6" s="103" t="s">
        <v>1806</v>
      </c>
      <c r="N6" s="103"/>
      <c r="O6" s="103"/>
      <c r="P6" s="103" t="s">
        <v>1806</v>
      </c>
      <c r="Q6" s="103" t="s">
        <v>1806</v>
      </c>
      <c r="R6" s="103"/>
      <c r="S6" s="103"/>
      <c r="T6" s="103" t="s">
        <v>1806</v>
      </c>
      <c r="U6" s="103"/>
      <c r="V6" s="102" t="s">
        <v>1825</v>
      </c>
      <c r="Y6" s="96" t="s">
        <v>1316</v>
      </c>
      <c r="AA6" s="96" t="s">
        <v>1823</v>
      </c>
    </row>
    <row r="7" spans="1:27" ht="15.5">
      <c r="A7" s="131"/>
      <c r="B7" s="101">
        <v>1.3</v>
      </c>
      <c r="C7" s="103"/>
      <c r="D7" s="103"/>
      <c r="E7" s="103"/>
      <c r="F7" s="103"/>
      <c r="G7" s="103"/>
      <c r="H7" s="103"/>
      <c r="I7" s="103"/>
      <c r="J7" s="103"/>
      <c r="K7" s="103" t="s">
        <v>1806</v>
      </c>
      <c r="L7" s="103"/>
      <c r="M7" s="103"/>
      <c r="N7" s="103"/>
      <c r="O7" s="103"/>
      <c r="P7" s="103"/>
      <c r="Q7" s="103"/>
      <c r="R7" s="103"/>
      <c r="S7" s="103"/>
      <c r="T7" s="103"/>
      <c r="U7" s="103"/>
      <c r="V7" s="102" t="s">
        <v>1316</v>
      </c>
      <c r="Y7" s="96" t="s">
        <v>1825</v>
      </c>
    </row>
    <row r="8" spans="1:27" ht="15.5">
      <c r="A8" s="131"/>
      <c r="B8" s="101">
        <v>1.4</v>
      </c>
      <c r="C8" s="103"/>
      <c r="D8" s="103"/>
      <c r="E8" s="103"/>
      <c r="F8" s="103"/>
      <c r="G8" s="103"/>
      <c r="H8" s="103"/>
      <c r="I8" s="103"/>
      <c r="J8" s="103"/>
      <c r="K8" s="103" t="s">
        <v>1806</v>
      </c>
      <c r="L8" s="103"/>
      <c r="M8" s="103"/>
      <c r="N8" s="103"/>
      <c r="O8" s="103"/>
      <c r="P8" s="103"/>
      <c r="Q8" s="103"/>
      <c r="R8" s="103"/>
      <c r="S8" s="103"/>
      <c r="T8" s="103"/>
      <c r="U8" s="103"/>
      <c r="V8" s="102" t="s">
        <v>1316</v>
      </c>
      <c r="Y8" s="96" t="s">
        <v>1825</v>
      </c>
    </row>
    <row r="9" spans="1:27" ht="15.5">
      <c r="A9" s="131" t="s">
        <v>47</v>
      </c>
      <c r="B9" s="103" t="s">
        <v>47</v>
      </c>
      <c r="C9" s="104" t="s">
        <v>1828</v>
      </c>
      <c r="D9" s="104" t="s">
        <v>1828</v>
      </c>
      <c r="E9" s="104" t="s">
        <v>1828</v>
      </c>
      <c r="F9" s="104" t="s">
        <v>1828</v>
      </c>
      <c r="G9" s="104" t="s">
        <v>1828</v>
      </c>
      <c r="H9" s="104" t="s">
        <v>1828</v>
      </c>
      <c r="I9" s="104" t="s">
        <v>1828</v>
      </c>
      <c r="J9" s="104" t="s">
        <v>1828</v>
      </c>
      <c r="K9" s="104" t="s">
        <v>1828</v>
      </c>
      <c r="L9" s="104" t="s">
        <v>1828</v>
      </c>
      <c r="M9" s="104" t="s">
        <v>1828</v>
      </c>
      <c r="N9" s="104" t="s">
        <v>1828</v>
      </c>
      <c r="O9" s="104" t="s">
        <v>1828</v>
      </c>
      <c r="P9" s="104" t="s">
        <v>1828</v>
      </c>
      <c r="Q9" s="104" t="s">
        <v>1828</v>
      </c>
      <c r="R9" s="104" t="s">
        <v>1828</v>
      </c>
      <c r="S9" s="104" t="s">
        <v>1828</v>
      </c>
      <c r="T9" s="104" t="s">
        <v>1828</v>
      </c>
      <c r="U9" s="104" t="s">
        <v>1828</v>
      </c>
      <c r="V9" s="102"/>
      <c r="Y9" s="96" t="s">
        <v>1826</v>
      </c>
    </row>
    <row r="10" spans="1:27" ht="15.5">
      <c r="A10" s="131"/>
      <c r="B10" s="101">
        <v>2.1</v>
      </c>
      <c r="C10" s="103" t="str">
        <f>GOV!O55</f>
        <v>FM</v>
      </c>
      <c r="D10" s="103" t="str">
        <f>II!O36</f>
        <v>LM</v>
      </c>
      <c r="E10" s="103" t="s">
        <v>1806</v>
      </c>
      <c r="F10" s="103" t="s">
        <v>1806</v>
      </c>
      <c r="G10" s="103" t="s">
        <v>1806</v>
      </c>
      <c r="H10" s="103" t="s">
        <v>1806</v>
      </c>
      <c r="I10" s="103" t="s">
        <v>1806</v>
      </c>
      <c r="J10" s="103" t="s">
        <v>1806</v>
      </c>
      <c r="K10" s="103" t="s">
        <v>1806</v>
      </c>
      <c r="L10" s="103" t="s">
        <v>1806</v>
      </c>
      <c r="M10" s="103" t="s">
        <v>1806</v>
      </c>
      <c r="N10" s="103" t="s">
        <v>1806</v>
      </c>
      <c r="O10" s="103" t="s">
        <v>1806</v>
      </c>
      <c r="P10" s="103" t="s">
        <v>1806</v>
      </c>
      <c r="Q10" s="103" t="s">
        <v>1806</v>
      </c>
      <c r="R10" s="103" t="s">
        <v>1806</v>
      </c>
      <c r="S10" s="103" t="s">
        <v>1806</v>
      </c>
      <c r="T10" s="103" t="s">
        <v>1806</v>
      </c>
      <c r="U10" s="103" t="s">
        <v>1806</v>
      </c>
      <c r="V10" s="102" t="s">
        <v>1824</v>
      </c>
    </row>
    <row r="11" spans="1:27" ht="15.5">
      <c r="A11" s="131"/>
      <c r="B11" s="101">
        <v>2.2000000000000002</v>
      </c>
      <c r="C11" s="103" t="str">
        <f>GOV!O80</f>
        <v>FM</v>
      </c>
      <c r="D11" s="103" t="str">
        <f>II!O61</f>
        <v>FM</v>
      </c>
      <c r="E11" s="103" t="s">
        <v>1806</v>
      </c>
      <c r="F11" s="103" t="s">
        <v>1806</v>
      </c>
      <c r="G11" s="103" t="s">
        <v>1806</v>
      </c>
      <c r="H11" s="103" t="s">
        <v>1806</v>
      </c>
      <c r="I11" s="103" t="s">
        <v>1806</v>
      </c>
      <c r="J11" s="103" t="s">
        <v>1806</v>
      </c>
      <c r="K11" s="103" t="s">
        <v>1806</v>
      </c>
      <c r="L11" s="103" t="s">
        <v>1806</v>
      </c>
      <c r="M11" s="103" t="s">
        <v>1806</v>
      </c>
      <c r="N11" s="103" t="s">
        <v>1806</v>
      </c>
      <c r="O11" s="103" t="s">
        <v>1806</v>
      </c>
      <c r="P11" s="103" t="s">
        <v>1806</v>
      </c>
      <c r="Q11" s="103" t="s">
        <v>1806</v>
      </c>
      <c r="R11" s="103" t="s">
        <v>1806</v>
      </c>
      <c r="S11" s="103" t="s">
        <v>1806</v>
      </c>
      <c r="T11" s="103" t="s">
        <v>1806</v>
      </c>
      <c r="U11" s="103" t="s">
        <v>1806</v>
      </c>
      <c r="V11" s="102" t="s">
        <v>1824</v>
      </c>
    </row>
    <row r="12" spans="1:27" ht="15.5">
      <c r="A12" s="131"/>
      <c r="B12" s="101">
        <v>2.2999999999999998</v>
      </c>
      <c r="C12" s="103" t="str">
        <f>GOV!O105</f>
        <v>FM</v>
      </c>
      <c r="D12" s="103"/>
      <c r="E12" s="103" t="s">
        <v>1806</v>
      </c>
      <c r="F12" s="103" t="s">
        <v>1806</v>
      </c>
      <c r="G12" s="103" t="s">
        <v>1806</v>
      </c>
      <c r="H12" s="103" t="s">
        <v>1806</v>
      </c>
      <c r="I12" s="103" t="s">
        <v>1806</v>
      </c>
      <c r="J12" s="103" t="s">
        <v>1806</v>
      </c>
      <c r="K12" s="103"/>
      <c r="L12" s="103" t="s">
        <v>1806</v>
      </c>
      <c r="M12" s="103" t="s">
        <v>1806</v>
      </c>
      <c r="N12" s="103"/>
      <c r="O12" s="103"/>
      <c r="P12" s="103" t="s">
        <v>1806</v>
      </c>
      <c r="Q12" s="103" t="s">
        <v>1806</v>
      </c>
      <c r="R12" s="103" t="s">
        <v>1806</v>
      </c>
      <c r="S12" s="103"/>
      <c r="T12" s="103" t="s">
        <v>1806</v>
      </c>
      <c r="U12" s="103" t="s">
        <v>1806</v>
      </c>
      <c r="V12" s="102" t="s">
        <v>1137</v>
      </c>
    </row>
    <row r="13" spans="1:27" ht="15.5">
      <c r="A13" s="131"/>
      <c r="B13" s="101">
        <v>2.4</v>
      </c>
      <c r="C13" s="103" t="str">
        <f>GOV!O130</f>
        <v>FM</v>
      </c>
      <c r="D13" s="103"/>
      <c r="E13" s="103"/>
      <c r="F13" s="103" t="s">
        <v>1806</v>
      </c>
      <c r="G13" s="103" t="s">
        <v>1806</v>
      </c>
      <c r="H13" s="103"/>
      <c r="I13" s="103" t="s">
        <v>1806</v>
      </c>
      <c r="J13" s="103" t="s">
        <v>1806</v>
      </c>
      <c r="K13" s="103"/>
      <c r="L13" s="103"/>
      <c r="M13" s="103" t="s">
        <v>1806</v>
      </c>
      <c r="N13" s="103"/>
      <c r="O13" s="103"/>
      <c r="P13" s="103" t="s">
        <v>1806</v>
      </c>
      <c r="Q13" s="103" t="s">
        <v>1806</v>
      </c>
      <c r="R13" s="103" t="s">
        <v>1806</v>
      </c>
      <c r="S13" s="103"/>
      <c r="T13" s="103" t="s">
        <v>1806</v>
      </c>
      <c r="U13" s="103" t="s">
        <v>1806</v>
      </c>
      <c r="V13" s="102" t="s">
        <v>1316</v>
      </c>
    </row>
    <row r="14" spans="1:27" ht="15.5">
      <c r="A14" s="131"/>
      <c r="B14" s="101">
        <v>2.5</v>
      </c>
      <c r="C14" s="103"/>
      <c r="D14" s="103"/>
      <c r="E14" s="103"/>
      <c r="F14" s="103" t="s">
        <v>1806</v>
      </c>
      <c r="G14" s="103"/>
      <c r="H14" s="103"/>
      <c r="I14" s="103"/>
      <c r="J14" s="103" t="s">
        <v>1806</v>
      </c>
      <c r="K14" s="103"/>
      <c r="L14" s="103"/>
      <c r="M14" s="103" t="s">
        <v>1806</v>
      </c>
      <c r="N14" s="103"/>
      <c r="O14" s="103"/>
      <c r="P14" s="103"/>
      <c r="Q14" s="103" t="s">
        <v>1806</v>
      </c>
      <c r="R14" s="103"/>
      <c r="S14" s="103"/>
      <c r="T14" s="103" t="s">
        <v>1806</v>
      </c>
      <c r="U14" s="103" t="s">
        <v>1806</v>
      </c>
      <c r="V14" s="102"/>
    </row>
    <row r="15" spans="1:27" ht="15.5">
      <c r="A15" s="131"/>
      <c r="B15" s="101">
        <v>2.6</v>
      </c>
      <c r="C15" s="103"/>
      <c r="D15" s="103"/>
      <c r="E15" s="103"/>
      <c r="F15" s="103" t="s">
        <v>1806</v>
      </c>
      <c r="G15" s="103"/>
      <c r="H15" s="103"/>
      <c r="I15" s="103"/>
      <c r="J15" s="103" t="s">
        <v>1806</v>
      </c>
      <c r="K15" s="103"/>
      <c r="L15" s="103"/>
      <c r="M15" s="103" t="s">
        <v>1806</v>
      </c>
      <c r="N15" s="103"/>
      <c r="O15" s="103"/>
      <c r="P15" s="103"/>
      <c r="Q15" s="103" t="s">
        <v>1806</v>
      </c>
      <c r="R15" s="103"/>
      <c r="S15" s="103"/>
      <c r="T15" s="103"/>
      <c r="U15" s="103"/>
      <c r="V15" s="102"/>
    </row>
    <row r="16" spans="1:27" ht="15.5">
      <c r="A16" s="131"/>
      <c r="B16" s="101">
        <v>2.7</v>
      </c>
      <c r="C16" s="103"/>
      <c r="D16" s="103"/>
      <c r="E16" s="103"/>
      <c r="F16" s="103"/>
      <c r="G16" s="103"/>
      <c r="H16" s="103"/>
      <c r="I16" s="103"/>
      <c r="J16" s="103"/>
      <c r="K16" s="103"/>
      <c r="L16" s="103"/>
      <c r="M16" s="103"/>
      <c r="N16" s="103"/>
      <c r="O16" s="103"/>
      <c r="P16" s="103"/>
      <c r="Q16" s="103" t="s">
        <v>1806</v>
      </c>
      <c r="R16" s="103"/>
      <c r="S16" s="103"/>
      <c r="T16" s="103"/>
      <c r="U16" s="103"/>
      <c r="V16" s="102"/>
    </row>
    <row r="17" spans="1:22" ht="15.5">
      <c r="A17" s="131"/>
      <c r="B17" s="101">
        <v>2.8</v>
      </c>
      <c r="C17" s="103"/>
      <c r="D17" s="103"/>
      <c r="E17" s="103"/>
      <c r="F17" s="103"/>
      <c r="G17" s="103"/>
      <c r="H17" s="103"/>
      <c r="I17" s="103"/>
      <c r="J17" s="103"/>
      <c r="K17" s="103"/>
      <c r="L17" s="103"/>
      <c r="M17" s="103"/>
      <c r="N17" s="103"/>
      <c r="O17" s="103"/>
      <c r="P17" s="103"/>
      <c r="Q17" s="103" t="s">
        <v>1806</v>
      </c>
      <c r="R17" s="103"/>
      <c r="S17" s="103"/>
      <c r="T17" s="103"/>
      <c r="U17" s="103"/>
      <c r="V17" s="102"/>
    </row>
    <row r="18" spans="1:22" ht="15.5">
      <c r="A18" s="131" t="s">
        <v>73</v>
      </c>
      <c r="B18" s="103" t="s">
        <v>73</v>
      </c>
      <c r="C18" s="104" t="s">
        <v>1828</v>
      </c>
      <c r="D18" s="104" t="s">
        <v>1828</v>
      </c>
      <c r="E18" s="104" t="s">
        <v>1828</v>
      </c>
      <c r="F18" s="104" t="s">
        <v>1828</v>
      </c>
      <c r="G18" s="104" t="s">
        <v>1828</v>
      </c>
      <c r="H18" s="104" t="s">
        <v>1828</v>
      </c>
      <c r="I18" s="104" t="s">
        <v>1828</v>
      </c>
      <c r="J18" s="104" t="s">
        <v>1828</v>
      </c>
      <c r="K18" s="104" t="s">
        <v>1828</v>
      </c>
      <c r="L18" s="104" t="s">
        <v>1828</v>
      </c>
      <c r="M18" s="104" t="s">
        <v>1828</v>
      </c>
      <c r="N18" s="104" t="s">
        <v>1828</v>
      </c>
      <c r="O18" s="104" t="s">
        <v>1828</v>
      </c>
      <c r="P18" s="104" t="s">
        <v>1828</v>
      </c>
      <c r="Q18" s="104" t="s">
        <v>1828</v>
      </c>
      <c r="R18" s="104" t="s">
        <v>1828</v>
      </c>
      <c r="S18" s="104" t="s">
        <v>1828</v>
      </c>
      <c r="T18" s="104" t="s">
        <v>1828</v>
      </c>
      <c r="U18" s="103"/>
      <c r="V18" s="102"/>
    </row>
    <row r="19" spans="1:22" ht="15.5">
      <c r="A19" s="131"/>
      <c r="B19" s="101">
        <v>3.1</v>
      </c>
      <c r="C19" s="103" t="str">
        <f>GOV!O156</f>
        <v>FM</v>
      </c>
      <c r="D19" s="103" t="str">
        <f>II!O87</f>
        <v>FM</v>
      </c>
      <c r="E19" s="103" t="s">
        <v>1806</v>
      </c>
      <c r="F19" s="103" t="s">
        <v>1806</v>
      </c>
      <c r="G19" s="103" t="s">
        <v>1806</v>
      </c>
      <c r="H19" s="103" t="s">
        <v>1806</v>
      </c>
      <c r="I19" s="103" t="s">
        <v>1806</v>
      </c>
      <c r="J19" s="103" t="s">
        <v>1806</v>
      </c>
      <c r="K19" s="103" t="s">
        <v>1806</v>
      </c>
      <c r="L19" s="103" t="s">
        <v>1806</v>
      </c>
      <c r="M19" s="103" t="s">
        <v>1806</v>
      </c>
      <c r="N19" s="103" t="s">
        <v>1806</v>
      </c>
      <c r="O19" s="103" t="s">
        <v>1806</v>
      </c>
      <c r="P19" s="103" t="s">
        <v>1806</v>
      </c>
      <c r="Q19" s="103" t="s">
        <v>1806</v>
      </c>
      <c r="R19" s="103" t="s">
        <v>1806</v>
      </c>
      <c r="S19" s="103" t="s">
        <v>1806</v>
      </c>
      <c r="T19" s="103" t="s">
        <v>1806</v>
      </c>
      <c r="U19" s="103"/>
      <c r="V19" s="102" t="s">
        <v>1824</v>
      </c>
    </row>
    <row r="20" spans="1:22" ht="15.5">
      <c r="A20" s="131"/>
      <c r="B20" s="101">
        <v>3.2</v>
      </c>
      <c r="C20" s="103" t="str">
        <f>GOV!O181</f>
        <v>FM</v>
      </c>
      <c r="D20" s="103" t="str">
        <f>II!O112</f>
        <v>FM</v>
      </c>
      <c r="E20" s="103" t="s">
        <v>1806</v>
      </c>
      <c r="F20" s="103" t="s">
        <v>1806</v>
      </c>
      <c r="G20" s="103"/>
      <c r="H20" s="103"/>
      <c r="I20" s="103"/>
      <c r="J20" s="103" t="s">
        <v>1806</v>
      </c>
      <c r="K20" s="103" t="s">
        <v>1806</v>
      </c>
      <c r="L20" s="103" t="s">
        <v>1806</v>
      </c>
      <c r="M20" s="103" t="s">
        <v>1806</v>
      </c>
      <c r="N20" s="103" t="s">
        <v>1806</v>
      </c>
      <c r="O20" s="103" t="s">
        <v>1806</v>
      </c>
      <c r="P20" s="103" t="s">
        <v>1806</v>
      </c>
      <c r="Q20" s="103" t="s">
        <v>1806</v>
      </c>
      <c r="R20" s="103" t="s">
        <v>1806</v>
      </c>
      <c r="S20" s="103" t="s">
        <v>1806</v>
      </c>
      <c r="T20" s="103"/>
      <c r="U20" s="103"/>
      <c r="V20" s="102" t="s">
        <v>1824</v>
      </c>
    </row>
    <row r="21" spans="1:22" ht="15.5">
      <c r="A21" s="131"/>
      <c r="B21" s="101">
        <v>3.3</v>
      </c>
      <c r="C21" s="103"/>
      <c r="D21" s="103" t="str">
        <f>II!O137</f>
        <v>FM</v>
      </c>
      <c r="E21" s="103" t="s">
        <v>1806</v>
      </c>
      <c r="F21" s="103" t="s">
        <v>1806</v>
      </c>
      <c r="G21" s="103"/>
      <c r="H21" s="103"/>
      <c r="I21" s="103"/>
      <c r="J21" s="103" t="s">
        <v>1806</v>
      </c>
      <c r="K21" s="103" t="s">
        <v>1806</v>
      </c>
      <c r="L21" s="103" t="s">
        <v>1806</v>
      </c>
      <c r="M21" s="103" t="s">
        <v>1806</v>
      </c>
      <c r="N21" s="103" t="s">
        <v>1806</v>
      </c>
      <c r="O21" s="103" t="s">
        <v>1806</v>
      </c>
      <c r="P21" s="103" t="s">
        <v>1806</v>
      </c>
      <c r="Q21" s="103" t="s">
        <v>1806</v>
      </c>
      <c r="R21" s="103"/>
      <c r="S21" s="103" t="s">
        <v>1806</v>
      </c>
      <c r="T21" s="103"/>
      <c r="U21" s="103"/>
      <c r="V21" s="102"/>
    </row>
    <row r="22" spans="1:22" ht="15.5">
      <c r="A22" s="131"/>
      <c r="B22" s="101">
        <v>3.4</v>
      </c>
      <c r="C22" s="103"/>
      <c r="D22" s="103"/>
      <c r="E22" s="103" t="s">
        <v>1806</v>
      </c>
      <c r="F22" s="103"/>
      <c r="G22" s="103"/>
      <c r="H22" s="103"/>
      <c r="I22" s="103"/>
      <c r="J22" s="103" t="s">
        <v>1806</v>
      </c>
      <c r="K22" s="103" t="s">
        <v>1806</v>
      </c>
      <c r="L22" s="103" t="s">
        <v>1806</v>
      </c>
      <c r="M22" s="103" t="s">
        <v>1806</v>
      </c>
      <c r="N22" s="103" t="s">
        <v>1806</v>
      </c>
      <c r="O22" s="103" t="s">
        <v>1806</v>
      </c>
      <c r="P22" s="103" t="s">
        <v>1806</v>
      </c>
      <c r="Q22" s="103" t="s">
        <v>1806</v>
      </c>
      <c r="R22" s="103"/>
      <c r="S22" s="103" t="s">
        <v>1806</v>
      </c>
      <c r="T22" s="103"/>
      <c r="U22" s="103"/>
      <c r="V22" s="102"/>
    </row>
    <row r="23" spans="1:22" ht="15.5">
      <c r="A23" s="131"/>
      <c r="B23" s="101">
        <v>3.5</v>
      </c>
      <c r="C23" s="103"/>
      <c r="D23" s="103"/>
      <c r="E23" s="103" t="s">
        <v>1806</v>
      </c>
      <c r="F23" s="103"/>
      <c r="G23" s="103"/>
      <c r="H23" s="103"/>
      <c r="I23" s="103"/>
      <c r="J23" s="103" t="s">
        <v>1806</v>
      </c>
      <c r="K23" s="103" t="s">
        <v>1806</v>
      </c>
      <c r="L23" s="103" t="s">
        <v>1806</v>
      </c>
      <c r="M23" s="103" t="s">
        <v>1806</v>
      </c>
      <c r="N23" s="103" t="s">
        <v>1806</v>
      </c>
      <c r="O23" s="103" t="s">
        <v>1806</v>
      </c>
      <c r="P23" s="103"/>
      <c r="Q23" s="103"/>
      <c r="R23" s="103"/>
      <c r="S23" s="103" t="s">
        <v>1806</v>
      </c>
      <c r="T23" s="103"/>
      <c r="U23" s="103"/>
      <c r="V23" s="102"/>
    </row>
    <row r="24" spans="1:22" ht="15.5">
      <c r="A24" s="131"/>
      <c r="B24" s="101">
        <v>3.6</v>
      </c>
      <c r="C24" s="103"/>
      <c r="D24" s="103"/>
      <c r="E24" s="103" t="s">
        <v>1806</v>
      </c>
      <c r="F24" s="103"/>
      <c r="G24" s="103"/>
      <c r="H24" s="103"/>
      <c r="I24" s="103"/>
      <c r="J24" s="103" t="s">
        <v>1806</v>
      </c>
      <c r="K24" s="103" t="s">
        <v>1806</v>
      </c>
      <c r="L24" s="103" t="s">
        <v>1806</v>
      </c>
      <c r="M24" s="103" t="s">
        <v>1806</v>
      </c>
      <c r="N24" s="103"/>
      <c r="O24" s="103" t="s">
        <v>1806</v>
      </c>
      <c r="P24" s="103"/>
      <c r="Q24" s="103"/>
      <c r="R24" s="103"/>
      <c r="S24" s="103"/>
      <c r="T24" s="103"/>
      <c r="U24" s="103"/>
      <c r="V24" s="102"/>
    </row>
    <row r="25" spans="1:22" ht="15.5">
      <c r="A25" s="131"/>
      <c r="B25" s="101">
        <v>3.7</v>
      </c>
      <c r="C25" s="103"/>
      <c r="D25" s="103"/>
      <c r="E25" s="103"/>
      <c r="F25" s="103"/>
      <c r="G25" s="103"/>
      <c r="H25" s="103"/>
      <c r="I25" s="103"/>
      <c r="J25" s="103" t="s">
        <v>1806</v>
      </c>
      <c r="K25" s="103"/>
      <c r="L25" s="103" t="s">
        <v>1806</v>
      </c>
      <c r="M25" s="103"/>
      <c r="N25" s="103"/>
      <c r="O25" s="103"/>
      <c r="P25" s="103"/>
      <c r="Q25" s="103"/>
      <c r="R25" s="103"/>
      <c r="S25" s="103"/>
      <c r="T25" s="103"/>
      <c r="U25" s="103"/>
      <c r="V25" s="102"/>
    </row>
    <row r="26" spans="1:22" ht="15.5">
      <c r="A26" s="131" t="s">
        <v>1827</v>
      </c>
      <c r="B26" s="103" t="s">
        <v>401</v>
      </c>
      <c r="C26" s="104" t="s">
        <v>1828</v>
      </c>
      <c r="D26" s="103"/>
      <c r="E26" s="103"/>
      <c r="F26" s="103"/>
      <c r="G26" s="103"/>
      <c r="H26" s="103"/>
      <c r="I26" s="103"/>
      <c r="J26" s="103"/>
      <c r="K26" s="104" t="s">
        <v>1828</v>
      </c>
      <c r="L26" s="103"/>
      <c r="M26" s="104" t="s">
        <v>1828</v>
      </c>
      <c r="N26" s="103"/>
      <c r="O26" s="103"/>
      <c r="P26" s="103"/>
      <c r="Q26" s="104" t="s">
        <v>1828</v>
      </c>
      <c r="R26" s="103"/>
      <c r="S26" s="104" t="s">
        <v>1828</v>
      </c>
      <c r="T26" s="103"/>
      <c r="U26" s="103"/>
      <c r="V26" s="102"/>
    </row>
    <row r="27" spans="1:22" ht="15.5">
      <c r="A27" s="131"/>
      <c r="B27" s="101">
        <v>4.0999999999999996</v>
      </c>
      <c r="C27" s="103" t="str">
        <f>GOV!O207</f>
        <v>FM</v>
      </c>
      <c r="D27" s="103"/>
      <c r="E27" s="103"/>
      <c r="F27" s="103"/>
      <c r="G27" s="103"/>
      <c r="H27" s="103"/>
      <c r="I27" s="103"/>
      <c r="J27" s="103"/>
      <c r="K27" s="103" t="s">
        <v>1806</v>
      </c>
      <c r="L27" s="103"/>
      <c r="M27" s="103" t="s">
        <v>1806</v>
      </c>
      <c r="N27" s="103"/>
      <c r="O27" s="103"/>
      <c r="P27" s="103"/>
      <c r="Q27" s="103" t="s">
        <v>1806</v>
      </c>
      <c r="R27" s="103"/>
      <c r="S27" s="103" t="s">
        <v>1806</v>
      </c>
      <c r="T27" s="103"/>
      <c r="U27" s="103"/>
      <c r="V27" s="102" t="s">
        <v>1824</v>
      </c>
    </row>
    <row r="28" spans="1:22" ht="15.5">
      <c r="A28" s="131"/>
      <c r="B28" s="101">
        <v>4.2</v>
      </c>
      <c r="C28" s="103"/>
      <c r="D28" s="103"/>
      <c r="E28" s="103"/>
      <c r="F28" s="103"/>
      <c r="G28" s="103"/>
      <c r="H28" s="103"/>
      <c r="I28" s="103"/>
      <c r="J28" s="103"/>
      <c r="K28" s="103"/>
      <c r="L28" s="103"/>
      <c r="M28" s="103" t="s">
        <v>1806</v>
      </c>
      <c r="N28" s="103"/>
      <c r="O28" s="103"/>
      <c r="P28" s="103"/>
      <c r="Q28" s="103"/>
      <c r="R28" s="103"/>
      <c r="S28" s="103" t="s">
        <v>1806</v>
      </c>
      <c r="T28" s="103"/>
      <c r="U28" s="103"/>
      <c r="V28" s="102"/>
    </row>
    <row r="29" spans="1:22" ht="15.5">
      <c r="A29" s="131"/>
      <c r="B29" s="101">
        <v>4.3</v>
      </c>
      <c r="C29" s="103"/>
      <c r="D29" s="103"/>
      <c r="E29" s="103"/>
      <c r="F29" s="103"/>
      <c r="G29" s="103"/>
      <c r="H29" s="103"/>
      <c r="I29" s="103"/>
      <c r="J29" s="103"/>
      <c r="K29" s="103"/>
      <c r="L29" s="103"/>
      <c r="M29" s="103" t="s">
        <v>1806</v>
      </c>
      <c r="N29" s="103"/>
      <c r="O29" s="103"/>
      <c r="P29" s="103"/>
      <c r="Q29" s="103"/>
      <c r="R29" s="103"/>
      <c r="S29" s="103"/>
      <c r="T29" s="103"/>
      <c r="U29" s="103"/>
      <c r="V29" s="102"/>
    </row>
    <row r="30" spans="1:22" ht="15.5">
      <c r="A30" s="131"/>
      <c r="B30" s="101">
        <v>4.4000000000000004</v>
      </c>
      <c r="C30" s="103"/>
      <c r="D30" s="103"/>
      <c r="E30" s="103"/>
      <c r="F30" s="103"/>
      <c r="G30" s="103"/>
      <c r="H30" s="103"/>
      <c r="I30" s="103"/>
      <c r="J30" s="103"/>
      <c r="K30" s="103"/>
      <c r="L30" s="103"/>
      <c r="M30" s="103" t="s">
        <v>1806</v>
      </c>
      <c r="N30" s="103"/>
      <c r="O30" s="103"/>
      <c r="P30" s="103"/>
      <c r="Q30" s="103"/>
      <c r="R30" s="103"/>
      <c r="S30" s="103"/>
      <c r="T30" s="103"/>
      <c r="U30" s="103"/>
      <c r="V30" s="102"/>
    </row>
    <row r="31" spans="1:22" ht="15.5">
      <c r="A31" s="131"/>
      <c r="B31" s="101">
        <v>4.5</v>
      </c>
      <c r="C31" s="103"/>
      <c r="D31" s="103"/>
      <c r="E31" s="103"/>
      <c r="F31" s="103"/>
      <c r="G31" s="103"/>
      <c r="H31" s="103"/>
      <c r="I31" s="103"/>
      <c r="J31" s="103"/>
      <c r="K31" s="103"/>
      <c r="L31" s="103"/>
      <c r="M31" s="103" t="s">
        <v>1806</v>
      </c>
      <c r="N31" s="103"/>
      <c r="O31" s="103"/>
      <c r="P31" s="103"/>
      <c r="Q31" s="103"/>
      <c r="R31" s="103"/>
      <c r="S31" s="103"/>
      <c r="T31" s="103"/>
      <c r="U31" s="103"/>
      <c r="V31" s="102"/>
    </row>
    <row r="32" spans="1:22" ht="15.5">
      <c r="A32" s="131" t="s">
        <v>422</v>
      </c>
      <c r="B32" s="103" t="s">
        <v>422</v>
      </c>
      <c r="C32" s="103"/>
      <c r="D32" s="103"/>
      <c r="E32" s="103"/>
      <c r="F32" s="103"/>
      <c r="G32" s="103"/>
      <c r="H32" s="103"/>
      <c r="I32" s="103"/>
      <c r="J32" s="103"/>
      <c r="K32" s="103"/>
      <c r="L32" s="103"/>
      <c r="M32" s="104" t="s">
        <v>1828</v>
      </c>
      <c r="N32" s="103"/>
      <c r="O32" s="103"/>
      <c r="P32" s="103"/>
      <c r="Q32" s="103"/>
      <c r="R32" s="103"/>
      <c r="S32" s="104" t="s">
        <v>1828</v>
      </c>
      <c r="T32" s="103"/>
      <c r="U32" s="103"/>
      <c r="V32" s="102"/>
    </row>
    <row r="33" spans="1:22" ht="15.5">
      <c r="A33" s="131"/>
      <c r="B33" s="101">
        <v>5.0999999999999996</v>
      </c>
      <c r="C33" s="103"/>
      <c r="D33" s="103"/>
      <c r="E33" s="103"/>
      <c r="F33" s="103"/>
      <c r="G33" s="103"/>
      <c r="H33" s="103"/>
      <c r="I33" s="103"/>
      <c r="J33" s="103"/>
      <c r="K33" s="103"/>
      <c r="L33" s="103"/>
      <c r="M33" s="103" t="s">
        <v>1806</v>
      </c>
      <c r="N33" s="103"/>
      <c r="O33" s="103"/>
      <c r="P33" s="103"/>
      <c r="Q33" s="103"/>
      <c r="R33" s="103"/>
      <c r="S33" s="103" t="s">
        <v>1806</v>
      </c>
      <c r="T33" s="103"/>
      <c r="U33" s="103"/>
      <c r="V33" s="102"/>
    </row>
    <row r="34" spans="1:22" ht="15.5">
      <c r="A34" s="131"/>
      <c r="B34" s="101">
        <v>5.2</v>
      </c>
      <c r="C34" s="103"/>
      <c r="D34" s="103"/>
      <c r="E34" s="103"/>
      <c r="F34" s="103"/>
      <c r="G34" s="103"/>
      <c r="H34" s="103"/>
      <c r="I34" s="103"/>
      <c r="J34" s="103"/>
      <c r="K34" s="103"/>
      <c r="L34" s="103"/>
      <c r="M34" s="103" t="s">
        <v>1806</v>
      </c>
      <c r="N34" s="103"/>
      <c r="O34" s="103"/>
      <c r="P34" s="103"/>
      <c r="Q34" s="103"/>
      <c r="R34" s="103"/>
      <c r="S34" s="103"/>
      <c r="T34" s="103"/>
      <c r="U34" s="103"/>
      <c r="V34" s="102"/>
    </row>
    <row r="35" spans="1:22" ht="15.5">
      <c r="A35" s="131"/>
      <c r="B35" s="101">
        <v>5.3</v>
      </c>
      <c r="C35" s="103"/>
      <c r="D35" s="103"/>
      <c r="E35" s="103"/>
      <c r="F35" s="103"/>
      <c r="G35" s="103"/>
      <c r="H35" s="103"/>
      <c r="I35" s="103"/>
      <c r="J35" s="103"/>
      <c r="K35" s="103"/>
      <c r="L35" s="103"/>
      <c r="M35" s="103" t="s">
        <v>1806</v>
      </c>
      <c r="N35" s="103"/>
      <c r="O35" s="103"/>
      <c r="P35" s="103"/>
      <c r="Q35" s="103"/>
      <c r="R35" s="103"/>
      <c r="S35" s="103"/>
      <c r="T35" s="103"/>
      <c r="U35" s="103"/>
      <c r="V35" s="102"/>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C4:V35">
    <cfRule type="cellIs" dxfId="3631" priority="26" operator="equal">
      <formula>"S"</formula>
    </cfRule>
    <cfRule type="cellIs" dxfId="3630" priority="27" stopIfTrue="1" operator="equal">
      <formula>"FM"</formula>
    </cfRule>
    <cfRule type="cellIs" dxfId="3629" priority="28" stopIfTrue="1" operator="equal">
      <formula>"LM"</formula>
    </cfRule>
    <cfRule type="cellIs" dxfId="3628" priority="29" stopIfTrue="1" operator="equal">
      <formula>"PM"</formula>
    </cfRule>
    <cfRule type="cellIs" dxfId="3627" priority="30" stopIfTrue="1" operator="equal">
      <formula>"DM"</formula>
    </cfRule>
  </conditionalFormatting>
  <conditionalFormatting sqref="B4">
    <cfRule type="cellIs" dxfId="3626" priority="21" operator="equal">
      <formula>"S"</formula>
    </cfRule>
    <cfRule type="cellIs" dxfId="3625" priority="22" stopIfTrue="1" operator="equal">
      <formula>"FM"</formula>
    </cfRule>
    <cfRule type="cellIs" dxfId="3624" priority="23" stopIfTrue="1" operator="equal">
      <formula>"LM"</formula>
    </cfRule>
    <cfRule type="cellIs" dxfId="3623" priority="24" stopIfTrue="1" operator="equal">
      <formula>"PM"</formula>
    </cfRule>
    <cfRule type="cellIs" dxfId="3622" priority="25" stopIfTrue="1" operator="equal">
      <formula>"DM"</formula>
    </cfRule>
  </conditionalFormatting>
  <conditionalFormatting sqref="B9">
    <cfRule type="cellIs" dxfId="3621" priority="16" operator="equal">
      <formula>"S"</formula>
    </cfRule>
    <cfRule type="cellIs" dxfId="3620" priority="17" stopIfTrue="1" operator="equal">
      <formula>"FM"</formula>
    </cfRule>
    <cfRule type="cellIs" dxfId="3619" priority="18" stopIfTrue="1" operator="equal">
      <formula>"LM"</formula>
    </cfRule>
    <cfRule type="cellIs" dxfId="3618" priority="19" stopIfTrue="1" operator="equal">
      <formula>"PM"</formula>
    </cfRule>
    <cfRule type="cellIs" dxfId="3617" priority="20" stopIfTrue="1" operator="equal">
      <formula>"DM"</formula>
    </cfRule>
  </conditionalFormatting>
  <conditionalFormatting sqref="B18">
    <cfRule type="cellIs" dxfId="3616" priority="11" operator="equal">
      <formula>"S"</formula>
    </cfRule>
    <cfRule type="cellIs" dxfId="3615" priority="12" stopIfTrue="1" operator="equal">
      <formula>"FM"</formula>
    </cfRule>
    <cfRule type="cellIs" dxfId="3614" priority="13" stopIfTrue="1" operator="equal">
      <formula>"LM"</formula>
    </cfRule>
    <cfRule type="cellIs" dxfId="3613" priority="14" stopIfTrue="1" operator="equal">
      <formula>"PM"</formula>
    </cfRule>
    <cfRule type="cellIs" dxfId="3612" priority="15" stopIfTrue="1" operator="equal">
      <formula>"DM"</formula>
    </cfRule>
  </conditionalFormatting>
  <conditionalFormatting sqref="B26">
    <cfRule type="cellIs" dxfId="3611" priority="6" operator="equal">
      <formula>"S"</formula>
    </cfRule>
    <cfRule type="cellIs" dxfId="3610" priority="7" stopIfTrue="1" operator="equal">
      <formula>"FM"</formula>
    </cfRule>
    <cfRule type="cellIs" dxfId="3609" priority="8" stopIfTrue="1" operator="equal">
      <formula>"LM"</formula>
    </cfRule>
    <cfRule type="cellIs" dxfId="3608" priority="9" stopIfTrue="1" operator="equal">
      <formula>"PM"</formula>
    </cfRule>
    <cfRule type="cellIs" dxfId="3607" priority="10" stopIfTrue="1" operator="equal">
      <formula>"DM"</formula>
    </cfRule>
  </conditionalFormatting>
  <conditionalFormatting sqref="B32">
    <cfRule type="cellIs" dxfId="3606" priority="1" operator="equal">
      <formula>"S"</formula>
    </cfRule>
    <cfRule type="cellIs" dxfId="3605" priority="2" stopIfTrue="1" operator="equal">
      <formula>"FM"</formula>
    </cfRule>
    <cfRule type="cellIs" dxfId="3604" priority="3" stopIfTrue="1" operator="equal">
      <formula>"LM"</formula>
    </cfRule>
    <cfRule type="cellIs" dxfId="3603" priority="4" stopIfTrue="1" operator="equal">
      <formula>"PM"</formula>
    </cfRule>
    <cfRule type="cellIs" dxfId="3602" priority="5" stopIfTrue="1" operator="equal">
      <formula>"DM"</formula>
    </cfRule>
  </conditionalFormatting>
  <pageMargins left="0.7" right="0.7" top="0.75" bottom="0.75" header="0.3" footer="0.3"/>
  <pageSetup scale="63" fitToHeight="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50F45-5DFD-44C4-A19C-B77CEA614D22}">
  <sheetPr codeName="Sheet31">
    <pageSetUpPr fitToPage="1"/>
  </sheetPr>
  <dimension ref="A1:AA35"/>
  <sheetViews>
    <sheetView zoomScale="85" zoomScaleNormal="85" workbookViewId="0">
      <selection activeCell="F27" sqref="F27"/>
    </sheetView>
  </sheetViews>
  <sheetFormatPr defaultColWidth="8.7265625" defaultRowHeight="14.5"/>
  <cols>
    <col min="1" max="21" width="8.7265625" style="96"/>
    <col min="22" max="22" width="8.7265625" style="96" hidden="1" customWidth="1"/>
    <col min="23" max="16384" width="8.7265625" style="96"/>
  </cols>
  <sheetData>
    <row r="1" spans="1:27" s="129" customFormat="1" ht="18.5">
      <c r="A1" s="129" t="s">
        <v>1939</v>
      </c>
    </row>
    <row r="2" spans="1:27" ht="93">
      <c r="A2" s="134" t="s">
        <v>1807</v>
      </c>
      <c r="B2" s="134" t="s">
        <v>1808</v>
      </c>
      <c r="C2" s="132" t="s">
        <v>1809</v>
      </c>
      <c r="D2" s="132"/>
      <c r="E2" s="133" t="s">
        <v>1810</v>
      </c>
      <c r="F2" s="133"/>
      <c r="G2" s="132" t="s">
        <v>1811</v>
      </c>
      <c r="H2" s="132"/>
      <c r="I2" s="132"/>
      <c r="J2" s="132"/>
      <c r="K2" s="133" t="s">
        <v>1812</v>
      </c>
      <c r="L2" s="133"/>
      <c r="M2" s="133"/>
      <c r="N2" s="97" t="s">
        <v>1813</v>
      </c>
      <c r="O2" s="98" t="s">
        <v>1814</v>
      </c>
      <c r="P2" s="132" t="s">
        <v>1815</v>
      </c>
      <c r="Q2" s="132"/>
      <c r="R2" s="132"/>
      <c r="S2" s="133" t="s">
        <v>1816</v>
      </c>
      <c r="T2" s="133"/>
      <c r="U2" s="133"/>
      <c r="V2" s="99" t="s">
        <v>1817</v>
      </c>
    </row>
    <row r="3" spans="1:27" ht="15.5">
      <c r="A3" s="134"/>
      <c r="B3" s="134"/>
      <c r="C3" s="100" t="s">
        <v>1793</v>
      </c>
      <c r="D3" s="100" t="s">
        <v>1794</v>
      </c>
      <c r="E3" s="101" t="s">
        <v>1818</v>
      </c>
      <c r="F3" s="101" t="s">
        <v>1819</v>
      </c>
      <c r="G3" s="100" t="s">
        <v>1802</v>
      </c>
      <c r="H3" s="100" t="s">
        <v>1805</v>
      </c>
      <c r="I3" s="100" t="s">
        <v>1801</v>
      </c>
      <c r="J3" s="100" t="s">
        <v>1803</v>
      </c>
      <c r="K3" s="101" t="s">
        <v>1799</v>
      </c>
      <c r="L3" s="101" t="s">
        <v>1798</v>
      </c>
      <c r="M3" s="101" t="s">
        <v>1796</v>
      </c>
      <c r="N3" s="100" t="s">
        <v>1804</v>
      </c>
      <c r="O3" s="101" t="s">
        <v>1797</v>
      </c>
      <c r="P3" s="100" t="s">
        <v>1795</v>
      </c>
      <c r="Q3" s="100" t="s">
        <v>1800</v>
      </c>
      <c r="R3" s="100" t="s">
        <v>1792</v>
      </c>
      <c r="S3" s="101" t="s">
        <v>1789</v>
      </c>
      <c r="T3" s="101" t="s">
        <v>1791</v>
      </c>
      <c r="U3" s="101" t="s">
        <v>1790</v>
      </c>
      <c r="V3" s="99" t="s">
        <v>1820</v>
      </c>
    </row>
    <row r="4" spans="1:27" ht="15.5">
      <c r="A4" s="131" t="s">
        <v>1821</v>
      </c>
      <c r="B4" s="103" t="s">
        <v>28</v>
      </c>
      <c r="C4" s="104" t="s">
        <v>1828</v>
      </c>
      <c r="D4" s="104" t="s">
        <v>1828</v>
      </c>
      <c r="E4" s="104" t="s">
        <v>1828</v>
      </c>
      <c r="F4" s="104" t="s">
        <v>1828</v>
      </c>
      <c r="G4" s="104" t="s">
        <v>1828</v>
      </c>
      <c r="H4" s="104" t="s">
        <v>1828</v>
      </c>
      <c r="I4" s="104" t="s">
        <v>1828</v>
      </c>
      <c r="J4" s="104" t="s">
        <v>1828</v>
      </c>
      <c r="K4" s="104" t="s">
        <v>1828</v>
      </c>
      <c r="L4" s="104" t="s">
        <v>1828</v>
      </c>
      <c r="M4" s="104" t="s">
        <v>1828</v>
      </c>
      <c r="N4" s="104" t="s">
        <v>1828</v>
      </c>
      <c r="O4" s="104" t="s">
        <v>1828</v>
      </c>
      <c r="P4" s="104" t="s">
        <v>1828</v>
      </c>
      <c r="Q4" s="104" t="s">
        <v>1828</v>
      </c>
      <c r="R4" s="104" t="s">
        <v>1828</v>
      </c>
      <c r="S4" s="104" t="s">
        <v>1828</v>
      </c>
      <c r="T4" s="104" t="s">
        <v>1828</v>
      </c>
      <c r="U4" s="104" t="s">
        <v>1828</v>
      </c>
      <c r="V4" s="102" t="s">
        <v>1823</v>
      </c>
    </row>
    <row r="5" spans="1:27" ht="15.5">
      <c r="A5" s="131"/>
      <c r="B5" s="101">
        <v>1.1000000000000001</v>
      </c>
      <c r="C5" s="103" t="str">
        <f>GOV!O29</f>
        <v>FM</v>
      </c>
      <c r="D5" s="103" t="str">
        <f>II!O10</f>
        <v>FM</v>
      </c>
      <c r="E5" s="103" t="s">
        <v>1806</v>
      </c>
      <c r="F5" s="103" t="s">
        <v>1806</v>
      </c>
      <c r="G5" s="103" t="s">
        <v>1806</v>
      </c>
      <c r="H5" s="103" t="s">
        <v>1806</v>
      </c>
      <c r="I5" s="103" t="s">
        <v>1806</v>
      </c>
      <c r="J5" s="103" t="s">
        <v>1806</v>
      </c>
      <c r="K5" s="103" t="s">
        <v>1806</v>
      </c>
      <c r="L5" s="103" t="s">
        <v>1806</v>
      </c>
      <c r="M5" s="103" t="s">
        <v>1806</v>
      </c>
      <c r="N5" s="103" t="s">
        <v>1806</v>
      </c>
      <c r="O5" s="103" t="s">
        <v>1806</v>
      </c>
      <c r="P5" s="103" t="s">
        <v>1806</v>
      </c>
      <c r="Q5" s="103" t="s">
        <v>1806</v>
      </c>
      <c r="R5" s="103" t="s">
        <v>1806</v>
      </c>
      <c r="S5" s="103" t="s">
        <v>1806</v>
      </c>
      <c r="T5" s="103" t="s">
        <v>1806</v>
      </c>
      <c r="U5" s="103" t="s">
        <v>1806</v>
      </c>
      <c r="V5" s="102" t="s">
        <v>1824</v>
      </c>
      <c r="Y5" s="96" t="s">
        <v>1137</v>
      </c>
      <c r="AA5" s="96" t="s">
        <v>1822</v>
      </c>
    </row>
    <row r="6" spans="1:27" ht="15.5">
      <c r="A6" s="131"/>
      <c r="B6" s="101">
        <v>1.2</v>
      </c>
      <c r="C6" s="103"/>
      <c r="D6" s="103"/>
      <c r="E6" s="103"/>
      <c r="F6" s="103"/>
      <c r="G6" s="103"/>
      <c r="H6" s="103" t="s">
        <v>1806</v>
      </c>
      <c r="I6" s="103"/>
      <c r="J6" s="103"/>
      <c r="K6" s="103" t="s">
        <v>1806</v>
      </c>
      <c r="L6" s="103"/>
      <c r="M6" s="103" t="s">
        <v>1806</v>
      </c>
      <c r="N6" s="103"/>
      <c r="O6" s="103"/>
      <c r="P6" s="103" t="s">
        <v>1806</v>
      </c>
      <c r="Q6" s="103" t="s">
        <v>1806</v>
      </c>
      <c r="R6" s="103"/>
      <c r="S6" s="103"/>
      <c r="T6" s="103" t="s">
        <v>1806</v>
      </c>
      <c r="U6" s="103"/>
      <c r="V6" s="102" t="s">
        <v>1825</v>
      </c>
      <c r="Y6" s="96" t="s">
        <v>1316</v>
      </c>
      <c r="AA6" s="96" t="s">
        <v>1823</v>
      </c>
    </row>
    <row r="7" spans="1:27" ht="15.5">
      <c r="A7" s="131"/>
      <c r="B7" s="101">
        <v>1.3</v>
      </c>
      <c r="C7" s="103"/>
      <c r="D7" s="103"/>
      <c r="E7" s="103"/>
      <c r="F7" s="103"/>
      <c r="G7" s="103"/>
      <c r="H7" s="103"/>
      <c r="I7" s="103"/>
      <c r="J7" s="103"/>
      <c r="K7" s="103" t="s">
        <v>1806</v>
      </c>
      <c r="L7" s="103"/>
      <c r="M7" s="103"/>
      <c r="N7" s="103"/>
      <c r="O7" s="103"/>
      <c r="P7" s="103"/>
      <c r="Q7" s="103"/>
      <c r="R7" s="103"/>
      <c r="S7" s="103"/>
      <c r="T7" s="103"/>
      <c r="U7" s="103"/>
      <c r="V7" s="102" t="s">
        <v>1316</v>
      </c>
      <c r="Y7" s="96" t="s">
        <v>1825</v>
      </c>
    </row>
    <row r="8" spans="1:27" ht="15.5">
      <c r="A8" s="131"/>
      <c r="B8" s="101">
        <v>1.4</v>
      </c>
      <c r="C8" s="103"/>
      <c r="D8" s="103"/>
      <c r="E8" s="103"/>
      <c r="F8" s="103"/>
      <c r="G8" s="103"/>
      <c r="H8" s="103"/>
      <c r="I8" s="103"/>
      <c r="J8" s="103"/>
      <c r="K8" s="103" t="s">
        <v>1806</v>
      </c>
      <c r="L8" s="103"/>
      <c r="M8" s="103"/>
      <c r="N8" s="103"/>
      <c r="O8" s="103"/>
      <c r="P8" s="103"/>
      <c r="Q8" s="103"/>
      <c r="R8" s="103"/>
      <c r="S8" s="103"/>
      <c r="T8" s="103"/>
      <c r="U8" s="103"/>
      <c r="V8" s="102" t="s">
        <v>1316</v>
      </c>
      <c r="Y8" s="96" t="s">
        <v>1825</v>
      </c>
    </row>
    <row r="9" spans="1:27" ht="15.5">
      <c r="A9" s="131" t="s">
        <v>47</v>
      </c>
      <c r="B9" s="103" t="s">
        <v>47</v>
      </c>
      <c r="C9" s="104" t="s">
        <v>1828</v>
      </c>
      <c r="D9" s="104" t="s">
        <v>1828</v>
      </c>
      <c r="E9" s="104" t="s">
        <v>1828</v>
      </c>
      <c r="F9" s="104" t="s">
        <v>1828</v>
      </c>
      <c r="G9" s="104" t="s">
        <v>1828</v>
      </c>
      <c r="H9" s="104" t="s">
        <v>1828</v>
      </c>
      <c r="I9" s="104" t="s">
        <v>1828</v>
      </c>
      <c r="J9" s="104" t="s">
        <v>1828</v>
      </c>
      <c r="K9" s="104" t="s">
        <v>1828</v>
      </c>
      <c r="L9" s="104" t="s">
        <v>1828</v>
      </c>
      <c r="M9" s="104" t="s">
        <v>1828</v>
      </c>
      <c r="N9" s="104" t="s">
        <v>1828</v>
      </c>
      <c r="O9" s="104" t="s">
        <v>1828</v>
      </c>
      <c r="P9" s="104" t="s">
        <v>1828</v>
      </c>
      <c r="Q9" s="104" t="s">
        <v>1828</v>
      </c>
      <c r="R9" s="104" t="s">
        <v>1828</v>
      </c>
      <c r="S9" s="104" t="s">
        <v>1828</v>
      </c>
      <c r="T9" s="104" t="s">
        <v>1828</v>
      </c>
      <c r="U9" s="104" t="s">
        <v>1828</v>
      </c>
      <c r="V9" s="102"/>
      <c r="Y9" s="96" t="s">
        <v>1826</v>
      </c>
    </row>
    <row r="10" spans="1:27" ht="15.5">
      <c r="A10" s="131"/>
      <c r="B10" s="101">
        <v>2.1</v>
      </c>
      <c r="C10" s="103" t="str">
        <f>GOV!O55</f>
        <v>FM</v>
      </c>
      <c r="D10" s="103" t="str">
        <f>II!O36</f>
        <v>LM</v>
      </c>
      <c r="E10" s="103" t="s">
        <v>1806</v>
      </c>
      <c r="F10" s="103" t="s">
        <v>1806</v>
      </c>
      <c r="G10" s="103" t="s">
        <v>1806</v>
      </c>
      <c r="H10" s="103" t="s">
        <v>1806</v>
      </c>
      <c r="I10" s="103" t="s">
        <v>1806</v>
      </c>
      <c r="J10" s="103" t="s">
        <v>1806</v>
      </c>
      <c r="K10" s="103" t="s">
        <v>1806</v>
      </c>
      <c r="L10" s="103" t="s">
        <v>1806</v>
      </c>
      <c r="M10" s="103" t="s">
        <v>1806</v>
      </c>
      <c r="N10" s="103" t="s">
        <v>1806</v>
      </c>
      <c r="O10" s="103" t="s">
        <v>1806</v>
      </c>
      <c r="P10" s="103" t="s">
        <v>1806</v>
      </c>
      <c r="Q10" s="103" t="s">
        <v>1806</v>
      </c>
      <c r="R10" s="103" t="s">
        <v>1806</v>
      </c>
      <c r="S10" s="103" t="s">
        <v>1806</v>
      </c>
      <c r="T10" s="103" t="s">
        <v>1806</v>
      </c>
      <c r="U10" s="103" t="s">
        <v>1806</v>
      </c>
      <c r="V10" s="102" t="s">
        <v>1824</v>
      </c>
    </row>
    <row r="11" spans="1:27" ht="15.5">
      <c r="A11" s="131"/>
      <c r="B11" s="101">
        <v>2.2000000000000002</v>
      </c>
      <c r="C11" s="103" t="str">
        <f>GOV!O80</f>
        <v>FM</v>
      </c>
      <c r="D11" s="103" t="str">
        <f>II!O61</f>
        <v>FM</v>
      </c>
      <c r="E11" s="103" t="s">
        <v>1806</v>
      </c>
      <c r="F11" s="103" t="s">
        <v>1806</v>
      </c>
      <c r="G11" s="103" t="s">
        <v>1806</v>
      </c>
      <c r="H11" s="103" t="s">
        <v>1806</v>
      </c>
      <c r="I11" s="103" t="s">
        <v>1806</v>
      </c>
      <c r="J11" s="103" t="s">
        <v>1806</v>
      </c>
      <c r="K11" s="103" t="s">
        <v>1806</v>
      </c>
      <c r="L11" s="103" t="s">
        <v>1806</v>
      </c>
      <c r="M11" s="103" t="s">
        <v>1806</v>
      </c>
      <c r="N11" s="103" t="s">
        <v>1806</v>
      </c>
      <c r="O11" s="103" t="s">
        <v>1806</v>
      </c>
      <c r="P11" s="103" t="s">
        <v>1806</v>
      </c>
      <c r="Q11" s="103" t="s">
        <v>1806</v>
      </c>
      <c r="R11" s="103" t="s">
        <v>1806</v>
      </c>
      <c r="S11" s="103" t="s">
        <v>1806</v>
      </c>
      <c r="T11" s="103" t="s">
        <v>1806</v>
      </c>
      <c r="U11" s="103" t="s">
        <v>1806</v>
      </c>
      <c r="V11" s="102" t="s">
        <v>1824</v>
      </c>
    </row>
    <row r="12" spans="1:27" ht="15.5">
      <c r="A12" s="131"/>
      <c r="B12" s="101">
        <v>2.2999999999999998</v>
      </c>
      <c r="C12" s="103" t="str">
        <f>GOV!O105</f>
        <v>FM</v>
      </c>
      <c r="D12" s="103"/>
      <c r="E12" s="103" t="s">
        <v>1806</v>
      </c>
      <c r="F12" s="103" t="s">
        <v>1806</v>
      </c>
      <c r="G12" s="103" t="s">
        <v>1806</v>
      </c>
      <c r="H12" s="103" t="s">
        <v>1806</v>
      </c>
      <c r="I12" s="103" t="s">
        <v>1806</v>
      </c>
      <c r="J12" s="103" t="s">
        <v>1806</v>
      </c>
      <c r="K12" s="103"/>
      <c r="L12" s="103" t="s">
        <v>1806</v>
      </c>
      <c r="M12" s="103" t="s">
        <v>1806</v>
      </c>
      <c r="N12" s="103"/>
      <c r="O12" s="103"/>
      <c r="P12" s="103" t="s">
        <v>1806</v>
      </c>
      <c r="Q12" s="103" t="s">
        <v>1806</v>
      </c>
      <c r="R12" s="103" t="s">
        <v>1806</v>
      </c>
      <c r="S12" s="103"/>
      <c r="T12" s="103" t="s">
        <v>1806</v>
      </c>
      <c r="U12" s="103" t="s">
        <v>1806</v>
      </c>
      <c r="V12" s="102" t="s">
        <v>1137</v>
      </c>
    </row>
    <row r="13" spans="1:27" ht="15.5">
      <c r="A13" s="131"/>
      <c r="B13" s="101">
        <v>2.4</v>
      </c>
      <c r="C13" s="103" t="str">
        <f>GOV!O130</f>
        <v>FM</v>
      </c>
      <c r="D13" s="103"/>
      <c r="E13" s="103"/>
      <c r="F13" s="103" t="s">
        <v>1806</v>
      </c>
      <c r="G13" s="103" t="s">
        <v>1806</v>
      </c>
      <c r="H13" s="103"/>
      <c r="I13" s="103" t="s">
        <v>1806</v>
      </c>
      <c r="J13" s="103" t="s">
        <v>1806</v>
      </c>
      <c r="K13" s="103"/>
      <c r="L13" s="103"/>
      <c r="M13" s="103" t="s">
        <v>1806</v>
      </c>
      <c r="N13" s="103"/>
      <c r="O13" s="103"/>
      <c r="P13" s="103" t="s">
        <v>1806</v>
      </c>
      <c r="Q13" s="103" t="s">
        <v>1806</v>
      </c>
      <c r="R13" s="103" t="s">
        <v>1806</v>
      </c>
      <c r="S13" s="103"/>
      <c r="T13" s="103" t="s">
        <v>1806</v>
      </c>
      <c r="U13" s="103" t="s">
        <v>1806</v>
      </c>
      <c r="V13" s="102" t="s">
        <v>1316</v>
      </c>
    </row>
    <row r="14" spans="1:27" ht="15.5">
      <c r="A14" s="131"/>
      <c r="B14" s="101">
        <v>2.5</v>
      </c>
      <c r="C14" s="103"/>
      <c r="D14" s="103"/>
      <c r="E14" s="103"/>
      <c r="F14" s="103" t="s">
        <v>1806</v>
      </c>
      <c r="G14" s="103"/>
      <c r="H14" s="103"/>
      <c r="I14" s="103"/>
      <c r="J14" s="103" t="s">
        <v>1806</v>
      </c>
      <c r="K14" s="103"/>
      <c r="L14" s="103"/>
      <c r="M14" s="103" t="s">
        <v>1806</v>
      </c>
      <c r="N14" s="103"/>
      <c r="O14" s="103"/>
      <c r="P14" s="103"/>
      <c r="Q14" s="103" t="s">
        <v>1806</v>
      </c>
      <c r="R14" s="103"/>
      <c r="S14" s="103"/>
      <c r="T14" s="103" t="s">
        <v>1806</v>
      </c>
      <c r="U14" s="103" t="s">
        <v>1806</v>
      </c>
      <c r="V14" s="102"/>
    </row>
    <row r="15" spans="1:27" ht="15.5">
      <c r="A15" s="131"/>
      <c r="B15" s="101">
        <v>2.6</v>
      </c>
      <c r="C15" s="103"/>
      <c r="D15" s="103"/>
      <c r="E15" s="103"/>
      <c r="F15" s="103" t="s">
        <v>1806</v>
      </c>
      <c r="G15" s="103"/>
      <c r="H15" s="103"/>
      <c r="I15" s="103"/>
      <c r="J15" s="103" t="s">
        <v>1806</v>
      </c>
      <c r="K15" s="103"/>
      <c r="L15" s="103"/>
      <c r="M15" s="103" t="s">
        <v>1806</v>
      </c>
      <c r="N15" s="103"/>
      <c r="O15" s="103"/>
      <c r="P15" s="103"/>
      <c r="Q15" s="103" t="s">
        <v>1806</v>
      </c>
      <c r="R15" s="103"/>
      <c r="S15" s="103"/>
      <c r="T15" s="103"/>
      <c r="U15" s="103"/>
      <c r="V15" s="102"/>
    </row>
    <row r="16" spans="1:27" ht="15.5">
      <c r="A16" s="131"/>
      <c r="B16" s="101">
        <v>2.7</v>
      </c>
      <c r="C16" s="103"/>
      <c r="D16" s="103"/>
      <c r="E16" s="103"/>
      <c r="F16" s="103"/>
      <c r="G16" s="103"/>
      <c r="H16" s="103"/>
      <c r="I16" s="103"/>
      <c r="J16" s="103"/>
      <c r="K16" s="103"/>
      <c r="L16" s="103"/>
      <c r="M16" s="103"/>
      <c r="N16" s="103"/>
      <c r="O16" s="103"/>
      <c r="P16" s="103"/>
      <c r="Q16" s="103" t="s">
        <v>1806</v>
      </c>
      <c r="R16" s="103"/>
      <c r="S16" s="103"/>
      <c r="T16" s="103"/>
      <c r="U16" s="103"/>
      <c r="V16" s="102"/>
    </row>
    <row r="17" spans="1:22" ht="15.5">
      <c r="A17" s="131"/>
      <c r="B17" s="101">
        <v>2.8</v>
      </c>
      <c r="C17" s="103"/>
      <c r="D17" s="103"/>
      <c r="E17" s="103"/>
      <c r="F17" s="103"/>
      <c r="G17" s="103"/>
      <c r="H17" s="103"/>
      <c r="I17" s="103"/>
      <c r="J17" s="103"/>
      <c r="K17" s="103"/>
      <c r="L17" s="103"/>
      <c r="M17" s="103"/>
      <c r="N17" s="103"/>
      <c r="O17" s="103"/>
      <c r="P17" s="103"/>
      <c r="Q17" s="103" t="s">
        <v>1806</v>
      </c>
      <c r="R17" s="103"/>
      <c r="S17" s="103"/>
      <c r="T17" s="103"/>
      <c r="U17" s="103"/>
      <c r="V17" s="102"/>
    </row>
    <row r="18" spans="1:22" ht="15.5">
      <c r="A18" s="131" t="s">
        <v>73</v>
      </c>
      <c r="B18" s="103" t="s">
        <v>73</v>
      </c>
      <c r="C18" s="104" t="s">
        <v>1828</v>
      </c>
      <c r="D18" s="104" t="s">
        <v>1828</v>
      </c>
      <c r="E18" s="104" t="s">
        <v>1828</v>
      </c>
      <c r="F18" s="104" t="s">
        <v>1828</v>
      </c>
      <c r="G18" s="104" t="s">
        <v>1828</v>
      </c>
      <c r="H18" s="104" t="s">
        <v>1828</v>
      </c>
      <c r="I18" s="104" t="s">
        <v>1828</v>
      </c>
      <c r="J18" s="104" t="s">
        <v>1828</v>
      </c>
      <c r="K18" s="104" t="s">
        <v>1828</v>
      </c>
      <c r="L18" s="104" t="s">
        <v>1828</v>
      </c>
      <c r="M18" s="104" t="s">
        <v>1828</v>
      </c>
      <c r="N18" s="104" t="s">
        <v>1828</v>
      </c>
      <c r="O18" s="104" t="s">
        <v>1828</v>
      </c>
      <c r="P18" s="104" t="s">
        <v>1828</v>
      </c>
      <c r="Q18" s="104" t="s">
        <v>1828</v>
      </c>
      <c r="R18" s="104" t="s">
        <v>1828</v>
      </c>
      <c r="S18" s="104" t="s">
        <v>1828</v>
      </c>
      <c r="T18" s="104" t="s">
        <v>1828</v>
      </c>
      <c r="U18" s="103"/>
      <c r="V18" s="102"/>
    </row>
    <row r="19" spans="1:22" ht="15.5">
      <c r="A19" s="131"/>
      <c r="B19" s="101">
        <v>3.1</v>
      </c>
      <c r="C19" s="103" t="str">
        <f>GOV!O156</f>
        <v>FM</v>
      </c>
      <c r="D19" s="103" t="str">
        <f>II!O87</f>
        <v>FM</v>
      </c>
      <c r="E19" s="103" t="s">
        <v>1806</v>
      </c>
      <c r="F19" s="103" t="s">
        <v>1806</v>
      </c>
      <c r="G19" s="103" t="s">
        <v>1806</v>
      </c>
      <c r="H19" s="103" t="s">
        <v>1806</v>
      </c>
      <c r="I19" s="103" t="s">
        <v>1806</v>
      </c>
      <c r="J19" s="103" t="s">
        <v>1806</v>
      </c>
      <c r="K19" s="103" t="s">
        <v>1806</v>
      </c>
      <c r="L19" s="103" t="s">
        <v>1806</v>
      </c>
      <c r="M19" s="103" t="s">
        <v>1806</v>
      </c>
      <c r="N19" s="103" t="s">
        <v>1806</v>
      </c>
      <c r="O19" s="103" t="s">
        <v>1806</v>
      </c>
      <c r="P19" s="103" t="s">
        <v>1806</v>
      </c>
      <c r="Q19" s="103" t="s">
        <v>1806</v>
      </c>
      <c r="R19" s="103" t="s">
        <v>1806</v>
      </c>
      <c r="S19" s="103" t="s">
        <v>1806</v>
      </c>
      <c r="T19" s="103" t="s">
        <v>1806</v>
      </c>
      <c r="U19" s="103"/>
      <c r="V19" s="102" t="s">
        <v>1824</v>
      </c>
    </row>
    <row r="20" spans="1:22" ht="15.5">
      <c r="A20" s="131"/>
      <c r="B20" s="101">
        <v>3.2</v>
      </c>
      <c r="C20" s="103" t="str">
        <f>GOV!O181</f>
        <v>FM</v>
      </c>
      <c r="D20" s="103" t="str">
        <f>II!O112</f>
        <v>FM</v>
      </c>
      <c r="E20" s="103" t="s">
        <v>1806</v>
      </c>
      <c r="F20" s="103" t="s">
        <v>1806</v>
      </c>
      <c r="G20" s="103"/>
      <c r="H20" s="103"/>
      <c r="I20" s="103"/>
      <c r="J20" s="103" t="s">
        <v>1806</v>
      </c>
      <c r="K20" s="103" t="s">
        <v>1806</v>
      </c>
      <c r="L20" s="103" t="s">
        <v>1806</v>
      </c>
      <c r="M20" s="103" t="s">
        <v>1806</v>
      </c>
      <c r="N20" s="103" t="s">
        <v>1806</v>
      </c>
      <c r="O20" s="103" t="s">
        <v>1806</v>
      </c>
      <c r="P20" s="103" t="s">
        <v>1806</v>
      </c>
      <c r="Q20" s="103" t="s">
        <v>1806</v>
      </c>
      <c r="R20" s="103" t="s">
        <v>1806</v>
      </c>
      <c r="S20" s="103" t="s">
        <v>1806</v>
      </c>
      <c r="T20" s="103"/>
      <c r="U20" s="103"/>
      <c r="V20" s="102" t="s">
        <v>1824</v>
      </c>
    </row>
    <row r="21" spans="1:22" ht="15.5">
      <c r="A21" s="131"/>
      <c r="B21" s="101">
        <v>3.3</v>
      </c>
      <c r="C21" s="103"/>
      <c r="D21" s="103" t="str">
        <f>II!O137</f>
        <v>FM</v>
      </c>
      <c r="E21" s="103" t="s">
        <v>1806</v>
      </c>
      <c r="F21" s="103" t="s">
        <v>1806</v>
      </c>
      <c r="G21" s="103"/>
      <c r="H21" s="103"/>
      <c r="I21" s="103"/>
      <c r="J21" s="103" t="s">
        <v>1806</v>
      </c>
      <c r="K21" s="103" t="s">
        <v>1806</v>
      </c>
      <c r="L21" s="103" t="s">
        <v>1806</v>
      </c>
      <c r="M21" s="103" t="s">
        <v>1806</v>
      </c>
      <c r="N21" s="103" t="s">
        <v>1806</v>
      </c>
      <c r="O21" s="103" t="s">
        <v>1806</v>
      </c>
      <c r="P21" s="103" t="s">
        <v>1806</v>
      </c>
      <c r="Q21" s="103" t="s">
        <v>1806</v>
      </c>
      <c r="R21" s="103"/>
      <c r="S21" s="103" t="s">
        <v>1806</v>
      </c>
      <c r="T21" s="103"/>
      <c r="U21" s="103"/>
      <c r="V21" s="102"/>
    </row>
    <row r="22" spans="1:22" ht="15.5">
      <c r="A22" s="131"/>
      <c r="B22" s="101">
        <v>3.4</v>
      </c>
      <c r="C22" s="103"/>
      <c r="D22" s="103"/>
      <c r="E22" s="103" t="s">
        <v>1806</v>
      </c>
      <c r="F22" s="103"/>
      <c r="G22" s="103"/>
      <c r="H22" s="103"/>
      <c r="I22" s="103"/>
      <c r="J22" s="103" t="s">
        <v>1806</v>
      </c>
      <c r="K22" s="103" t="s">
        <v>1806</v>
      </c>
      <c r="L22" s="103" t="s">
        <v>1806</v>
      </c>
      <c r="M22" s="103" t="s">
        <v>1806</v>
      </c>
      <c r="N22" s="103" t="s">
        <v>1806</v>
      </c>
      <c r="O22" s="103" t="s">
        <v>1806</v>
      </c>
      <c r="P22" s="103" t="s">
        <v>1806</v>
      </c>
      <c r="Q22" s="103" t="s">
        <v>1806</v>
      </c>
      <c r="R22" s="103"/>
      <c r="S22" s="103" t="s">
        <v>1806</v>
      </c>
      <c r="T22" s="103"/>
      <c r="U22" s="103"/>
      <c r="V22" s="102"/>
    </row>
    <row r="23" spans="1:22" ht="15.5">
      <c r="A23" s="131"/>
      <c r="B23" s="101">
        <v>3.5</v>
      </c>
      <c r="C23" s="103"/>
      <c r="D23" s="103"/>
      <c r="E23" s="103" t="s">
        <v>1806</v>
      </c>
      <c r="F23" s="103"/>
      <c r="G23" s="103"/>
      <c r="H23" s="103"/>
      <c r="I23" s="103"/>
      <c r="J23" s="103" t="s">
        <v>1806</v>
      </c>
      <c r="K23" s="103" t="s">
        <v>1806</v>
      </c>
      <c r="L23" s="103" t="s">
        <v>1806</v>
      </c>
      <c r="M23" s="103" t="s">
        <v>1806</v>
      </c>
      <c r="N23" s="103" t="s">
        <v>1806</v>
      </c>
      <c r="O23" s="103" t="s">
        <v>1806</v>
      </c>
      <c r="P23" s="103"/>
      <c r="Q23" s="103"/>
      <c r="R23" s="103"/>
      <c r="S23" s="103" t="s">
        <v>1806</v>
      </c>
      <c r="T23" s="103"/>
      <c r="U23" s="103"/>
      <c r="V23" s="102"/>
    </row>
    <row r="24" spans="1:22" ht="15.5">
      <c r="A24" s="131"/>
      <c r="B24" s="101">
        <v>3.6</v>
      </c>
      <c r="C24" s="103"/>
      <c r="D24" s="103"/>
      <c r="E24" s="103" t="s">
        <v>1806</v>
      </c>
      <c r="F24" s="103"/>
      <c r="G24" s="103"/>
      <c r="H24" s="103"/>
      <c r="I24" s="103"/>
      <c r="J24" s="103" t="s">
        <v>1806</v>
      </c>
      <c r="K24" s="103" t="s">
        <v>1806</v>
      </c>
      <c r="L24" s="103" t="s">
        <v>1806</v>
      </c>
      <c r="M24" s="103" t="s">
        <v>1806</v>
      </c>
      <c r="N24" s="103"/>
      <c r="O24" s="103" t="s">
        <v>1806</v>
      </c>
      <c r="P24" s="103"/>
      <c r="Q24" s="103"/>
      <c r="R24" s="103"/>
      <c r="S24" s="103"/>
      <c r="T24" s="103"/>
      <c r="U24" s="103"/>
      <c r="V24" s="102"/>
    </row>
    <row r="25" spans="1:22" ht="15.5">
      <c r="A25" s="131"/>
      <c r="B25" s="101">
        <v>3.7</v>
      </c>
      <c r="C25" s="103"/>
      <c r="D25" s="103"/>
      <c r="E25" s="103"/>
      <c r="F25" s="103"/>
      <c r="G25" s="103"/>
      <c r="H25" s="103"/>
      <c r="I25" s="103"/>
      <c r="J25" s="103" t="s">
        <v>1806</v>
      </c>
      <c r="K25" s="103"/>
      <c r="L25" s="103" t="s">
        <v>1806</v>
      </c>
      <c r="M25" s="103"/>
      <c r="N25" s="103"/>
      <c r="O25" s="103"/>
      <c r="P25" s="103"/>
      <c r="Q25" s="103"/>
      <c r="R25" s="103"/>
      <c r="S25" s="103"/>
      <c r="T25" s="103"/>
      <c r="U25" s="103"/>
      <c r="V25" s="102"/>
    </row>
    <row r="26" spans="1:22" ht="15.5">
      <c r="A26" s="131" t="s">
        <v>1827</v>
      </c>
      <c r="B26" s="103" t="s">
        <v>401</v>
      </c>
      <c r="C26" s="104" t="s">
        <v>1828</v>
      </c>
      <c r="D26" s="103"/>
      <c r="E26" s="103"/>
      <c r="F26" s="103"/>
      <c r="G26" s="103"/>
      <c r="H26" s="103"/>
      <c r="I26" s="103"/>
      <c r="J26" s="103"/>
      <c r="K26" s="104" t="s">
        <v>1828</v>
      </c>
      <c r="L26" s="103"/>
      <c r="M26" s="104" t="s">
        <v>1828</v>
      </c>
      <c r="N26" s="103"/>
      <c r="O26" s="103"/>
      <c r="P26" s="103"/>
      <c r="Q26" s="104" t="s">
        <v>1828</v>
      </c>
      <c r="R26" s="103"/>
      <c r="S26" s="104" t="s">
        <v>1828</v>
      </c>
      <c r="T26" s="103"/>
      <c r="U26" s="103"/>
      <c r="V26" s="102"/>
    </row>
    <row r="27" spans="1:22" ht="15.5">
      <c r="A27" s="131"/>
      <c r="B27" s="101">
        <v>4.0999999999999996</v>
      </c>
      <c r="C27" s="103" t="str">
        <f>GOV!O207</f>
        <v>FM</v>
      </c>
      <c r="D27" s="103"/>
      <c r="E27" s="103"/>
      <c r="F27" s="103"/>
      <c r="G27" s="103"/>
      <c r="H27" s="103"/>
      <c r="I27" s="103"/>
      <c r="J27" s="103"/>
      <c r="K27" s="103" t="s">
        <v>1806</v>
      </c>
      <c r="L27" s="103"/>
      <c r="M27" s="103" t="s">
        <v>1806</v>
      </c>
      <c r="N27" s="103"/>
      <c r="O27" s="103"/>
      <c r="P27" s="103"/>
      <c r="Q27" s="103" t="s">
        <v>1806</v>
      </c>
      <c r="R27" s="103"/>
      <c r="S27" s="103" t="s">
        <v>1806</v>
      </c>
      <c r="T27" s="103"/>
      <c r="U27" s="103"/>
      <c r="V27" s="102" t="s">
        <v>1824</v>
      </c>
    </row>
    <row r="28" spans="1:22" ht="15.5">
      <c r="A28" s="131"/>
      <c r="B28" s="101">
        <v>4.2</v>
      </c>
      <c r="C28" s="103"/>
      <c r="D28" s="103"/>
      <c r="E28" s="103"/>
      <c r="F28" s="103"/>
      <c r="G28" s="103"/>
      <c r="H28" s="103"/>
      <c r="I28" s="103"/>
      <c r="J28" s="103"/>
      <c r="K28" s="103"/>
      <c r="L28" s="103"/>
      <c r="M28" s="103" t="s">
        <v>1806</v>
      </c>
      <c r="N28" s="103"/>
      <c r="O28" s="103"/>
      <c r="P28" s="103"/>
      <c r="Q28" s="103"/>
      <c r="R28" s="103"/>
      <c r="S28" s="103" t="s">
        <v>1806</v>
      </c>
      <c r="T28" s="103"/>
      <c r="U28" s="103"/>
      <c r="V28" s="102"/>
    </row>
    <row r="29" spans="1:22" ht="15.5">
      <c r="A29" s="131"/>
      <c r="B29" s="101">
        <v>4.3</v>
      </c>
      <c r="C29" s="103"/>
      <c r="D29" s="103"/>
      <c r="E29" s="103"/>
      <c r="F29" s="103"/>
      <c r="G29" s="103"/>
      <c r="H29" s="103"/>
      <c r="I29" s="103"/>
      <c r="J29" s="103"/>
      <c r="K29" s="103"/>
      <c r="L29" s="103"/>
      <c r="M29" s="103" t="s">
        <v>1806</v>
      </c>
      <c r="N29" s="103"/>
      <c r="O29" s="103"/>
      <c r="P29" s="103"/>
      <c r="Q29" s="103"/>
      <c r="R29" s="103"/>
      <c r="S29" s="103"/>
      <c r="T29" s="103"/>
      <c r="U29" s="103"/>
      <c r="V29" s="102"/>
    </row>
    <row r="30" spans="1:22" ht="15.5">
      <c r="A30" s="131"/>
      <c r="B30" s="101">
        <v>4.4000000000000004</v>
      </c>
      <c r="C30" s="103"/>
      <c r="D30" s="103"/>
      <c r="E30" s="103"/>
      <c r="F30" s="103"/>
      <c r="G30" s="103"/>
      <c r="H30" s="103"/>
      <c r="I30" s="103"/>
      <c r="J30" s="103"/>
      <c r="K30" s="103"/>
      <c r="L30" s="103"/>
      <c r="M30" s="103" t="s">
        <v>1806</v>
      </c>
      <c r="N30" s="103"/>
      <c r="O30" s="103"/>
      <c r="P30" s="103"/>
      <c r="Q30" s="103"/>
      <c r="R30" s="103"/>
      <c r="S30" s="103"/>
      <c r="T30" s="103"/>
      <c r="U30" s="103"/>
      <c r="V30" s="102"/>
    </row>
    <row r="31" spans="1:22" ht="15.5">
      <c r="A31" s="131"/>
      <c r="B31" s="101">
        <v>4.5</v>
      </c>
      <c r="C31" s="103"/>
      <c r="D31" s="103"/>
      <c r="E31" s="103"/>
      <c r="F31" s="103"/>
      <c r="G31" s="103"/>
      <c r="H31" s="103"/>
      <c r="I31" s="103"/>
      <c r="J31" s="103"/>
      <c r="K31" s="103"/>
      <c r="L31" s="103"/>
      <c r="M31" s="103" t="s">
        <v>1806</v>
      </c>
      <c r="N31" s="103"/>
      <c r="O31" s="103"/>
      <c r="P31" s="103"/>
      <c r="Q31" s="103"/>
      <c r="R31" s="103"/>
      <c r="S31" s="103"/>
      <c r="T31" s="103"/>
      <c r="U31" s="103"/>
      <c r="V31" s="102"/>
    </row>
    <row r="32" spans="1:22" ht="15.5">
      <c r="A32" s="131" t="s">
        <v>422</v>
      </c>
      <c r="B32" s="103" t="s">
        <v>422</v>
      </c>
      <c r="C32" s="103"/>
      <c r="D32" s="103"/>
      <c r="E32" s="103"/>
      <c r="F32" s="103"/>
      <c r="G32" s="103"/>
      <c r="H32" s="103"/>
      <c r="I32" s="103"/>
      <c r="J32" s="103"/>
      <c r="K32" s="103"/>
      <c r="L32" s="103"/>
      <c r="M32" s="104" t="s">
        <v>1828</v>
      </c>
      <c r="N32" s="103"/>
      <c r="O32" s="103"/>
      <c r="P32" s="103"/>
      <c r="Q32" s="103"/>
      <c r="R32" s="103"/>
      <c r="S32" s="104" t="s">
        <v>1828</v>
      </c>
      <c r="T32" s="103"/>
      <c r="U32" s="103"/>
      <c r="V32" s="102"/>
    </row>
    <row r="33" spans="1:22" ht="15.5">
      <c r="A33" s="131"/>
      <c r="B33" s="101">
        <v>5.0999999999999996</v>
      </c>
      <c r="C33" s="103"/>
      <c r="D33" s="103"/>
      <c r="E33" s="103"/>
      <c r="F33" s="103"/>
      <c r="G33" s="103"/>
      <c r="H33" s="103"/>
      <c r="I33" s="103"/>
      <c r="J33" s="103"/>
      <c r="K33" s="103"/>
      <c r="L33" s="103"/>
      <c r="M33" s="103" t="s">
        <v>1806</v>
      </c>
      <c r="N33" s="103"/>
      <c r="O33" s="103"/>
      <c r="P33" s="103"/>
      <c r="Q33" s="103"/>
      <c r="R33" s="103"/>
      <c r="S33" s="103" t="s">
        <v>1806</v>
      </c>
      <c r="T33" s="103"/>
      <c r="U33" s="103"/>
      <c r="V33" s="102"/>
    </row>
    <row r="34" spans="1:22" ht="15.5">
      <c r="A34" s="131"/>
      <c r="B34" s="101">
        <v>5.2</v>
      </c>
      <c r="C34" s="103"/>
      <c r="D34" s="103"/>
      <c r="E34" s="103"/>
      <c r="F34" s="103"/>
      <c r="G34" s="103"/>
      <c r="H34" s="103"/>
      <c r="I34" s="103"/>
      <c r="J34" s="103"/>
      <c r="K34" s="103"/>
      <c r="L34" s="103"/>
      <c r="M34" s="103" t="s">
        <v>1806</v>
      </c>
      <c r="N34" s="103"/>
      <c r="O34" s="103"/>
      <c r="P34" s="103"/>
      <c r="Q34" s="103"/>
      <c r="R34" s="103"/>
      <c r="S34" s="103"/>
      <c r="T34" s="103"/>
      <c r="U34" s="103"/>
      <c r="V34" s="102"/>
    </row>
    <row r="35" spans="1:22" ht="15.5">
      <c r="A35" s="131"/>
      <c r="B35" s="101">
        <v>5.3</v>
      </c>
      <c r="C35" s="103"/>
      <c r="D35" s="103"/>
      <c r="E35" s="103"/>
      <c r="F35" s="103"/>
      <c r="G35" s="103"/>
      <c r="H35" s="103"/>
      <c r="I35" s="103"/>
      <c r="J35" s="103"/>
      <c r="K35" s="103"/>
      <c r="L35" s="103"/>
      <c r="M35" s="103" t="s">
        <v>1806</v>
      </c>
      <c r="N35" s="103"/>
      <c r="O35" s="103"/>
      <c r="P35" s="103"/>
      <c r="Q35" s="103"/>
      <c r="R35" s="103"/>
      <c r="S35" s="103"/>
      <c r="T35" s="103"/>
      <c r="U35" s="103"/>
      <c r="V35" s="102"/>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C4:V35">
    <cfRule type="cellIs" dxfId="3601" priority="26" operator="equal">
      <formula>"S"</formula>
    </cfRule>
    <cfRule type="cellIs" dxfId="3600" priority="27" stopIfTrue="1" operator="equal">
      <formula>"FM"</formula>
    </cfRule>
    <cfRule type="cellIs" dxfId="3599" priority="28" stopIfTrue="1" operator="equal">
      <formula>"LM"</formula>
    </cfRule>
    <cfRule type="cellIs" dxfId="3598" priority="29" stopIfTrue="1" operator="equal">
      <formula>"PM"</formula>
    </cfRule>
    <cfRule type="cellIs" dxfId="3597" priority="30" stopIfTrue="1" operator="equal">
      <formula>"DM"</formula>
    </cfRule>
  </conditionalFormatting>
  <conditionalFormatting sqref="B4">
    <cfRule type="cellIs" dxfId="3596" priority="21" operator="equal">
      <formula>"S"</formula>
    </cfRule>
    <cfRule type="cellIs" dxfId="3595" priority="22" stopIfTrue="1" operator="equal">
      <formula>"FM"</formula>
    </cfRule>
    <cfRule type="cellIs" dxfId="3594" priority="23" stopIfTrue="1" operator="equal">
      <formula>"LM"</formula>
    </cfRule>
    <cfRule type="cellIs" dxfId="3593" priority="24" stopIfTrue="1" operator="equal">
      <formula>"PM"</formula>
    </cfRule>
    <cfRule type="cellIs" dxfId="3592" priority="25" stopIfTrue="1" operator="equal">
      <formula>"DM"</formula>
    </cfRule>
  </conditionalFormatting>
  <conditionalFormatting sqref="B9">
    <cfRule type="cellIs" dxfId="3591" priority="16" operator="equal">
      <formula>"S"</formula>
    </cfRule>
    <cfRule type="cellIs" dxfId="3590" priority="17" stopIfTrue="1" operator="equal">
      <formula>"FM"</formula>
    </cfRule>
    <cfRule type="cellIs" dxfId="3589" priority="18" stopIfTrue="1" operator="equal">
      <formula>"LM"</formula>
    </cfRule>
    <cfRule type="cellIs" dxfId="3588" priority="19" stopIfTrue="1" operator="equal">
      <formula>"PM"</formula>
    </cfRule>
    <cfRule type="cellIs" dxfId="3587" priority="20" stopIfTrue="1" operator="equal">
      <formula>"DM"</formula>
    </cfRule>
  </conditionalFormatting>
  <conditionalFormatting sqref="B18">
    <cfRule type="cellIs" dxfId="3586" priority="11" operator="equal">
      <formula>"S"</formula>
    </cfRule>
    <cfRule type="cellIs" dxfId="3585" priority="12" stopIfTrue="1" operator="equal">
      <formula>"FM"</formula>
    </cfRule>
    <cfRule type="cellIs" dxfId="3584" priority="13" stopIfTrue="1" operator="equal">
      <formula>"LM"</formula>
    </cfRule>
    <cfRule type="cellIs" dxfId="3583" priority="14" stopIfTrue="1" operator="equal">
      <formula>"PM"</formula>
    </cfRule>
    <cfRule type="cellIs" dxfId="3582" priority="15" stopIfTrue="1" operator="equal">
      <formula>"DM"</formula>
    </cfRule>
  </conditionalFormatting>
  <conditionalFormatting sqref="B26">
    <cfRule type="cellIs" dxfId="3581" priority="6" operator="equal">
      <formula>"S"</formula>
    </cfRule>
    <cfRule type="cellIs" dxfId="3580" priority="7" stopIfTrue="1" operator="equal">
      <formula>"FM"</formula>
    </cfRule>
    <cfRule type="cellIs" dxfId="3579" priority="8" stopIfTrue="1" operator="equal">
      <formula>"LM"</formula>
    </cfRule>
    <cfRule type="cellIs" dxfId="3578" priority="9" stopIfTrue="1" operator="equal">
      <formula>"PM"</formula>
    </cfRule>
    <cfRule type="cellIs" dxfId="3577" priority="10" stopIfTrue="1" operator="equal">
      <formula>"DM"</formula>
    </cfRule>
  </conditionalFormatting>
  <conditionalFormatting sqref="B32">
    <cfRule type="cellIs" dxfId="3576" priority="1" operator="equal">
      <formula>"S"</formula>
    </cfRule>
    <cfRule type="cellIs" dxfId="3575" priority="2" stopIfTrue="1" operator="equal">
      <formula>"FM"</formula>
    </cfRule>
    <cfRule type="cellIs" dxfId="3574" priority="3" stopIfTrue="1" operator="equal">
      <formula>"LM"</formula>
    </cfRule>
    <cfRule type="cellIs" dxfId="3573" priority="4" stopIfTrue="1" operator="equal">
      <formula>"PM"</formula>
    </cfRule>
    <cfRule type="cellIs" dxfId="3572" priority="5" stopIfTrue="1" operator="equal">
      <formula>"DM"</formula>
    </cfRule>
  </conditionalFormatting>
  <pageMargins left="0.7" right="0.7" top="0.75" bottom="0.75" header="0.3" footer="0.3"/>
  <pageSetup scale="63" fitToHeight="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3DA84-8BE0-4037-B407-FE87E652674B}">
  <sheetPr codeName="Sheet32">
    <pageSetUpPr fitToPage="1"/>
  </sheetPr>
  <dimension ref="A1:AA35"/>
  <sheetViews>
    <sheetView zoomScale="85" zoomScaleNormal="85" workbookViewId="0">
      <selection activeCell="F27" sqref="F27"/>
    </sheetView>
  </sheetViews>
  <sheetFormatPr defaultColWidth="8.7265625" defaultRowHeight="14.5"/>
  <cols>
    <col min="1" max="21" width="8.7265625" style="96"/>
    <col min="22" max="22" width="8.7265625" style="96" hidden="1" customWidth="1"/>
    <col min="23" max="16384" width="8.7265625" style="96"/>
  </cols>
  <sheetData>
    <row r="1" spans="1:27" s="129" customFormat="1" ht="18.5">
      <c r="A1" s="129" t="s">
        <v>877</v>
      </c>
    </row>
    <row r="2" spans="1:27" ht="93">
      <c r="A2" s="134" t="s">
        <v>1807</v>
      </c>
      <c r="B2" s="134" t="s">
        <v>1808</v>
      </c>
      <c r="C2" s="132" t="s">
        <v>1809</v>
      </c>
      <c r="D2" s="132"/>
      <c r="E2" s="133" t="s">
        <v>1810</v>
      </c>
      <c r="F2" s="133"/>
      <c r="G2" s="132" t="s">
        <v>1811</v>
      </c>
      <c r="H2" s="132"/>
      <c r="I2" s="132"/>
      <c r="J2" s="132"/>
      <c r="K2" s="133" t="s">
        <v>1812</v>
      </c>
      <c r="L2" s="133"/>
      <c r="M2" s="133"/>
      <c r="N2" s="97" t="s">
        <v>1813</v>
      </c>
      <c r="O2" s="98" t="s">
        <v>1814</v>
      </c>
      <c r="P2" s="132" t="s">
        <v>1815</v>
      </c>
      <c r="Q2" s="132"/>
      <c r="R2" s="132"/>
      <c r="S2" s="133" t="s">
        <v>1816</v>
      </c>
      <c r="T2" s="133"/>
      <c r="U2" s="133"/>
      <c r="V2" s="99" t="s">
        <v>1817</v>
      </c>
    </row>
    <row r="3" spans="1:27" ht="15.5">
      <c r="A3" s="134"/>
      <c r="B3" s="134"/>
      <c r="C3" s="100" t="s">
        <v>1793</v>
      </c>
      <c r="D3" s="100" t="s">
        <v>1794</v>
      </c>
      <c r="E3" s="101" t="s">
        <v>1818</v>
      </c>
      <c r="F3" s="101" t="s">
        <v>1819</v>
      </c>
      <c r="G3" s="100" t="s">
        <v>1802</v>
      </c>
      <c r="H3" s="100" t="s">
        <v>1805</v>
      </c>
      <c r="I3" s="100" t="s">
        <v>1801</v>
      </c>
      <c r="J3" s="100" t="s">
        <v>1803</v>
      </c>
      <c r="K3" s="101" t="s">
        <v>1799</v>
      </c>
      <c r="L3" s="101" t="s">
        <v>1798</v>
      </c>
      <c r="M3" s="101" t="s">
        <v>1796</v>
      </c>
      <c r="N3" s="100" t="s">
        <v>1804</v>
      </c>
      <c r="O3" s="101" t="s">
        <v>1797</v>
      </c>
      <c r="P3" s="100" t="s">
        <v>1795</v>
      </c>
      <c r="Q3" s="100" t="s">
        <v>1800</v>
      </c>
      <c r="R3" s="100" t="s">
        <v>1792</v>
      </c>
      <c r="S3" s="101" t="s">
        <v>1789</v>
      </c>
      <c r="T3" s="101" t="s">
        <v>1791</v>
      </c>
      <c r="U3" s="101" t="s">
        <v>1790</v>
      </c>
      <c r="V3" s="99" t="s">
        <v>1820</v>
      </c>
    </row>
    <row r="4" spans="1:27" ht="15.5">
      <c r="A4" s="131" t="s">
        <v>1821</v>
      </c>
      <c r="B4" s="103" t="s">
        <v>28</v>
      </c>
      <c r="C4" s="104" t="s">
        <v>1828</v>
      </c>
      <c r="D4" s="104" t="s">
        <v>1828</v>
      </c>
      <c r="E4" s="104" t="s">
        <v>1828</v>
      </c>
      <c r="F4" s="104" t="s">
        <v>1828</v>
      </c>
      <c r="G4" s="104" t="s">
        <v>1828</v>
      </c>
      <c r="H4" s="104" t="s">
        <v>1828</v>
      </c>
      <c r="I4" s="104" t="s">
        <v>1828</v>
      </c>
      <c r="J4" s="104" t="s">
        <v>1828</v>
      </c>
      <c r="K4" s="104" t="s">
        <v>1828</v>
      </c>
      <c r="L4" s="104" t="s">
        <v>1828</v>
      </c>
      <c r="M4" s="104" t="s">
        <v>1828</v>
      </c>
      <c r="N4" s="104" t="s">
        <v>1828</v>
      </c>
      <c r="O4" s="104" t="s">
        <v>1828</v>
      </c>
      <c r="P4" s="104" t="s">
        <v>1828</v>
      </c>
      <c r="Q4" s="104" t="s">
        <v>1828</v>
      </c>
      <c r="R4" s="104" t="s">
        <v>1828</v>
      </c>
      <c r="S4" s="104" t="s">
        <v>1828</v>
      </c>
      <c r="T4" s="104" t="s">
        <v>1828</v>
      </c>
      <c r="U4" s="104" t="s">
        <v>1828</v>
      </c>
      <c r="V4" s="102" t="s">
        <v>1823</v>
      </c>
    </row>
    <row r="5" spans="1:27" ht="15.5">
      <c r="A5" s="131"/>
      <c r="B5" s="101">
        <v>1.1000000000000001</v>
      </c>
      <c r="C5" s="103" t="str">
        <f>GOV!O29</f>
        <v>FM</v>
      </c>
      <c r="D5" s="103" t="str">
        <f>II!O10</f>
        <v>FM</v>
      </c>
      <c r="E5" s="103" t="s">
        <v>1806</v>
      </c>
      <c r="F5" s="103" t="s">
        <v>1806</v>
      </c>
      <c r="G5" s="103" t="s">
        <v>1806</v>
      </c>
      <c r="H5" s="103" t="s">
        <v>1806</v>
      </c>
      <c r="I5" s="103" t="s">
        <v>1806</v>
      </c>
      <c r="J5" s="103" t="s">
        <v>1806</v>
      </c>
      <c r="K5" s="103" t="s">
        <v>1806</v>
      </c>
      <c r="L5" s="103" t="s">
        <v>1806</v>
      </c>
      <c r="M5" s="103" t="s">
        <v>1806</v>
      </c>
      <c r="N5" s="103" t="s">
        <v>1806</v>
      </c>
      <c r="O5" s="103" t="s">
        <v>1806</v>
      </c>
      <c r="P5" s="103" t="s">
        <v>1806</v>
      </c>
      <c r="Q5" s="103" t="s">
        <v>1806</v>
      </c>
      <c r="R5" s="103" t="s">
        <v>1806</v>
      </c>
      <c r="S5" s="103" t="s">
        <v>1806</v>
      </c>
      <c r="T5" s="103" t="s">
        <v>1806</v>
      </c>
      <c r="U5" s="103" t="str">
        <f>CM!O11</f>
        <v>FM</v>
      </c>
      <c r="V5" s="102" t="s">
        <v>1824</v>
      </c>
      <c r="Y5" s="96" t="s">
        <v>1137</v>
      </c>
      <c r="AA5" s="96" t="s">
        <v>1822</v>
      </c>
    </row>
    <row r="6" spans="1:27" ht="15.5">
      <c r="A6" s="131"/>
      <c r="B6" s="101">
        <v>1.2</v>
      </c>
      <c r="C6" s="103"/>
      <c r="D6" s="103"/>
      <c r="E6" s="103"/>
      <c r="F6" s="103"/>
      <c r="G6" s="103"/>
      <c r="H6" s="103" t="s">
        <v>1806</v>
      </c>
      <c r="I6" s="103"/>
      <c r="J6" s="103"/>
      <c r="K6" s="103" t="s">
        <v>1806</v>
      </c>
      <c r="L6" s="103"/>
      <c r="M6" s="103" t="s">
        <v>1806</v>
      </c>
      <c r="N6" s="103"/>
      <c r="O6" s="103"/>
      <c r="P6" s="103" t="s">
        <v>1806</v>
      </c>
      <c r="Q6" s="103" t="s">
        <v>1806</v>
      </c>
      <c r="R6" s="103"/>
      <c r="S6" s="103"/>
      <c r="T6" s="103" t="s">
        <v>1806</v>
      </c>
      <c r="U6" s="103"/>
      <c r="V6" s="102" t="s">
        <v>1825</v>
      </c>
      <c r="Y6" s="96" t="s">
        <v>1316</v>
      </c>
      <c r="AA6" s="96" t="s">
        <v>1823</v>
      </c>
    </row>
    <row r="7" spans="1:27" ht="15.5">
      <c r="A7" s="131"/>
      <c r="B7" s="101">
        <v>1.3</v>
      </c>
      <c r="C7" s="103"/>
      <c r="D7" s="103"/>
      <c r="E7" s="103"/>
      <c r="F7" s="103"/>
      <c r="G7" s="103"/>
      <c r="H7" s="103"/>
      <c r="I7" s="103"/>
      <c r="J7" s="103"/>
      <c r="K7" s="103" t="s">
        <v>1806</v>
      </c>
      <c r="L7" s="103"/>
      <c r="M7" s="103"/>
      <c r="N7" s="103"/>
      <c r="O7" s="103"/>
      <c r="P7" s="103"/>
      <c r="Q7" s="103"/>
      <c r="R7" s="103"/>
      <c r="S7" s="103"/>
      <c r="T7" s="103"/>
      <c r="U7" s="103"/>
      <c r="V7" s="102" t="s">
        <v>1316</v>
      </c>
      <c r="Y7" s="96" t="s">
        <v>1825</v>
      </c>
    </row>
    <row r="8" spans="1:27" ht="15.5">
      <c r="A8" s="131"/>
      <c r="B8" s="101">
        <v>1.4</v>
      </c>
      <c r="C8" s="103"/>
      <c r="D8" s="103"/>
      <c r="E8" s="103"/>
      <c r="F8" s="103"/>
      <c r="G8" s="103"/>
      <c r="H8" s="103"/>
      <c r="I8" s="103"/>
      <c r="J8" s="103"/>
      <c r="K8" s="103" t="s">
        <v>1806</v>
      </c>
      <c r="L8" s="103"/>
      <c r="M8" s="103"/>
      <c r="N8" s="103"/>
      <c r="O8" s="103"/>
      <c r="P8" s="103"/>
      <c r="Q8" s="103"/>
      <c r="R8" s="103"/>
      <c r="S8" s="103"/>
      <c r="T8" s="103"/>
      <c r="U8" s="103"/>
      <c r="V8" s="102" t="s">
        <v>1316</v>
      </c>
      <c r="Y8" s="96" t="s">
        <v>1825</v>
      </c>
    </row>
    <row r="9" spans="1:27" ht="15.5">
      <c r="A9" s="131" t="s">
        <v>47</v>
      </c>
      <c r="B9" s="103" t="s">
        <v>47</v>
      </c>
      <c r="C9" s="104" t="s">
        <v>1828</v>
      </c>
      <c r="D9" s="104" t="s">
        <v>1828</v>
      </c>
      <c r="E9" s="104" t="s">
        <v>1828</v>
      </c>
      <c r="F9" s="104" t="s">
        <v>1828</v>
      </c>
      <c r="G9" s="104" t="s">
        <v>1828</v>
      </c>
      <c r="H9" s="104" t="s">
        <v>1828</v>
      </c>
      <c r="I9" s="104" t="s">
        <v>1828</v>
      </c>
      <c r="J9" s="104" t="s">
        <v>1828</v>
      </c>
      <c r="K9" s="104" t="s">
        <v>1828</v>
      </c>
      <c r="L9" s="104" t="s">
        <v>1828</v>
      </c>
      <c r="M9" s="104" t="s">
        <v>1828</v>
      </c>
      <c r="N9" s="104" t="s">
        <v>1828</v>
      </c>
      <c r="O9" s="104" t="s">
        <v>1828</v>
      </c>
      <c r="P9" s="104" t="s">
        <v>1828</v>
      </c>
      <c r="Q9" s="104" t="s">
        <v>1828</v>
      </c>
      <c r="R9" s="104" t="s">
        <v>1828</v>
      </c>
      <c r="S9" s="104" t="s">
        <v>1828</v>
      </c>
      <c r="T9" s="104" t="s">
        <v>1828</v>
      </c>
      <c r="U9" s="104" t="s">
        <v>1828</v>
      </c>
      <c r="V9" s="102"/>
      <c r="Y9" s="96" t="s">
        <v>1826</v>
      </c>
    </row>
    <row r="10" spans="1:27" ht="15.5">
      <c r="A10" s="131"/>
      <c r="B10" s="101">
        <v>2.1</v>
      </c>
      <c r="C10" s="103" t="str">
        <f>GOV!O55</f>
        <v>FM</v>
      </c>
      <c r="D10" s="103" t="str">
        <f>II!O36</f>
        <v>LM</v>
      </c>
      <c r="E10" s="103" t="s">
        <v>1806</v>
      </c>
      <c r="F10" s="103" t="s">
        <v>1806</v>
      </c>
      <c r="G10" s="103" t="s">
        <v>1806</v>
      </c>
      <c r="H10" s="103" t="s">
        <v>1806</v>
      </c>
      <c r="I10" s="103" t="s">
        <v>1806</v>
      </c>
      <c r="J10" s="103" t="s">
        <v>1806</v>
      </c>
      <c r="K10" s="103" t="s">
        <v>1806</v>
      </c>
      <c r="L10" s="103" t="s">
        <v>1806</v>
      </c>
      <c r="M10" s="103" t="s">
        <v>1806</v>
      </c>
      <c r="N10" s="103" t="s">
        <v>1806</v>
      </c>
      <c r="O10" s="103" t="s">
        <v>1806</v>
      </c>
      <c r="P10" s="103" t="s">
        <v>1806</v>
      </c>
      <c r="Q10" s="103" t="s">
        <v>1806</v>
      </c>
      <c r="R10" s="103" t="s">
        <v>1806</v>
      </c>
      <c r="S10" s="103" t="s">
        <v>1806</v>
      </c>
      <c r="T10" s="103" t="s">
        <v>1806</v>
      </c>
      <c r="U10" s="103" t="str">
        <f>CM!O16</f>
        <v>FM</v>
      </c>
      <c r="V10" s="102" t="s">
        <v>1824</v>
      </c>
    </row>
    <row r="11" spans="1:27" ht="15.5">
      <c r="A11" s="131"/>
      <c r="B11" s="101">
        <v>2.2000000000000002</v>
      </c>
      <c r="C11" s="103" t="str">
        <f>GOV!O80</f>
        <v>FM</v>
      </c>
      <c r="D11" s="103" t="str">
        <f>II!O61</f>
        <v>FM</v>
      </c>
      <c r="E11" s="103" t="s">
        <v>1806</v>
      </c>
      <c r="F11" s="103" t="s">
        <v>1806</v>
      </c>
      <c r="G11" s="103" t="s">
        <v>1806</v>
      </c>
      <c r="H11" s="103" t="s">
        <v>1806</v>
      </c>
      <c r="I11" s="103" t="s">
        <v>1806</v>
      </c>
      <c r="J11" s="103" t="s">
        <v>1806</v>
      </c>
      <c r="K11" s="103" t="s">
        <v>1806</v>
      </c>
      <c r="L11" s="103" t="s">
        <v>1806</v>
      </c>
      <c r="M11" s="103" t="s">
        <v>1806</v>
      </c>
      <c r="N11" s="103" t="s">
        <v>1806</v>
      </c>
      <c r="O11" s="103" t="s">
        <v>1806</v>
      </c>
      <c r="P11" s="103" t="s">
        <v>1806</v>
      </c>
      <c r="Q11" s="103" t="s">
        <v>1806</v>
      </c>
      <c r="R11" s="103" t="s">
        <v>1806</v>
      </c>
      <c r="S11" s="103" t="s">
        <v>1806</v>
      </c>
      <c r="T11" s="103" t="s">
        <v>1806</v>
      </c>
      <c r="U11" s="103" t="str">
        <f>CM!O20</f>
        <v>FM</v>
      </c>
      <c r="V11" s="102" t="s">
        <v>1824</v>
      </c>
    </row>
    <row r="12" spans="1:27" ht="15.5">
      <c r="A12" s="131"/>
      <c r="B12" s="101">
        <v>2.2999999999999998</v>
      </c>
      <c r="C12" s="103" t="str">
        <f>GOV!O105</f>
        <v>FM</v>
      </c>
      <c r="D12" s="103"/>
      <c r="E12" s="103" t="s">
        <v>1806</v>
      </c>
      <c r="F12" s="103" t="s">
        <v>1806</v>
      </c>
      <c r="G12" s="103" t="s">
        <v>1806</v>
      </c>
      <c r="H12" s="103" t="s">
        <v>1806</v>
      </c>
      <c r="I12" s="103" t="s">
        <v>1806</v>
      </c>
      <c r="J12" s="103" t="s">
        <v>1806</v>
      </c>
      <c r="K12" s="103"/>
      <c r="L12" s="103" t="s">
        <v>1806</v>
      </c>
      <c r="M12" s="103" t="s">
        <v>1806</v>
      </c>
      <c r="N12" s="103"/>
      <c r="O12" s="103"/>
      <c r="P12" s="103" t="s">
        <v>1806</v>
      </c>
      <c r="Q12" s="103" t="s">
        <v>1806</v>
      </c>
      <c r="R12" s="103" t="s">
        <v>1806</v>
      </c>
      <c r="S12" s="103"/>
      <c r="T12" s="103" t="s">
        <v>1806</v>
      </c>
      <c r="U12" s="103" t="str">
        <f>CM!O24</f>
        <v>FM</v>
      </c>
      <c r="V12" s="102" t="s">
        <v>1137</v>
      </c>
    </row>
    <row r="13" spans="1:27" ht="15.5">
      <c r="A13" s="131"/>
      <c r="B13" s="101">
        <v>2.4</v>
      </c>
      <c r="C13" s="103" t="str">
        <f>GOV!O130</f>
        <v>FM</v>
      </c>
      <c r="D13" s="103"/>
      <c r="E13" s="103"/>
      <c r="F13" s="103" t="s">
        <v>1806</v>
      </c>
      <c r="G13" s="103" t="s">
        <v>1806</v>
      </c>
      <c r="H13" s="103"/>
      <c r="I13" s="103" t="s">
        <v>1806</v>
      </c>
      <c r="J13" s="103" t="s">
        <v>1806</v>
      </c>
      <c r="K13" s="103"/>
      <c r="L13" s="103"/>
      <c r="M13" s="103" t="s">
        <v>1806</v>
      </c>
      <c r="N13" s="103"/>
      <c r="O13" s="103"/>
      <c r="P13" s="103" t="s">
        <v>1806</v>
      </c>
      <c r="Q13" s="103" t="s">
        <v>1806</v>
      </c>
      <c r="R13" s="103" t="s">
        <v>1806</v>
      </c>
      <c r="S13" s="103"/>
      <c r="T13" s="103" t="s">
        <v>1806</v>
      </c>
      <c r="U13" s="103" t="str">
        <f>CM!O28</f>
        <v>FM</v>
      </c>
      <c r="V13" s="102" t="s">
        <v>1316</v>
      </c>
    </row>
    <row r="14" spans="1:27" ht="15.5">
      <c r="A14" s="131"/>
      <c r="B14" s="101">
        <v>2.5</v>
      </c>
      <c r="C14" s="103"/>
      <c r="D14" s="103"/>
      <c r="E14" s="103"/>
      <c r="F14" s="103" t="s">
        <v>1806</v>
      </c>
      <c r="G14" s="103"/>
      <c r="H14" s="103"/>
      <c r="I14" s="103"/>
      <c r="J14" s="103" t="s">
        <v>1806</v>
      </c>
      <c r="K14" s="103"/>
      <c r="L14" s="103"/>
      <c r="M14" s="103" t="s">
        <v>1806</v>
      </c>
      <c r="N14" s="103"/>
      <c r="O14" s="103"/>
      <c r="P14" s="103"/>
      <c r="Q14" s="103" t="s">
        <v>1806</v>
      </c>
      <c r="R14" s="103"/>
      <c r="S14" s="103"/>
      <c r="T14" s="103" t="s">
        <v>1806</v>
      </c>
      <c r="U14" s="103" t="str">
        <f>CM!O32</f>
        <v>FM</v>
      </c>
      <c r="V14" s="102"/>
    </row>
    <row r="15" spans="1:27" ht="15.5">
      <c r="A15" s="131"/>
      <c r="B15" s="101">
        <v>2.6</v>
      </c>
      <c r="C15" s="103"/>
      <c r="D15" s="103"/>
      <c r="E15" s="103"/>
      <c r="F15" s="103" t="s">
        <v>1806</v>
      </c>
      <c r="G15" s="103"/>
      <c r="H15" s="103"/>
      <c r="I15" s="103"/>
      <c r="J15" s="103" t="s">
        <v>1806</v>
      </c>
      <c r="K15" s="103"/>
      <c r="L15" s="103"/>
      <c r="M15" s="103" t="s">
        <v>1806</v>
      </c>
      <c r="N15" s="103"/>
      <c r="O15" s="103"/>
      <c r="P15" s="103"/>
      <c r="Q15" s="103" t="s">
        <v>1806</v>
      </c>
      <c r="R15" s="103"/>
      <c r="S15" s="103"/>
      <c r="T15" s="103"/>
      <c r="U15" s="103" t="str">
        <f>CM!O36</f>
        <v>FM</v>
      </c>
      <c r="V15" s="102"/>
    </row>
    <row r="16" spans="1:27" ht="15.5">
      <c r="A16" s="131"/>
      <c r="B16" s="101">
        <v>2.7</v>
      </c>
      <c r="C16" s="103"/>
      <c r="D16" s="103"/>
      <c r="E16" s="103"/>
      <c r="F16" s="103"/>
      <c r="G16" s="103"/>
      <c r="H16" s="103"/>
      <c r="I16" s="103"/>
      <c r="J16" s="103"/>
      <c r="K16" s="103"/>
      <c r="L16" s="103"/>
      <c r="M16" s="103"/>
      <c r="N16" s="103"/>
      <c r="O16" s="103"/>
      <c r="P16" s="103"/>
      <c r="Q16" s="103" t="s">
        <v>1806</v>
      </c>
      <c r="R16" s="103"/>
      <c r="S16" s="103"/>
      <c r="T16" s="103"/>
      <c r="U16" s="103"/>
      <c r="V16" s="102"/>
    </row>
    <row r="17" spans="1:22" ht="15.5">
      <c r="A17" s="131"/>
      <c r="B17" s="101">
        <v>2.8</v>
      </c>
      <c r="C17" s="103"/>
      <c r="D17" s="103"/>
      <c r="E17" s="103"/>
      <c r="F17" s="103"/>
      <c r="G17" s="103"/>
      <c r="H17" s="103"/>
      <c r="I17" s="103"/>
      <c r="J17" s="103"/>
      <c r="K17" s="103"/>
      <c r="L17" s="103"/>
      <c r="M17" s="103"/>
      <c r="N17" s="103"/>
      <c r="O17" s="103"/>
      <c r="P17" s="103"/>
      <c r="Q17" s="103" t="s">
        <v>1806</v>
      </c>
      <c r="R17" s="103"/>
      <c r="S17" s="103"/>
      <c r="T17" s="103"/>
      <c r="U17" s="103"/>
      <c r="V17" s="102"/>
    </row>
    <row r="18" spans="1:22" ht="15.5">
      <c r="A18" s="131" t="s">
        <v>73</v>
      </c>
      <c r="B18" s="103" t="s">
        <v>73</v>
      </c>
      <c r="C18" s="104" t="s">
        <v>1828</v>
      </c>
      <c r="D18" s="104" t="s">
        <v>1828</v>
      </c>
      <c r="E18" s="104" t="s">
        <v>1828</v>
      </c>
      <c r="F18" s="104" t="s">
        <v>1828</v>
      </c>
      <c r="G18" s="104" t="s">
        <v>1828</v>
      </c>
      <c r="H18" s="104" t="s">
        <v>1828</v>
      </c>
      <c r="I18" s="104" t="s">
        <v>1828</v>
      </c>
      <c r="J18" s="104" t="s">
        <v>1828</v>
      </c>
      <c r="K18" s="104" t="s">
        <v>1828</v>
      </c>
      <c r="L18" s="104" t="s">
        <v>1828</v>
      </c>
      <c r="M18" s="104" t="s">
        <v>1828</v>
      </c>
      <c r="N18" s="104" t="s">
        <v>1828</v>
      </c>
      <c r="O18" s="104" t="s">
        <v>1828</v>
      </c>
      <c r="P18" s="104" t="s">
        <v>1828</v>
      </c>
      <c r="Q18" s="104" t="s">
        <v>1828</v>
      </c>
      <c r="R18" s="104" t="s">
        <v>1828</v>
      </c>
      <c r="S18" s="104" t="s">
        <v>1828</v>
      </c>
      <c r="T18" s="104" t="s">
        <v>1828</v>
      </c>
      <c r="U18" s="103"/>
      <c r="V18" s="102"/>
    </row>
    <row r="19" spans="1:22" ht="15.5">
      <c r="A19" s="131"/>
      <c r="B19" s="101">
        <v>3.1</v>
      </c>
      <c r="C19" s="103" t="str">
        <f>GOV!O156</f>
        <v>FM</v>
      </c>
      <c r="D19" s="103" t="str">
        <f>II!O87</f>
        <v>FM</v>
      </c>
      <c r="E19" s="103" t="s">
        <v>1806</v>
      </c>
      <c r="F19" s="103" t="s">
        <v>1806</v>
      </c>
      <c r="G19" s="103" t="s">
        <v>1806</v>
      </c>
      <c r="H19" s="103" t="s">
        <v>1806</v>
      </c>
      <c r="I19" s="103" t="s">
        <v>1806</v>
      </c>
      <c r="J19" s="103" t="s">
        <v>1806</v>
      </c>
      <c r="K19" s="103" t="s">
        <v>1806</v>
      </c>
      <c r="L19" s="103" t="s">
        <v>1806</v>
      </c>
      <c r="M19" s="103" t="s">
        <v>1806</v>
      </c>
      <c r="N19" s="103" t="s">
        <v>1806</v>
      </c>
      <c r="O19" s="103" t="s">
        <v>1806</v>
      </c>
      <c r="P19" s="103" t="s">
        <v>1806</v>
      </c>
      <c r="Q19" s="103" t="s">
        <v>1806</v>
      </c>
      <c r="R19" s="103" t="s">
        <v>1806</v>
      </c>
      <c r="S19" s="103" t="s">
        <v>1806</v>
      </c>
      <c r="T19" s="103" t="s">
        <v>1806</v>
      </c>
      <c r="U19" s="103"/>
      <c r="V19" s="102" t="s">
        <v>1824</v>
      </c>
    </row>
    <row r="20" spans="1:22" ht="15.5">
      <c r="A20" s="131"/>
      <c r="B20" s="101">
        <v>3.2</v>
      </c>
      <c r="C20" s="103" t="str">
        <f>GOV!O181</f>
        <v>FM</v>
      </c>
      <c r="D20" s="103" t="str">
        <f>II!O112</f>
        <v>FM</v>
      </c>
      <c r="E20" s="103" t="s">
        <v>1806</v>
      </c>
      <c r="F20" s="103" t="s">
        <v>1806</v>
      </c>
      <c r="G20" s="103"/>
      <c r="H20" s="103"/>
      <c r="I20" s="103"/>
      <c r="J20" s="103" t="s">
        <v>1806</v>
      </c>
      <c r="K20" s="103" t="s">
        <v>1806</v>
      </c>
      <c r="L20" s="103" t="s">
        <v>1806</v>
      </c>
      <c r="M20" s="103" t="s">
        <v>1806</v>
      </c>
      <c r="N20" s="103" t="s">
        <v>1806</v>
      </c>
      <c r="O20" s="103" t="s">
        <v>1806</v>
      </c>
      <c r="P20" s="103" t="s">
        <v>1806</v>
      </c>
      <c r="Q20" s="103" t="s">
        <v>1806</v>
      </c>
      <c r="R20" s="103" t="s">
        <v>1806</v>
      </c>
      <c r="S20" s="103" t="s">
        <v>1806</v>
      </c>
      <c r="T20" s="103"/>
      <c r="U20" s="103"/>
      <c r="V20" s="102" t="s">
        <v>1824</v>
      </c>
    </row>
    <row r="21" spans="1:22" ht="15.5">
      <c r="A21" s="131"/>
      <c r="B21" s="101">
        <v>3.3</v>
      </c>
      <c r="C21" s="103"/>
      <c r="D21" s="103" t="str">
        <f>II!O137</f>
        <v>FM</v>
      </c>
      <c r="E21" s="103" t="s">
        <v>1806</v>
      </c>
      <c r="F21" s="103" t="s">
        <v>1806</v>
      </c>
      <c r="G21" s="103"/>
      <c r="H21" s="103"/>
      <c r="I21" s="103"/>
      <c r="J21" s="103" t="s">
        <v>1806</v>
      </c>
      <c r="K21" s="103" t="s">
        <v>1806</v>
      </c>
      <c r="L21" s="103" t="s">
        <v>1806</v>
      </c>
      <c r="M21" s="103" t="s">
        <v>1806</v>
      </c>
      <c r="N21" s="103" t="s">
        <v>1806</v>
      </c>
      <c r="O21" s="103" t="s">
        <v>1806</v>
      </c>
      <c r="P21" s="103" t="s">
        <v>1806</v>
      </c>
      <c r="Q21" s="103" t="s">
        <v>1806</v>
      </c>
      <c r="R21" s="103"/>
      <c r="S21" s="103" t="s">
        <v>1806</v>
      </c>
      <c r="T21" s="103"/>
      <c r="U21" s="103"/>
      <c r="V21" s="102"/>
    </row>
    <row r="22" spans="1:22" ht="15.5">
      <c r="A22" s="131"/>
      <c r="B22" s="101">
        <v>3.4</v>
      </c>
      <c r="C22" s="103"/>
      <c r="D22" s="103"/>
      <c r="E22" s="103" t="s">
        <v>1806</v>
      </c>
      <c r="F22" s="103"/>
      <c r="G22" s="103"/>
      <c r="H22" s="103"/>
      <c r="I22" s="103"/>
      <c r="J22" s="103" t="s">
        <v>1806</v>
      </c>
      <c r="K22" s="103" t="s">
        <v>1806</v>
      </c>
      <c r="L22" s="103" t="s">
        <v>1806</v>
      </c>
      <c r="M22" s="103" t="s">
        <v>1806</v>
      </c>
      <c r="N22" s="103" t="s">
        <v>1806</v>
      </c>
      <c r="O22" s="103" t="s">
        <v>1806</v>
      </c>
      <c r="P22" s="103" t="s">
        <v>1806</v>
      </c>
      <c r="Q22" s="103" t="s">
        <v>1806</v>
      </c>
      <c r="R22" s="103"/>
      <c r="S22" s="103" t="s">
        <v>1806</v>
      </c>
      <c r="T22" s="103"/>
      <c r="U22" s="103"/>
      <c r="V22" s="102"/>
    </row>
    <row r="23" spans="1:22" ht="15.5">
      <c r="A23" s="131"/>
      <c r="B23" s="101">
        <v>3.5</v>
      </c>
      <c r="C23" s="103"/>
      <c r="D23" s="103"/>
      <c r="E23" s="103" t="s">
        <v>1806</v>
      </c>
      <c r="F23" s="103"/>
      <c r="G23" s="103"/>
      <c r="H23" s="103"/>
      <c r="I23" s="103"/>
      <c r="J23" s="103" t="s">
        <v>1806</v>
      </c>
      <c r="K23" s="103" t="s">
        <v>1806</v>
      </c>
      <c r="L23" s="103" t="s">
        <v>1806</v>
      </c>
      <c r="M23" s="103" t="s">
        <v>1806</v>
      </c>
      <c r="N23" s="103" t="s">
        <v>1806</v>
      </c>
      <c r="O23" s="103" t="s">
        <v>1806</v>
      </c>
      <c r="P23" s="103"/>
      <c r="Q23" s="103"/>
      <c r="R23" s="103"/>
      <c r="S23" s="103" t="s">
        <v>1806</v>
      </c>
      <c r="T23" s="103"/>
      <c r="U23" s="103"/>
      <c r="V23" s="102"/>
    </row>
    <row r="24" spans="1:22" ht="15.5">
      <c r="A24" s="131"/>
      <c r="B24" s="101">
        <v>3.6</v>
      </c>
      <c r="C24" s="103"/>
      <c r="D24" s="103"/>
      <c r="E24" s="103" t="s">
        <v>1806</v>
      </c>
      <c r="F24" s="103"/>
      <c r="G24" s="103"/>
      <c r="H24" s="103"/>
      <c r="I24" s="103"/>
      <c r="J24" s="103" t="s">
        <v>1806</v>
      </c>
      <c r="K24" s="103" t="s">
        <v>1806</v>
      </c>
      <c r="L24" s="103" t="s">
        <v>1806</v>
      </c>
      <c r="M24" s="103" t="s">
        <v>1806</v>
      </c>
      <c r="N24" s="103"/>
      <c r="O24" s="103" t="s">
        <v>1806</v>
      </c>
      <c r="P24" s="103"/>
      <c r="Q24" s="103"/>
      <c r="R24" s="103"/>
      <c r="S24" s="103"/>
      <c r="T24" s="103"/>
      <c r="U24" s="103"/>
      <c r="V24" s="102"/>
    </row>
    <row r="25" spans="1:22" ht="15.5">
      <c r="A25" s="131"/>
      <c r="B25" s="101">
        <v>3.7</v>
      </c>
      <c r="C25" s="103"/>
      <c r="D25" s="103"/>
      <c r="E25" s="103"/>
      <c r="F25" s="103"/>
      <c r="G25" s="103"/>
      <c r="H25" s="103"/>
      <c r="I25" s="103"/>
      <c r="J25" s="103" t="s">
        <v>1806</v>
      </c>
      <c r="K25" s="103"/>
      <c r="L25" s="103" t="s">
        <v>1806</v>
      </c>
      <c r="M25" s="103"/>
      <c r="N25" s="103"/>
      <c r="O25" s="103"/>
      <c r="P25" s="103"/>
      <c r="Q25" s="103"/>
      <c r="R25" s="103"/>
      <c r="S25" s="103"/>
      <c r="T25" s="103"/>
      <c r="U25" s="103"/>
      <c r="V25" s="102"/>
    </row>
    <row r="26" spans="1:22" ht="15.5">
      <c r="A26" s="131" t="s">
        <v>1827</v>
      </c>
      <c r="B26" s="103" t="s">
        <v>401</v>
      </c>
      <c r="C26" s="104" t="s">
        <v>1828</v>
      </c>
      <c r="D26" s="103"/>
      <c r="E26" s="103"/>
      <c r="F26" s="103"/>
      <c r="G26" s="103"/>
      <c r="H26" s="103"/>
      <c r="I26" s="103"/>
      <c r="J26" s="103"/>
      <c r="K26" s="104" t="s">
        <v>1828</v>
      </c>
      <c r="L26" s="103"/>
      <c r="M26" s="104" t="s">
        <v>1828</v>
      </c>
      <c r="N26" s="103"/>
      <c r="O26" s="103"/>
      <c r="P26" s="103"/>
      <c r="Q26" s="104" t="s">
        <v>1828</v>
      </c>
      <c r="R26" s="103"/>
      <c r="S26" s="104" t="s">
        <v>1828</v>
      </c>
      <c r="T26" s="103"/>
      <c r="U26" s="103"/>
      <c r="V26" s="102"/>
    </row>
    <row r="27" spans="1:22" ht="15.5">
      <c r="A27" s="131"/>
      <c r="B27" s="101">
        <v>4.0999999999999996</v>
      </c>
      <c r="C27" s="103" t="str">
        <f>GOV!O207</f>
        <v>FM</v>
      </c>
      <c r="D27" s="103"/>
      <c r="E27" s="103"/>
      <c r="F27" s="103"/>
      <c r="G27" s="103"/>
      <c r="H27" s="103"/>
      <c r="I27" s="103"/>
      <c r="J27" s="103"/>
      <c r="K27" s="103" t="s">
        <v>1806</v>
      </c>
      <c r="L27" s="103"/>
      <c r="M27" s="103" t="s">
        <v>1806</v>
      </c>
      <c r="N27" s="103"/>
      <c r="O27" s="103"/>
      <c r="P27" s="103"/>
      <c r="Q27" s="103" t="s">
        <v>1806</v>
      </c>
      <c r="R27" s="103"/>
      <c r="S27" s="103" t="s">
        <v>1806</v>
      </c>
      <c r="T27" s="103"/>
      <c r="U27" s="103"/>
      <c r="V27" s="102" t="s">
        <v>1824</v>
      </c>
    </row>
    <row r="28" spans="1:22" ht="15.5">
      <c r="A28" s="131"/>
      <c r="B28" s="101">
        <v>4.2</v>
      </c>
      <c r="C28" s="103"/>
      <c r="D28" s="103"/>
      <c r="E28" s="103"/>
      <c r="F28" s="103"/>
      <c r="G28" s="103"/>
      <c r="H28" s="103"/>
      <c r="I28" s="103"/>
      <c r="J28" s="103"/>
      <c r="K28" s="103"/>
      <c r="L28" s="103"/>
      <c r="M28" s="103" t="s">
        <v>1806</v>
      </c>
      <c r="N28" s="103"/>
      <c r="O28" s="103"/>
      <c r="P28" s="103"/>
      <c r="Q28" s="103"/>
      <c r="R28" s="103"/>
      <c r="S28" s="103" t="s">
        <v>1806</v>
      </c>
      <c r="T28" s="103"/>
      <c r="U28" s="103"/>
      <c r="V28" s="102"/>
    </row>
    <row r="29" spans="1:22" ht="15.5">
      <c r="A29" s="131"/>
      <c r="B29" s="101">
        <v>4.3</v>
      </c>
      <c r="C29" s="103"/>
      <c r="D29" s="103"/>
      <c r="E29" s="103"/>
      <c r="F29" s="103"/>
      <c r="G29" s="103"/>
      <c r="H29" s="103"/>
      <c r="I29" s="103"/>
      <c r="J29" s="103"/>
      <c r="K29" s="103"/>
      <c r="L29" s="103"/>
      <c r="M29" s="103" t="s">
        <v>1806</v>
      </c>
      <c r="N29" s="103"/>
      <c r="O29" s="103"/>
      <c r="P29" s="103"/>
      <c r="Q29" s="103"/>
      <c r="R29" s="103"/>
      <c r="S29" s="103"/>
      <c r="T29" s="103"/>
      <c r="U29" s="103"/>
      <c r="V29" s="102"/>
    </row>
    <row r="30" spans="1:22" ht="15.5">
      <c r="A30" s="131"/>
      <c r="B30" s="101">
        <v>4.4000000000000004</v>
      </c>
      <c r="C30" s="103"/>
      <c r="D30" s="103"/>
      <c r="E30" s="103"/>
      <c r="F30" s="103"/>
      <c r="G30" s="103"/>
      <c r="H30" s="103"/>
      <c r="I30" s="103"/>
      <c r="J30" s="103"/>
      <c r="K30" s="103"/>
      <c r="L30" s="103"/>
      <c r="M30" s="103" t="s">
        <v>1806</v>
      </c>
      <c r="N30" s="103"/>
      <c r="O30" s="103"/>
      <c r="P30" s="103"/>
      <c r="Q30" s="103"/>
      <c r="R30" s="103"/>
      <c r="S30" s="103"/>
      <c r="T30" s="103"/>
      <c r="U30" s="103"/>
      <c r="V30" s="102"/>
    </row>
    <row r="31" spans="1:22" ht="15.5">
      <c r="A31" s="131"/>
      <c r="B31" s="101">
        <v>4.5</v>
      </c>
      <c r="C31" s="103"/>
      <c r="D31" s="103"/>
      <c r="E31" s="103"/>
      <c r="F31" s="103"/>
      <c r="G31" s="103"/>
      <c r="H31" s="103"/>
      <c r="I31" s="103"/>
      <c r="J31" s="103"/>
      <c r="K31" s="103"/>
      <c r="L31" s="103"/>
      <c r="M31" s="103" t="s">
        <v>1806</v>
      </c>
      <c r="N31" s="103"/>
      <c r="O31" s="103"/>
      <c r="P31" s="103"/>
      <c r="Q31" s="103"/>
      <c r="R31" s="103"/>
      <c r="S31" s="103"/>
      <c r="T31" s="103"/>
      <c r="U31" s="103"/>
      <c r="V31" s="102"/>
    </row>
    <row r="32" spans="1:22" ht="15.5">
      <c r="A32" s="131" t="s">
        <v>422</v>
      </c>
      <c r="B32" s="103" t="s">
        <v>422</v>
      </c>
      <c r="C32" s="103"/>
      <c r="D32" s="103"/>
      <c r="E32" s="103"/>
      <c r="F32" s="103"/>
      <c r="G32" s="103"/>
      <c r="H32" s="103"/>
      <c r="I32" s="103"/>
      <c r="J32" s="103"/>
      <c r="K32" s="103"/>
      <c r="L32" s="103"/>
      <c r="M32" s="104" t="s">
        <v>1828</v>
      </c>
      <c r="N32" s="103"/>
      <c r="O32" s="103"/>
      <c r="P32" s="103"/>
      <c r="Q32" s="103"/>
      <c r="R32" s="103"/>
      <c r="S32" s="104" t="s">
        <v>1828</v>
      </c>
      <c r="T32" s="103"/>
      <c r="U32" s="103"/>
      <c r="V32" s="102"/>
    </row>
    <row r="33" spans="1:22" ht="15.5">
      <c r="A33" s="131"/>
      <c r="B33" s="101">
        <v>5.0999999999999996</v>
      </c>
      <c r="C33" s="103"/>
      <c r="D33" s="103"/>
      <c r="E33" s="103"/>
      <c r="F33" s="103"/>
      <c r="G33" s="103"/>
      <c r="H33" s="103"/>
      <c r="I33" s="103"/>
      <c r="J33" s="103"/>
      <c r="K33" s="103"/>
      <c r="L33" s="103"/>
      <c r="M33" s="103" t="s">
        <v>1806</v>
      </c>
      <c r="N33" s="103"/>
      <c r="O33" s="103"/>
      <c r="P33" s="103"/>
      <c r="Q33" s="103"/>
      <c r="R33" s="103"/>
      <c r="S33" s="103" t="s">
        <v>1806</v>
      </c>
      <c r="T33" s="103"/>
      <c r="U33" s="103"/>
      <c r="V33" s="102"/>
    </row>
    <row r="34" spans="1:22" ht="15.5">
      <c r="A34" s="131"/>
      <c r="B34" s="101">
        <v>5.2</v>
      </c>
      <c r="C34" s="103"/>
      <c r="D34" s="103"/>
      <c r="E34" s="103"/>
      <c r="F34" s="103"/>
      <c r="G34" s="103"/>
      <c r="H34" s="103"/>
      <c r="I34" s="103"/>
      <c r="J34" s="103"/>
      <c r="K34" s="103"/>
      <c r="L34" s="103"/>
      <c r="M34" s="103" t="s">
        <v>1806</v>
      </c>
      <c r="N34" s="103"/>
      <c r="O34" s="103"/>
      <c r="P34" s="103"/>
      <c r="Q34" s="103"/>
      <c r="R34" s="103"/>
      <c r="S34" s="103"/>
      <c r="T34" s="103"/>
      <c r="U34" s="103"/>
      <c r="V34" s="102"/>
    </row>
    <row r="35" spans="1:22" ht="15.5">
      <c r="A35" s="131"/>
      <c r="B35" s="101">
        <v>5.3</v>
      </c>
      <c r="C35" s="103"/>
      <c r="D35" s="103"/>
      <c r="E35" s="103"/>
      <c r="F35" s="103"/>
      <c r="G35" s="103"/>
      <c r="H35" s="103"/>
      <c r="I35" s="103"/>
      <c r="J35" s="103"/>
      <c r="K35" s="103"/>
      <c r="L35" s="103"/>
      <c r="M35" s="103" t="s">
        <v>1806</v>
      </c>
      <c r="N35" s="103"/>
      <c r="O35" s="103"/>
      <c r="P35" s="103"/>
      <c r="Q35" s="103"/>
      <c r="R35" s="103"/>
      <c r="S35" s="103"/>
      <c r="T35" s="103"/>
      <c r="U35" s="103"/>
      <c r="V35" s="102"/>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C4:V35">
    <cfRule type="cellIs" dxfId="3571" priority="26" operator="equal">
      <formula>"S"</formula>
    </cfRule>
    <cfRule type="cellIs" dxfId="3570" priority="27" stopIfTrue="1" operator="equal">
      <formula>"FM"</formula>
    </cfRule>
    <cfRule type="cellIs" dxfId="3569" priority="28" stopIfTrue="1" operator="equal">
      <formula>"LM"</formula>
    </cfRule>
    <cfRule type="cellIs" dxfId="3568" priority="29" stopIfTrue="1" operator="equal">
      <formula>"PM"</formula>
    </cfRule>
    <cfRule type="cellIs" dxfId="3567" priority="30" stopIfTrue="1" operator="equal">
      <formula>"DM"</formula>
    </cfRule>
  </conditionalFormatting>
  <conditionalFormatting sqref="B4">
    <cfRule type="cellIs" dxfId="3566" priority="21" operator="equal">
      <formula>"S"</formula>
    </cfRule>
    <cfRule type="cellIs" dxfId="3565" priority="22" stopIfTrue="1" operator="equal">
      <formula>"FM"</formula>
    </cfRule>
    <cfRule type="cellIs" dxfId="3564" priority="23" stopIfTrue="1" operator="equal">
      <formula>"LM"</formula>
    </cfRule>
    <cfRule type="cellIs" dxfId="3563" priority="24" stopIfTrue="1" operator="equal">
      <formula>"PM"</formula>
    </cfRule>
    <cfRule type="cellIs" dxfId="3562" priority="25" stopIfTrue="1" operator="equal">
      <formula>"DM"</formula>
    </cfRule>
  </conditionalFormatting>
  <conditionalFormatting sqref="B9">
    <cfRule type="cellIs" dxfId="3561" priority="16" operator="equal">
      <formula>"S"</formula>
    </cfRule>
    <cfRule type="cellIs" dxfId="3560" priority="17" stopIfTrue="1" operator="equal">
      <formula>"FM"</formula>
    </cfRule>
    <cfRule type="cellIs" dxfId="3559" priority="18" stopIfTrue="1" operator="equal">
      <formula>"LM"</formula>
    </cfRule>
    <cfRule type="cellIs" dxfId="3558" priority="19" stopIfTrue="1" operator="equal">
      <formula>"PM"</formula>
    </cfRule>
    <cfRule type="cellIs" dxfId="3557" priority="20" stopIfTrue="1" operator="equal">
      <formula>"DM"</formula>
    </cfRule>
  </conditionalFormatting>
  <conditionalFormatting sqref="B18">
    <cfRule type="cellIs" dxfId="3556" priority="11" operator="equal">
      <formula>"S"</formula>
    </cfRule>
    <cfRule type="cellIs" dxfId="3555" priority="12" stopIfTrue="1" operator="equal">
      <formula>"FM"</formula>
    </cfRule>
    <cfRule type="cellIs" dxfId="3554" priority="13" stopIfTrue="1" operator="equal">
      <formula>"LM"</formula>
    </cfRule>
    <cfRule type="cellIs" dxfId="3553" priority="14" stopIfTrue="1" operator="equal">
      <formula>"PM"</formula>
    </cfRule>
    <cfRule type="cellIs" dxfId="3552" priority="15" stopIfTrue="1" operator="equal">
      <formula>"DM"</formula>
    </cfRule>
  </conditionalFormatting>
  <conditionalFormatting sqref="B26">
    <cfRule type="cellIs" dxfId="3551" priority="6" operator="equal">
      <formula>"S"</formula>
    </cfRule>
    <cfRule type="cellIs" dxfId="3550" priority="7" stopIfTrue="1" operator="equal">
      <formula>"FM"</formula>
    </cfRule>
    <cfRule type="cellIs" dxfId="3549" priority="8" stopIfTrue="1" operator="equal">
      <formula>"LM"</formula>
    </cfRule>
    <cfRule type="cellIs" dxfId="3548" priority="9" stopIfTrue="1" operator="equal">
      <formula>"PM"</formula>
    </cfRule>
    <cfRule type="cellIs" dxfId="3547" priority="10" stopIfTrue="1" operator="equal">
      <formula>"DM"</formula>
    </cfRule>
  </conditionalFormatting>
  <conditionalFormatting sqref="B32">
    <cfRule type="cellIs" dxfId="3546" priority="1" operator="equal">
      <formula>"S"</formula>
    </cfRule>
    <cfRule type="cellIs" dxfId="3545" priority="2" stopIfTrue="1" operator="equal">
      <formula>"FM"</formula>
    </cfRule>
    <cfRule type="cellIs" dxfId="3544" priority="3" stopIfTrue="1" operator="equal">
      <formula>"LM"</formula>
    </cfRule>
    <cfRule type="cellIs" dxfId="3543" priority="4" stopIfTrue="1" operator="equal">
      <formula>"PM"</formula>
    </cfRule>
    <cfRule type="cellIs" dxfId="3542" priority="5" stopIfTrue="1" operator="equal">
      <formula>"DM"</formula>
    </cfRule>
  </conditionalFormatting>
  <pageMargins left="0.7" right="0.7" top="0.75" bottom="0.75" header="0.3" footer="0.3"/>
  <pageSetup scale="63" fitToHeight="0"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A0126-F9B5-42B6-8875-5260797CE2F0}">
  <sheetPr codeName="Sheet33">
    <pageSetUpPr fitToPage="1"/>
  </sheetPr>
  <dimension ref="A1:AA35"/>
  <sheetViews>
    <sheetView zoomScale="85" zoomScaleNormal="85" workbookViewId="0">
      <selection activeCell="F27" sqref="F27"/>
    </sheetView>
  </sheetViews>
  <sheetFormatPr defaultColWidth="8.7265625" defaultRowHeight="14.5"/>
  <cols>
    <col min="1" max="21" width="8.7265625" style="96"/>
    <col min="22" max="22" width="8.7265625" style="96" hidden="1" customWidth="1"/>
    <col min="23" max="16384" width="8.7265625" style="96"/>
  </cols>
  <sheetData>
    <row r="1" spans="1:27" s="129" customFormat="1" ht="18.5">
      <c r="A1" s="129" t="s">
        <v>334</v>
      </c>
    </row>
    <row r="2" spans="1:27" ht="93">
      <c r="A2" s="134" t="s">
        <v>1807</v>
      </c>
      <c r="B2" s="134" t="s">
        <v>1808</v>
      </c>
      <c r="C2" s="132" t="s">
        <v>1809</v>
      </c>
      <c r="D2" s="132"/>
      <c r="E2" s="133" t="s">
        <v>1810</v>
      </c>
      <c r="F2" s="133"/>
      <c r="G2" s="132" t="s">
        <v>1811</v>
      </c>
      <c r="H2" s="132"/>
      <c r="I2" s="132"/>
      <c r="J2" s="132"/>
      <c r="K2" s="133" t="s">
        <v>1812</v>
      </c>
      <c r="L2" s="133"/>
      <c r="M2" s="133"/>
      <c r="N2" s="97" t="s">
        <v>1813</v>
      </c>
      <c r="O2" s="98" t="s">
        <v>1814</v>
      </c>
      <c r="P2" s="132" t="s">
        <v>1815</v>
      </c>
      <c r="Q2" s="132"/>
      <c r="R2" s="132"/>
      <c r="S2" s="133" t="s">
        <v>1816</v>
      </c>
      <c r="T2" s="133"/>
      <c r="U2" s="133"/>
      <c r="V2" s="99" t="s">
        <v>1817</v>
      </c>
    </row>
    <row r="3" spans="1:27" ht="15.5">
      <c r="A3" s="134"/>
      <c r="B3" s="134"/>
      <c r="C3" s="100" t="s">
        <v>1793</v>
      </c>
      <c r="D3" s="100" t="s">
        <v>1794</v>
      </c>
      <c r="E3" s="101" t="s">
        <v>1818</v>
      </c>
      <c r="F3" s="101" t="s">
        <v>1819</v>
      </c>
      <c r="G3" s="100" t="s">
        <v>1802</v>
      </c>
      <c r="H3" s="100" t="s">
        <v>1805</v>
      </c>
      <c r="I3" s="100" t="s">
        <v>1801</v>
      </c>
      <c r="J3" s="100" t="s">
        <v>1803</v>
      </c>
      <c r="K3" s="101" t="s">
        <v>1799</v>
      </c>
      <c r="L3" s="101" t="s">
        <v>1798</v>
      </c>
      <c r="M3" s="101" t="s">
        <v>1796</v>
      </c>
      <c r="N3" s="100" t="s">
        <v>1804</v>
      </c>
      <c r="O3" s="101" t="s">
        <v>1797</v>
      </c>
      <c r="P3" s="100" t="s">
        <v>1795</v>
      </c>
      <c r="Q3" s="100" t="s">
        <v>1800</v>
      </c>
      <c r="R3" s="100" t="s">
        <v>1792</v>
      </c>
      <c r="S3" s="101" t="s">
        <v>1789</v>
      </c>
      <c r="T3" s="101" t="s">
        <v>1791</v>
      </c>
      <c r="U3" s="101" t="s">
        <v>1790</v>
      </c>
      <c r="V3" s="99" t="s">
        <v>1820</v>
      </c>
    </row>
    <row r="4" spans="1:27" ht="15.5">
      <c r="A4" s="131" t="s">
        <v>1821</v>
      </c>
      <c r="B4" s="103" t="s">
        <v>28</v>
      </c>
      <c r="C4" s="104" t="s">
        <v>1828</v>
      </c>
      <c r="D4" s="104" t="s">
        <v>1828</v>
      </c>
      <c r="E4" s="104" t="s">
        <v>1828</v>
      </c>
      <c r="F4" s="104" t="s">
        <v>1828</v>
      </c>
      <c r="G4" s="104" t="s">
        <v>1828</v>
      </c>
      <c r="H4" s="104" t="s">
        <v>1828</v>
      </c>
      <c r="I4" s="104" t="s">
        <v>1828</v>
      </c>
      <c r="J4" s="104" t="s">
        <v>1828</v>
      </c>
      <c r="K4" s="104" t="s">
        <v>1828</v>
      </c>
      <c r="L4" s="104" t="s">
        <v>1828</v>
      </c>
      <c r="M4" s="104" t="s">
        <v>1828</v>
      </c>
      <c r="N4" s="104" t="s">
        <v>1828</v>
      </c>
      <c r="O4" s="104" t="s">
        <v>1828</v>
      </c>
      <c r="P4" s="104" t="s">
        <v>1828</v>
      </c>
      <c r="Q4" s="104" t="s">
        <v>1828</v>
      </c>
      <c r="R4" s="104" t="s">
        <v>1828</v>
      </c>
      <c r="S4" s="104" t="s">
        <v>1828</v>
      </c>
      <c r="T4" s="104" t="s">
        <v>1828</v>
      </c>
      <c r="U4" s="104" t="s">
        <v>1828</v>
      </c>
      <c r="V4" s="102" t="s">
        <v>1823</v>
      </c>
    </row>
    <row r="5" spans="1:27" ht="15.5">
      <c r="A5" s="131"/>
      <c r="B5" s="101">
        <v>1.1000000000000001</v>
      </c>
      <c r="C5" s="103" t="str">
        <f>GOV!O29</f>
        <v>FM</v>
      </c>
      <c r="D5" s="103" t="str">
        <f>II!O10</f>
        <v>FM</v>
      </c>
      <c r="E5" s="103" t="s">
        <v>1806</v>
      </c>
      <c r="F5" s="103" t="s">
        <v>1806</v>
      </c>
      <c r="G5" s="103" t="s">
        <v>1806</v>
      </c>
      <c r="H5" s="103" t="s">
        <v>1806</v>
      </c>
      <c r="I5" s="103" t="s">
        <v>1806</v>
      </c>
      <c r="J5" s="103" t="s">
        <v>1806</v>
      </c>
      <c r="K5" s="103" t="str">
        <f>PCM!O11</f>
        <v>FM</v>
      </c>
      <c r="L5" s="103" t="str">
        <f>PAD!O11</f>
        <v>FM</v>
      </c>
      <c r="M5" s="103" t="str">
        <f>MPM!O11</f>
        <v>FM</v>
      </c>
      <c r="N5" s="103" t="s">
        <v>1806</v>
      </c>
      <c r="O5" s="103" t="s">
        <v>1806</v>
      </c>
      <c r="P5" s="103" t="s">
        <v>1806</v>
      </c>
      <c r="Q5" s="103" t="s">
        <v>1806</v>
      </c>
      <c r="R5" s="103" t="s">
        <v>1806</v>
      </c>
      <c r="S5" s="103" t="str">
        <f>CAR!O11</f>
        <v>FM</v>
      </c>
      <c r="T5" s="103" t="str">
        <f>DAR!O11</f>
        <v>FM</v>
      </c>
      <c r="U5" s="103" t="s">
        <v>1806</v>
      </c>
      <c r="V5" s="102" t="s">
        <v>1824</v>
      </c>
      <c r="Y5" s="96" t="s">
        <v>1137</v>
      </c>
      <c r="AA5" s="96" t="s">
        <v>1822</v>
      </c>
    </row>
    <row r="6" spans="1:27" ht="15.5">
      <c r="A6" s="131"/>
      <c r="B6" s="101">
        <v>1.2</v>
      </c>
      <c r="C6" s="103"/>
      <c r="D6" s="103"/>
      <c r="E6" s="103"/>
      <c r="F6" s="103"/>
      <c r="G6" s="103"/>
      <c r="H6" s="103" t="s">
        <v>1806</v>
      </c>
      <c r="I6" s="103"/>
      <c r="J6" s="103"/>
      <c r="K6" s="103" t="str">
        <f>PCM!O15</f>
        <v>FM</v>
      </c>
      <c r="L6" s="103"/>
      <c r="M6" s="103" t="str">
        <f>MPM!O15</f>
        <v>FM</v>
      </c>
      <c r="N6" s="103"/>
      <c r="O6" s="103"/>
      <c r="P6" s="103" t="s">
        <v>1806</v>
      </c>
      <c r="Q6" s="103" t="s">
        <v>1806</v>
      </c>
      <c r="R6" s="103"/>
      <c r="S6" s="103"/>
      <c r="T6" s="103" t="str">
        <f>DAR!O15</f>
        <v>FM</v>
      </c>
      <c r="U6" s="103"/>
      <c r="V6" s="102" t="s">
        <v>1825</v>
      </c>
      <c r="Y6" s="96" t="s">
        <v>1316</v>
      </c>
      <c r="AA6" s="96" t="s">
        <v>1823</v>
      </c>
    </row>
    <row r="7" spans="1:27" ht="15.5">
      <c r="A7" s="131"/>
      <c r="B7" s="101">
        <v>1.3</v>
      </c>
      <c r="C7" s="103"/>
      <c r="D7" s="103"/>
      <c r="E7" s="103"/>
      <c r="F7" s="103"/>
      <c r="G7" s="103"/>
      <c r="H7" s="103"/>
      <c r="I7" s="103"/>
      <c r="J7" s="103"/>
      <c r="K7" s="103" t="str">
        <f>PCM!O19</f>
        <v>FM</v>
      </c>
      <c r="L7" s="103"/>
      <c r="M7" s="103"/>
      <c r="N7" s="103"/>
      <c r="O7" s="103"/>
      <c r="P7" s="103"/>
      <c r="Q7" s="103"/>
      <c r="R7" s="103"/>
      <c r="S7" s="103"/>
      <c r="T7" s="103"/>
      <c r="U7" s="103"/>
      <c r="V7" s="102" t="s">
        <v>1316</v>
      </c>
      <c r="Y7" s="96" t="s">
        <v>1825</v>
      </c>
    </row>
    <row r="8" spans="1:27" ht="15.5">
      <c r="A8" s="131"/>
      <c r="B8" s="101">
        <v>1.4</v>
      </c>
      <c r="C8" s="103"/>
      <c r="D8" s="103"/>
      <c r="E8" s="103"/>
      <c r="F8" s="103"/>
      <c r="G8" s="103"/>
      <c r="H8" s="103"/>
      <c r="I8" s="103"/>
      <c r="J8" s="103"/>
      <c r="K8" s="103" t="s">
        <v>1806</v>
      </c>
      <c r="L8" s="103"/>
      <c r="M8" s="103"/>
      <c r="N8" s="103"/>
      <c r="O8" s="103"/>
      <c r="P8" s="103"/>
      <c r="Q8" s="103"/>
      <c r="R8" s="103"/>
      <c r="S8" s="103"/>
      <c r="T8" s="103"/>
      <c r="U8" s="103"/>
      <c r="V8" s="102" t="s">
        <v>1316</v>
      </c>
      <c r="Y8" s="96" t="s">
        <v>1825</v>
      </c>
    </row>
    <row r="9" spans="1:27" ht="15.5">
      <c r="A9" s="131" t="s">
        <v>47</v>
      </c>
      <c r="B9" s="103" t="s">
        <v>47</v>
      </c>
      <c r="C9" s="104" t="s">
        <v>1828</v>
      </c>
      <c r="D9" s="104" t="s">
        <v>1828</v>
      </c>
      <c r="E9" s="104" t="s">
        <v>1828</v>
      </c>
      <c r="F9" s="104" t="s">
        <v>1828</v>
      </c>
      <c r="G9" s="104" t="s">
        <v>1828</v>
      </c>
      <c r="H9" s="104" t="s">
        <v>1828</v>
      </c>
      <c r="I9" s="104" t="s">
        <v>1828</v>
      </c>
      <c r="J9" s="104" t="s">
        <v>1828</v>
      </c>
      <c r="K9" s="104" t="s">
        <v>1828</v>
      </c>
      <c r="L9" s="104" t="s">
        <v>1828</v>
      </c>
      <c r="M9" s="104" t="s">
        <v>1828</v>
      </c>
      <c r="N9" s="104" t="s">
        <v>1828</v>
      </c>
      <c r="O9" s="104" t="s">
        <v>1828</v>
      </c>
      <c r="P9" s="104" t="s">
        <v>1828</v>
      </c>
      <c r="Q9" s="104" t="s">
        <v>1828</v>
      </c>
      <c r="R9" s="104" t="s">
        <v>1828</v>
      </c>
      <c r="S9" s="104" t="s">
        <v>1828</v>
      </c>
      <c r="T9" s="104" t="s">
        <v>1828</v>
      </c>
      <c r="U9" s="104" t="s">
        <v>1828</v>
      </c>
      <c r="V9" s="102"/>
      <c r="Y9" s="96" t="s">
        <v>1826</v>
      </c>
    </row>
    <row r="10" spans="1:27" ht="15.5">
      <c r="A10" s="131"/>
      <c r="B10" s="101">
        <v>2.1</v>
      </c>
      <c r="C10" s="103" t="str">
        <f>GOV!O55</f>
        <v>FM</v>
      </c>
      <c r="D10" s="103" t="str">
        <f>II!O36</f>
        <v>LM</v>
      </c>
      <c r="E10" s="103" t="s">
        <v>1806</v>
      </c>
      <c r="F10" s="103" t="s">
        <v>1806</v>
      </c>
      <c r="G10" s="103" t="s">
        <v>1806</v>
      </c>
      <c r="H10" s="103" t="s">
        <v>1806</v>
      </c>
      <c r="I10" s="103" t="s">
        <v>1806</v>
      </c>
      <c r="J10" s="103" t="s">
        <v>1806</v>
      </c>
      <c r="K10" s="103" t="str">
        <f>PCM!O24</f>
        <v>FM</v>
      </c>
      <c r="L10" s="103" t="str">
        <f>PAD!O16</f>
        <v>FM</v>
      </c>
      <c r="M10" s="103" t="str">
        <f>MPM!O20</f>
        <v>FM</v>
      </c>
      <c r="N10" s="103" t="s">
        <v>1806</v>
      </c>
      <c r="O10" s="103" t="s">
        <v>1806</v>
      </c>
      <c r="P10" s="103" t="s">
        <v>1806</v>
      </c>
      <c r="Q10" s="103" t="s">
        <v>1806</v>
      </c>
      <c r="R10" s="103" t="s">
        <v>1806</v>
      </c>
      <c r="S10" s="103" t="str">
        <f>CAR!O16</f>
        <v>FM</v>
      </c>
      <c r="T10" s="103" t="str">
        <f>DAR!O20</f>
        <v>FM</v>
      </c>
      <c r="U10" s="103" t="s">
        <v>1806</v>
      </c>
      <c r="V10" s="102" t="s">
        <v>1824</v>
      </c>
    </row>
    <row r="11" spans="1:27" ht="15.5">
      <c r="A11" s="131"/>
      <c r="B11" s="101">
        <v>2.2000000000000002</v>
      </c>
      <c r="C11" s="103" t="str">
        <f>GOV!O80</f>
        <v>FM</v>
      </c>
      <c r="D11" s="103" t="str">
        <f>II!O61</f>
        <v>FM</v>
      </c>
      <c r="E11" s="103" t="s">
        <v>1806</v>
      </c>
      <c r="F11" s="103" t="s">
        <v>1806</v>
      </c>
      <c r="G11" s="103" t="s">
        <v>1806</v>
      </c>
      <c r="H11" s="103" t="s">
        <v>1806</v>
      </c>
      <c r="I11" s="103" t="s">
        <v>1806</v>
      </c>
      <c r="J11" s="103" t="s">
        <v>1806</v>
      </c>
      <c r="K11" s="103" t="str">
        <f>PCM!O28</f>
        <v>FM</v>
      </c>
      <c r="L11" s="103" t="str">
        <f>PAD!O20</f>
        <v>FM</v>
      </c>
      <c r="M11" s="103" t="str">
        <f>MPM!O24</f>
        <v>FM</v>
      </c>
      <c r="N11" s="103" t="s">
        <v>1806</v>
      </c>
      <c r="O11" s="103" t="s">
        <v>1806</v>
      </c>
      <c r="P11" s="103" t="s">
        <v>1806</v>
      </c>
      <c r="Q11" s="103" t="s">
        <v>1806</v>
      </c>
      <c r="R11" s="103" t="s">
        <v>1806</v>
      </c>
      <c r="S11" s="103" t="str">
        <f>CAR!O20</f>
        <v>FM</v>
      </c>
      <c r="T11" s="103" t="str">
        <f>DAR!O24</f>
        <v>FM</v>
      </c>
      <c r="U11" s="103" t="s">
        <v>1806</v>
      </c>
      <c r="V11" s="102" t="s">
        <v>1824</v>
      </c>
    </row>
    <row r="12" spans="1:27" ht="15.5">
      <c r="A12" s="131"/>
      <c r="B12" s="101">
        <v>2.2999999999999998</v>
      </c>
      <c r="C12" s="103" t="str">
        <f>GOV!O105</f>
        <v>FM</v>
      </c>
      <c r="D12" s="103"/>
      <c r="E12" s="103" t="s">
        <v>1806</v>
      </c>
      <c r="F12" s="103" t="s">
        <v>1806</v>
      </c>
      <c r="G12" s="103" t="s">
        <v>1806</v>
      </c>
      <c r="H12" s="103" t="s">
        <v>1806</v>
      </c>
      <c r="I12" s="103" t="s">
        <v>1806</v>
      </c>
      <c r="J12" s="103" t="s">
        <v>1806</v>
      </c>
      <c r="K12" s="103"/>
      <c r="L12" s="103" t="str">
        <f>PAD!O24</f>
        <v>FM</v>
      </c>
      <c r="M12" s="103" t="str">
        <f>MPM!O28</f>
        <v>FM</v>
      </c>
      <c r="N12" s="103"/>
      <c r="O12" s="103"/>
      <c r="P12" s="103" t="s">
        <v>1806</v>
      </c>
      <c r="Q12" s="103" t="s">
        <v>1806</v>
      </c>
      <c r="R12" s="103" t="s">
        <v>1806</v>
      </c>
      <c r="S12" s="103"/>
      <c r="T12" s="103" t="str">
        <f>DAR!O28</f>
        <v>FM</v>
      </c>
      <c r="U12" s="103" t="s">
        <v>1806</v>
      </c>
      <c r="V12" s="102" t="s">
        <v>1137</v>
      </c>
    </row>
    <row r="13" spans="1:27" ht="15.5">
      <c r="A13" s="131"/>
      <c r="B13" s="101">
        <v>2.4</v>
      </c>
      <c r="C13" s="103" t="str">
        <f>GOV!O130</f>
        <v>FM</v>
      </c>
      <c r="D13" s="103"/>
      <c r="E13" s="103"/>
      <c r="F13" s="103" t="s">
        <v>1806</v>
      </c>
      <c r="G13" s="103" t="s">
        <v>1806</v>
      </c>
      <c r="H13" s="103"/>
      <c r="I13" s="103" t="s">
        <v>1806</v>
      </c>
      <c r="J13" s="103" t="s">
        <v>1806</v>
      </c>
      <c r="K13" s="103"/>
      <c r="L13" s="103"/>
      <c r="M13" s="103" t="str">
        <f>MPM!O32</f>
        <v>FM</v>
      </c>
      <c r="N13" s="103"/>
      <c r="O13" s="103"/>
      <c r="P13" s="103" t="s">
        <v>1806</v>
      </c>
      <c r="Q13" s="103" t="s">
        <v>1806</v>
      </c>
      <c r="R13" s="103" t="s">
        <v>1806</v>
      </c>
      <c r="S13" s="103"/>
      <c r="T13" s="103" t="str">
        <f>DAR!O32</f>
        <v>FM</v>
      </c>
      <c r="U13" s="103" t="s">
        <v>1806</v>
      </c>
      <c r="V13" s="102" t="s">
        <v>1316</v>
      </c>
    </row>
    <row r="14" spans="1:27" ht="15.5">
      <c r="A14" s="131"/>
      <c r="B14" s="101">
        <v>2.5</v>
      </c>
      <c r="C14" s="103"/>
      <c r="D14" s="103"/>
      <c r="E14" s="103"/>
      <c r="F14" s="103" t="s">
        <v>1806</v>
      </c>
      <c r="G14" s="103"/>
      <c r="H14" s="103"/>
      <c r="I14" s="103"/>
      <c r="J14" s="103" t="s">
        <v>1806</v>
      </c>
      <c r="K14" s="103"/>
      <c r="L14" s="103"/>
      <c r="M14" s="103">
        <f>MPM!O36</f>
        <v>0</v>
      </c>
      <c r="N14" s="103"/>
      <c r="O14" s="103"/>
      <c r="P14" s="103"/>
      <c r="Q14" s="103" t="s">
        <v>1806</v>
      </c>
      <c r="R14" s="103"/>
      <c r="S14" s="103"/>
      <c r="T14" s="103" t="str">
        <f>DAR!O36</f>
        <v>FM</v>
      </c>
      <c r="U14" s="103" t="s">
        <v>1806</v>
      </c>
      <c r="V14" s="102"/>
    </row>
    <row r="15" spans="1:27" ht="15.5">
      <c r="A15" s="131"/>
      <c r="B15" s="101">
        <v>2.6</v>
      </c>
      <c r="C15" s="103"/>
      <c r="D15" s="103"/>
      <c r="E15" s="103"/>
      <c r="F15" s="103" t="s">
        <v>1806</v>
      </c>
      <c r="G15" s="103"/>
      <c r="H15" s="103"/>
      <c r="I15" s="103"/>
      <c r="J15" s="103" t="s">
        <v>1806</v>
      </c>
      <c r="K15" s="103"/>
      <c r="L15" s="103"/>
      <c r="M15" s="103" t="str">
        <f>MPM!O40</f>
        <v>FM</v>
      </c>
      <c r="N15" s="103"/>
      <c r="O15" s="103"/>
      <c r="P15" s="103"/>
      <c r="Q15" s="103" t="s">
        <v>1806</v>
      </c>
      <c r="R15" s="103"/>
      <c r="S15" s="103"/>
      <c r="T15" s="103"/>
      <c r="U15" s="103"/>
      <c r="V15" s="102"/>
    </row>
    <row r="16" spans="1:27" ht="15.5">
      <c r="A16" s="131"/>
      <c r="B16" s="101">
        <v>2.7</v>
      </c>
      <c r="C16" s="103"/>
      <c r="D16" s="103"/>
      <c r="E16" s="103"/>
      <c r="F16" s="103"/>
      <c r="G16" s="103"/>
      <c r="H16" s="103"/>
      <c r="I16" s="103"/>
      <c r="J16" s="103"/>
      <c r="K16" s="103"/>
      <c r="L16" s="103"/>
      <c r="M16" s="103"/>
      <c r="N16" s="103"/>
      <c r="O16" s="103"/>
      <c r="P16" s="103"/>
      <c r="Q16" s="103" t="s">
        <v>1806</v>
      </c>
      <c r="R16" s="103"/>
      <c r="S16" s="103"/>
      <c r="T16" s="103"/>
      <c r="U16" s="103"/>
      <c r="V16" s="102"/>
    </row>
    <row r="17" spans="1:22" ht="15.5">
      <c r="A17" s="131"/>
      <c r="B17" s="101">
        <v>2.8</v>
      </c>
      <c r="C17" s="103"/>
      <c r="D17" s="103"/>
      <c r="E17" s="103"/>
      <c r="F17" s="103"/>
      <c r="G17" s="103"/>
      <c r="H17" s="103"/>
      <c r="I17" s="103"/>
      <c r="J17" s="103"/>
      <c r="K17" s="103"/>
      <c r="L17" s="103"/>
      <c r="M17" s="103"/>
      <c r="N17" s="103"/>
      <c r="O17" s="103"/>
      <c r="P17" s="103"/>
      <c r="Q17" s="103" t="s">
        <v>1806</v>
      </c>
      <c r="R17" s="103"/>
      <c r="S17" s="103"/>
      <c r="T17" s="103"/>
      <c r="U17" s="103"/>
      <c r="V17" s="102"/>
    </row>
    <row r="18" spans="1:22" ht="15.5">
      <c r="A18" s="131" t="s">
        <v>73</v>
      </c>
      <c r="B18" s="103" t="s">
        <v>73</v>
      </c>
      <c r="C18" s="104" t="s">
        <v>1828</v>
      </c>
      <c r="D18" s="104" t="s">
        <v>1828</v>
      </c>
      <c r="E18" s="104" t="s">
        <v>1828</v>
      </c>
      <c r="F18" s="104" t="s">
        <v>1828</v>
      </c>
      <c r="G18" s="104" t="s">
        <v>1828</v>
      </c>
      <c r="H18" s="104" t="s">
        <v>1828</v>
      </c>
      <c r="I18" s="104" t="s">
        <v>1828</v>
      </c>
      <c r="J18" s="104" t="s">
        <v>1828</v>
      </c>
      <c r="K18" s="104" t="s">
        <v>1828</v>
      </c>
      <c r="L18" s="104" t="s">
        <v>1828</v>
      </c>
      <c r="M18" s="104" t="s">
        <v>1828</v>
      </c>
      <c r="N18" s="104" t="s">
        <v>1828</v>
      </c>
      <c r="O18" s="104" t="s">
        <v>1828</v>
      </c>
      <c r="P18" s="104" t="s">
        <v>1828</v>
      </c>
      <c r="Q18" s="104" t="s">
        <v>1828</v>
      </c>
      <c r="R18" s="104" t="s">
        <v>1828</v>
      </c>
      <c r="S18" s="104" t="s">
        <v>1828</v>
      </c>
      <c r="T18" s="104" t="s">
        <v>1828</v>
      </c>
      <c r="U18" s="103"/>
      <c r="V18" s="102"/>
    </row>
    <row r="19" spans="1:22" ht="15.5">
      <c r="A19" s="131"/>
      <c r="B19" s="101">
        <v>3.1</v>
      </c>
      <c r="C19" s="103" t="str">
        <f>GOV!O156</f>
        <v>FM</v>
      </c>
      <c r="D19" s="103" t="str">
        <f>II!O87</f>
        <v>FM</v>
      </c>
      <c r="E19" s="103" t="s">
        <v>1806</v>
      </c>
      <c r="F19" s="103" t="s">
        <v>1806</v>
      </c>
      <c r="G19" s="103" t="s">
        <v>1806</v>
      </c>
      <c r="H19" s="103" t="s">
        <v>1806</v>
      </c>
      <c r="I19" s="103" t="s">
        <v>1806</v>
      </c>
      <c r="J19" s="103" t="s">
        <v>1806</v>
      </c>
      <c r="K19" s="103" t="str">
        <f>PCM!O33</f>
        <v>FM</v>
      </c>
      <c r="L19" s="103" t="str">
        <f>PAD!O29</f>
        <v>FM</v>
      </c>
      <c r="M19" s="103" t="str">
        <f>MPM!O45</f>
        <v>FM</v>
      </c>
      <c r="N19" s="103" t="s">
        <v>1806</v>
      </c>
      <c r="O19" s="103" t="s">
        <v>1806</v>
      </c>
      <c r="P19" s="103" t="s">
        <v>1806</v>
      </c>
      <c r="Q19" s="103" t="s">
        <v>1806</v>
      </c>
      <c r="R19" s="103" t="s">
        <v>1806</v>
      </c>
      <c r="S19" s="103" t="str">
        <f>CAR!O25</f>
        <v>FM</v>
      </c>
      <c r="T19" s="103" t="str">
        <f>DAR!O41</f>
        <v>FM</v>
      </c>
      <c r="U19" s="103"/>
      <c r="V19" s="102" t="s">
        <v>1824</v>
      </c>
    </row>
    <row r="20" spans="1:22" ht="15.5">
      <c r="A20" s="131"/>
      <c r="B20" s="101">
        <v>3.2</v>
      </c>
      <c r="C20" s="103" t="str">
        <f>GOV!O181</f>
        <v>FM</v>
      </c>
      <c r="D20" s="103" t="str">
        <f>II!O112</f>
        <v>FM</v>
      </c>
      <c r="E20" s="103" t="s">
        <v>1806</v>
      </c>
      <c r="F20" s="103" t="s">
        <v>1806</v>
      </c>
      <c r="G20" s="103"/>
      <c r="H20" s="103"/>
      <c r="I20" s="103"/>
      <c r="J20" s="103" t="s">
        <v>1806</v>
      </c>
      <c r="K20" s="103" t="str">
        <f>PCM!O37</f>
        <v>FM</v>
      </c>
      <c r="L20" s="103" t="str">
        <f>PAD!O33</f>
        <v>LM</v>
      </c>
      <c r="M20" s="103" t="str">
        <f>MPM!O49</f>
        <v>FM</v>
      </c>
      <c r="N20" s="103" t="s">
        <v>1806</v>
      </c>
      <c r="O20" s="103" t="s">
        <v>1806</v>
      </c>
      <c r="P20" s="103" t="s">
        <v>1806</v>
      </c>
      <c r="Q20" s="103" t="s">
        <v>1806</v>
      </c>
      <c r="R20" s="103" t="s">
        <v>1806</v>
      </c>
      <c r="S20" s="103" t="str">
        <f>CAR!O29</f>
        <v>LM</v>
      </c>
      <c r="T20" s="103"/>
      <c r="U20" s="103"/>
      <c r="V20" s="102" t="s">
        <v>1824</v>
      </c>
    </row>
    <row r="21" spans="1:22" ht="15.5">
      <c r="A21" s="131"/>
      <c r="B21" s="101">
        <v>3.3</v>
      </c>
      <c r="C21" s="103"/>
      <c r="D21" s="103" t="str">
        <f>II!O137</f>
        <v>FM</v>
      </c>
      <c r="E21" s="103" t="s">
        <v>1806</v>
      </c>
      <c r="F21" s="103" t="s">
        <v>1806</v>
      </c>
      <c r="G21" s="103"/>
      <c r="H21" s="103"/>
      <c r="I21" s="103"/>
      <c r="J21" s="103" t="s">
        <v>1806</v>
      </c>
      <c r="K21" s="103" t="str">
        <f>PCM!O41</f>
        <v>FM</v>
      </c>
      <c r="L21" s="103" t="str">
        <f>PAD!O37</f>
        <v>FM</v>
      </c>
      <c r="M21" s="103" t="str">
        <f>MPM!O53</f>
        <v>FM</v>
      </c>
      <c r="N21" s="103" t="s">
        <v>1806</v>
      </c>
      <c r="O21" s="103" t="s">
        <v>1806</v>
      </c>
      <c r="P21" s="103" t="s">
        <v>1806</v>
      </c>
      <c r="Q21" s="103" t="s">
        <v>1806</v>
      </c>
      <c r="R21" s="103"/>
      <c r="S21" s="103" t="str">
        <f>CAR!O33</f>
        <v>LM</v>
      </c>
      <c r="T21" s="103"/>
      <c r="U21" s="103"/>
      <c r="V21" s="102"/>
    </row>
    <row r="22" spans="1:22" ht="15.5">
      <c r="A22" s="131"/>
      <c r="B22" s="101">
        <v>3.4</v>
      </c>
      <c r="C22" s="103"/>
      <c r="D22" s="103"/>
      <c r="E22" s="103" t="s">
        <v>1806</v>
      </c>
      <c r="F22" s="103"/>
      <c r="G22" s="103"/>
      <c r="H22" s="103"/>
      <c r="I22" s="103"/>
      <c r="J22" s="103" t="s">
        <v>1806</v>
      </c>
      <c r="K22" s="103" t="str">
        <f>PCM!O45</f>
        <v>FM</v>
      </c>
      <c r="L22" s="103" t="str">
        <f>PAD!O41</f>
        <v>FM</v>
      </c>
      <c r="M22" s="103" t="str">
        <f>MPM!O57</f>
        <v>FM</v>
      </c>
      <c r="N22" s="103" t="s">
        <v>1806</v>
      </c>
      <c r="O22" s="103" t="s">
        <v>1806</v>
      </c>
      <c r="P22" s="103" t="s">
        <v>1806</v>
      </c>
      <c r="Q22" s="103" t="s">
        <v>1806</v>
      </c>
      <c r="R22" s="103"/>
      <c r="S22" s="103" t="str">
        <f>CAR!O37</f>
        <v>FM</v>
      </c>
      <c r="T22" s="103"/>
      <c r="U22" s="103"/>
      <c r="V22" s="102"/>
    </row>
    <row r="23" spans="1:22" ht="15.5">
      <c r="A23" s="131"/>
      <c r="B23" s="101">
        <v>3.5</v>
      </c>
      <c r="C23" s="103"/>
      <c r="D23" s="103"/>
      <c r="E23" s="103" t="s">
        <v>1806</v>
      </c>
      <c r="F23" s="103"/>
      <c r="G23" s="103"/>
      <c r="H23" s="103"/>
      <c r="I23" s="103"/>
      <c r="J23" s="103" t="s">
        <v>1806</v>
      </c>
      <c r="K23" s="103" t="str">
        <f>PCM!O49</f>
        <v>FM</v>
      </c>
      <c r="L23" s="103" t="str">
        <f>PAD!O45</f>
        <v>FM</v>
      </c>
      <c r="M23" s="103" t="str">
        <f>MPM!O61</f>
        <v>FM</v>
      </c>
      <c r="N23" s="103" t="s">
        <v>1806</v>
      </c>
      <c r="O23" s="103" t="s">
        <v>1806</v>
      </c>
      <c r="P23" s="103"/>
      <c r="Q23" s="103"/>
      <c r="R23" s="103"/>
      <c r="S23" s="103" t="str">
        <f>CAR!O41</f>
        <v>FM</v>
      </c>
      <c r="T23" s="103"/>
      <c r="U23" s="103"/>
      <c r="V23" s="102"/>
    </row>
    <row r="24" spans="1:22" ht="15.5">
      <c r="A24" s="131"/>
      <c r="B24" s="101">
        <v>3.6</v>
      </c>
      <c r="C24" s="103"/>
      <c r="D24" s="103"/>
      <c r="E24" s="103" t="s">
        <v>1806</v>
      </c>
      <c r="F24" s="103"/>
      <c r="G24" s="103"/>
      <c r="H24" s="103"/>
      <c r="I24" s="103"/>
      <c r="J24" s="103" t="s">
        <v>1806</v>
      </c>
      <c r="K24" s="103" t="str">
        <f>PCM!O53</f>
        <v>FM</v>
      </c>
      <c r="L24" s="103" t="str">
        <f>PAD!O49</f>
        <v>FM</v>
      </c>
      <c r="M24" s="103" t="str">
        <f>MPM!O65</f>
        <v>FM</v>
      </c>
      <c r="N24" s="103"/>
      <c r="O24" s="103" t="s">
        <v>1806</v>
      </c>
      <c r="P24" s="103"/>
      <c r="Q24" s="103"/>
      <c r="R24" s="103"/>
      <c r="S24" s="103"/>
      <c r="T24" s="103"/>
      <c r="U24" s="103"/>
      <c r="V24" s="102"/>
    </row>
    <row r="25" spans="1:22" ht="15.5">
      <c r="A25" s="131"/>
      <c r="B25" s="101">
        <v>3.7</v>
      </c>
      <c r="C25" s="103"/>
      <c r="D25" s="103"/>
      <c r="E25" s="103"/>
      <c r="F25" s="103"/>
      <c r="G25" s="103"/>
      <c r="H25" s="103"/>
      <c r="I25" s="103"/>
      <c r="J25" s="103" t="s">
        <v>1806</v>
      </c>
      <c r="K25" s="103"/>
      <c r="L25" s="103" t="str">
        <f>PAD!O53</f>
        <v>FM</v>
      </c>
      <c r="M25" s="103"/>
      <c r="N25" s="103"/>
      <c r="O25" s="103"/>
      <c r="P25" s="103"/>
      <c r="Q25" s="103"/>
      <c r="R25" s="103"/>
      <c r="S25" s="103"/>
      <c r="T25" s="103"/>
      <c r="U25" s="103"/>
      <c r="V25" s="102"/>
    </row>
    <row r="26" spans="1:22" ht="15.5">
      <c r="A26" s="131" t="s">
        <v>1827</v>
      </c>
      <c r="B26" s="103" t="s">
        <v>401</v>
      </c>
      <c r="C26" s="104" t="s">
        <v>1828</v>
      </c>
      <c r="D26" s="103"/>
      <c r="E26" s="103"/>
      <c r="F26" s="103"/>
      <c r="G26" s="103"/>
      <c r="H26" s="103"/>
      <c r="I26" s="103"/>
      <c r="J26" s="103"/>
      <c r="K26" s="104" t="s">
        <v>1828</v>
      </c>
      <c r="L26" s="103"/>
      <c r="M26" s="104" t="s">
        <v>1828</v>
      </c>
      <c r="N26" s="103"/>
      <c r="O26" s="103"/>
      <c r="P26" s="103"/>
      <c r="Q26" s="104" t="s">
        <v>1828</v>
      </c>
      <c r="R26" s="103"/>
      <c r="S26" s="104" t="s">
        <v>1828</v>
      </c>
      <c r="T26" s="103"/>
      <c r="U26" s="103"/>
      <c r="V26" s="102"/>
    </row>
    <row r="27" spans="1:22" ht="15.5">
      <c r="A27" s="131"/>
      <c r="B27" s="101">
        <v>4.0999999999999996</v>
      </c>
      <c r="C27" s="103" t="str">
        <f>GOV!O207</f>
        <v>FM</v>
      </c>
      <c r="D27" s="103"/>
      <c r="E27" s="103"/>
      <c r="F27" s="103"/>
      <c r="G27" s="103"/>
      <c r="H27" s="103"/>
      <c r="I27" s="103"/>
      <c r="J27" s="103"/>
      <c r="K27" s="103" t="str">
        <f>PCM!O58</f>
        <v>FM</v>
      </c>
      <c r="L27" s="103"/>
      <c r="M27" s="103" t="str">
        <f>MPM!O70</f>
        <v>LM</v>
      </c>
      <c r="N27" s="103"/>
      <c r="O27" s="103"/>
      <c r="P27" s="103"/>
      <c r="Q27" s="103" t="s">
        <v>1806</v>
      </c>
      <c r="R27" s="103"/>
      <c r="S27" s="103" t="str">
        <f>CAR!O46</f>
        <v>FM</v>
      </c>
      <c r="T27" s="103"/>
      <c r="U27" s="103"/>
      <c r="V27" s="102" t="s">
        <v>1824</v>
      </c>
    </row>
    <row r="28" spans="1:22" ht="15.5">
      <c r="A28" s="131"/>
      <c r="B28" s="101">
        <v>4.2</v>
      </c>
      <c r="C28" s="103"/>
      <c r="D28" s="103"/>
      <c r="E28" s="103"/>
      <c r="F28" s="103"/>
      <c r="G28" s="103"/>
      <c r="H28" s="103"/>
      <c r="I28" s="103"/>
      <c r="J28" s="103"/>
      <c r="K28" s="103"/>
      <c r="L28" s="103"/>
      <c r="M28" s="103" t="str">
        <f>MPM!O74</f>
        <v>FM</v>
      </c>
      <c r="N28" s="103"/>
      <c r="O28" s="103"/>
      <c r="P28" s="103"/>
      <c r="Q28" s="103"/>
      <c r="R28" s="103"/>
      <c r="S28" s="103" t="str">
        <f>CAR!O50</f>
        <v>FM</v>
      </c>
      <c r="T28" s="103"/>
      <c r="U28" s="103"/>
      <c r="V28" s="102"/>
    </row>
    <row r="29" spans="1:22" ht="15.5">
      <c r="A29" s="131"/>
      <c r="B29" s="101">
        <v>4.3</v>
      </c>
      <c r="C29" s="103"/>
      <c r="D29" s="103"/>
      <c r="E29" s="103"/>
      <c r="F29" s="103"/>
      <c r="G29" s="103"/>
      <c r="H29" s="103"/>
      <c r="I29" s="103"/>
      <c r="J29" s="103"/>
      <c r="K29" s="103"/>
      <c r="L29" s="103"/>
      <c r="M29" s="103" t="str">
        <f>MPM!O78</f>
        <v>FM</v>
      </c>
      <c r="N29" s="103"/>
      <c r="O29" s="103"/>
      <c r="P29" s="103"/>
      <c r="Q29" s="103"/>
      <c r="R29" s="103"/>
      <c r="S29" s="103"/>
      <c r="T29" s="103"/>
      <c r="U29" s="103"/>
      <c r="V29" s="102"/>
    </row>
    <row r="30" spans="1:22" ht="15.5">
      <c r="A30" s="131"/>
      <c r="B30" s="101">
        <v>4.4000000000000004</v>
      </c>
      <c r="C30" s="103"/>
      <c r="D30" s="103"/>
      <c r="E30" s="103"/>
      <c r="F30" s="103"/>
      <c r="G30" s="103"/>
      <c r="H30" s="103"/>
      <c r="I30" s="103"/>
      <c r="J30" s="103"/>
      <c r="K30" s="103"/>
      <c r="L30" s="103"/>
      <c r="M30" s="103" t="str">
        <f>MPM!O82</f>
        <v>LM</v>
      </c>
      <c r="N30" s="103"/>
      <c r="O30" s="103"/>
      <c r="P30" s="103"/>
      <c r="Q30" s="103"/>
      <c r="R30" s="103"/>
      <c r="S30" s="103"/>
      <c r="T30" s="103"/>
      <c r="U30" s="103"/>
      <c r="V30" s="102"/>
    </row>
    <row r="31" spans="1:22" ht="15.5">
      <c r="A31" s="131"/>
      <c r="B31" s="101">
        <v>4.5</v>
      </c>
      <c r="C31" s="103"/>
      <c r="D31" s="103"/>
      <c r="E31" s="103"/>
      <c r="F31" s="103"/>
      <c r="G31" s="103"/>
      <c r="H31" s="103"/>
      <c r="I31" s="103"/>
      <c r="J31" s="103"/>
      <c r="K31" s="103"/>
      <c r="L31" s="103"/>
      <c r="M31" s="103" t="str">
        <f>MPM!O86</f>
        <v>FM</v>
      </c>
      <c r="N31" s="103"/>
      <c r="O31" s="103"/>
      <c r="P31" s="103"/>
      <c r="Q31" s="103"/>
      <c r="R31" s="103"/>
      <c r="S31" s="103"/>
      <c r="T31" s="103"/>
      <c r="U31" s="103"/>
      <c r="V31" s="102"/>
    </row>
    <row r="32" spans="1:22" ht="15.5">
      <c r="A32" s="131" t="s">
        <v>422</v>
      </c>
      <c r="B32" s="103" t="s">
        <v>422</v>
      </c>
      <c r="C32" s="103"/>
      <c r="D32" s="103"/>
      <c r="E32" s="103"/>
      <c r="F32" s="103"/>
      <c r="G32" s="103"/>
      <c r="H32" s="103"/>
      <c r="I32" s="103"/>
      <c r="J32" s="103"/>
      <c r="K32" s="103"/>
      <c r="L32" s="103"/>
      <c r="M32" s="104" t="s">
        <v>1828</v>
      </c>
      <c r="N32" s="103"/>
      <c r="O32" s="103"/>
      <c r="P32" s="103"/>
      <c r="Q32" s="103"/>
      <c r="R32" s="103"/>
      <c r="S32" s="104" t="s">
        <v>1828</v>
      </c>
      <c r="T32" s="103"/>
      <c r="U32" s="103"/>
      <c r="V32" s="102"/>
    </row>
    <row r="33" spans="1:22" ht="15.5">
      <c r="A33" s="131"/>
      <c r="B33" s="101">
        <v>5.0999999999999996</v>
      </c>
      <c r="C33" s="103"/>
      <c r="D33" s="103"/>
      <c r="E33" s="103"/>
      <c r="F33" s="103"/>
      <c r="G33" s="103"/>
      <c r="H33" s="103"/>
      <c r="I33" s="103"/>
      <c r="J33" s="103"/>
      <c r="K33" s="103"/>
      <c r="L33" s="103"/>
      <c r="M33" s="103" t="str">
        <f>MPM!O91</f>
        <v>FM</v>
      </c>
      <c r="N33" s="103"/>
      <c r="O33" s="103"/>
      <c r="P33" s="103"/>
      <c r="Q33" s="103"/>
      <c r="R33" s="103"/>
      <c r="S33" s="103" t="str">
        <f>CAR!O55</f>
        <v>FM</v>
      </c>
      <c r="T33" s="103"/>
      <c r="U33" s="103"/>
      <c r="V33" s="102"/>
    </row>
    <row r="34" spans="1:22" ht="15.5">
      <c r="A34" s="131"/>
      <c r="B34" s="101">
        <v>5.2</v>
      </c>
      <c r="C34" s="103"/>
      <c r="D34" s="103"/>
      <c r="E34" s="103"/>
      <c r="F34" s="103"/>
      <c r="G34" s="103"/>
      <c r="H34" s="103"/>
      <c r="I34" s="103"/>
      <c r="J34" s="103"/>
      <c r="K34" s="103"/>
      <c r="L34" s="103"/>
      <c r="M34" s="103" t="str">
        <f>MPM!O95</f>
        <v>FM</v>
      </c>
      <c r="N34" s="103"/>
      <c r="O34" s="103"/>
      <c r="P34" s="103"/>
      <c r="Q34" s="103"/>
      <c r="R34" s="103"/>
      <c r="S34" s="103"/>
      <c r="T34" s="103"/>
      <c r="U34" s="103"/>
      <c r="V34" s="102"/>
    </row>
    <row r="35" spans="1:22" ht="15.5">
      <c r="A35" s="131"/>
      <c r="B35" s="101">
        <v>5.3</v>
      </c>
      <c r="C35" s="103"/>
      <c r="D35" s="103"/>
      <c r="E35" s="103"/>
      <c r="F35" s="103"/>
      <c r="G35" s="103"/>
      <c r="H35" s="103"/>
      <c r="I35" s="103"/>
      <c r="J35" s="103"/>
      <c r="K35" s="103"/>
      <c r="L35" s="103"/>
      <c r="M35" s="103" t="str">
        <f>MPM!O99</f>
        <v>FM</v>
      </c>
      <c r="N35" s="103"/>
      <c r="O35" s="103"/>
      <c r="P35" s="103"/>
      <c r="Q35" s="103"/>
      <c r="R35" s="103"/>
      <c r="S35" s="103"/>
      <c r="T35" s="103"/>
      <c r="U35" s="103"/>
      <c r="V35" s="102"/>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C4:V35">
    <cfRule type="cellIs" dxfId="3541" priority="26" operator="equal">
      <formula>"S"</formula>
    </cfRule>
    <cfRule type="cellIs" dxfId="3540" priority="27" stopIfTrue="1" operator="equal">
      <formula>"FM"</formula>
    </cfRule>
    <cfRule type="cellIs" dxfId="3539" priority="28" stopIfTrue="1" operator="equal">
      <formula>"LM"</formula>
    </cfRule>
    <cfRule type="cellIs" dxfId="3538" priority="29" stopIfTrue="1" operator="equal">
      <formula>"PM"</formula>
    </cfRule>
    <cfRule type="cellIs" dxfId="3537" priority="30" stopIfTrue="1" operator="equal">
      <formula>"DM"</formula>
    </cfRule>
  </conditionalFormatting>
  <conditionalFormatting sqref="B4">
    <cfRule type="cellIs" dxfId="3536" priority="21" operator="equal">
      <formula>"S"</formula>
    </cfRule>
    <cfRule type="cellIs" dxfId="3535" priority="22" stopIfTrue="1" operator="equal">
      <formula>"FM"</formula>
    </cfRule>
    <cfRule type="cellIs" dxfId="3534" priority="23" stopIfTrue="1" operator="equal">
      <formula>"LM"</formula>
    </cfRule>
    <cfRule type="cellIs" dxfId="3533" priority="24" stopIfTrue="1" operator="equal">
      <formula>"PM"</formula>
    </cfRule>
    <cfRule type="cellIs" dxfId="3532" priority="25" stopIfTrue="1" operator="equal">
      <formula>"DM"</formula>
    </cfRule>
  </conditionalFormatting>
  <conditionalFormatting sqref="B9">
    <cfRule type="cellIs" dxfId="3531" priority="16" operator="equal">
      <formula>"S"</formula>
    </cfRule>
    <cfRule type="cellIs" dxfId="3530" priority="17" stopIfTrue="1" operator="equal">
      <formula>"FM"</formula>
    </cfRule>
    <cfRule type="cellIs" dxfId="3529" priority="18" stopIfTrue="1" operator="equal">
      <formula>"LM"</formula>
    </cfRule>
    <cfRule type="cellIs" dxfId="3528" priority="19" stopIfTrue="1" operator="equal">
      <formula>"PM"</formula>
    </cfRule>
    <cfRule type="cellIs" dxfId="3527" priority="20" stopIfTrue="1" operator="equal">
      <formula>"DM"</formula>
    </cfRule>
  </conditionalFormatting>
  <conditionalFormatting sqref="B18">
    <cfRule type="cellIs" dxfId="3526" priority="11" operator="equal">
      <formula>"S"</formula>
    </cfRule>
    <cfRule type="cellIs" dxfId="3525" priority="12" stopIfTrue="1" operator="equal">
      <formula>"FM"</formula>
    </cfRule>
    <cfRule type="cellIs" dxfId="3524" priority="13" stopIfTrue="1" operator="equal">
      <formula>"LM"</formula>
    </cfRule>
    <cfRule type="cellIs" dxfId="3523" priority="14" stopIfTrue="1" operator="equal">
      <formula>"PM"</formula>
    </cfRule>
    <cfRule type="cellIs" dxfId="3522" priority="15" stopIfTrue="1" operator="equal">
      <formula>"DM"</formula>
    </cfRule>
  </conditionalFormatting>
  <conditionalFormatting sqref="B26">
    <cfRule type="cellIs" dxfId="3521" priority="6" operator="equal">
      <formula>"S"</formula>
    </cfRule>
    <cfRule type="cellIs" dxfId="3520" priority="7" stopIfTrue="1" operator="equal">
      <formula>"FM"</formula>
    </cfRule>
    <cfRule type="cellIs" dxfId="3519" priority="8" stopIfTrue="1" operator="equal">
      <formula>"LM"</formula>
    </cfRule>
    <cfRule type="cellIs" dxfId="3518" priority="9" stopIfTrue="1" operator="equal">
      <formula>"PM"</formula>
    </cfRule>
    <cfRule type="cellIs" dxfId="3517" priority="10" stopIfTrue="1" operator="equal">
      <formula>"DM"</formula>
    </cfRule>
  </conditionalFormatting>
  <conditionalFormatting sqref="B32">
    <cfRule type="cellIs" dxfId="3516" priority="1" operator="equal">
      <formula>"S"</formula>
    </cfRule>
    <cfRule type="cellIs" dxfId="3515" priority="2" stopIfTrue="1" operator="equal">
      <formula>"FM"</formula>
    </cfRule>
    <cfRule type="cellIs" dxfId="3514" priority="3" stopIfTrue="1" operator="equal">
      <formula>"LM"</formula>
    </cfRule>
    <cfRule type="cellIs" dxfId="3513" priority="4" stopIfTrue="1" operator="equal">
      <formula>"PM"</formula>
    </cfRule>
    <cfRule type="cellIs" dxfId="3512" priority="5" stopIfTrue="1" operator="equal">
      <formula>"DM"</formula>
    </cfRule>
  </conditionalFormatting>
  <pageMargins left="0.7" right="0.7" top="0.75" bottom="0.75" header="0.3" footer="0.3"/>
  <pageSetup scale="63" fitToHeight="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50ACB-38BC-4FFE-B03B-27D265B4FAA7}">
  <sheetPr codeName="Sheet34">
    <pageSetUpPr fitToPage="1"/>
  </sheetPr>
  <dimension ref="A1:AA35"/>
  <sheetViews>
    <sheetView zoomScale="85" zoomScaleNormal="85" workbookViewId="0">
      <selection activeCell="F27" sqref="F27"/>
    </sheetView>
  </sheetViews>
  <sheetFormatPr defaultColWidth="8.7265625" defaultRowHeight="14.5"/>
  <cols>
    <col min="1" max="21" width="8.7265625" style="96"/>
    <col min="22" max="22" width="8.7265625" style="96" hidden="1" customWidth="1"/>
    <col min="23" max="16384" width="8.7265625" style="96"/>
  </cols>
  <sheetData>
    <row r="1" spans="1:27" s="129" customFormat="1" ht="18.5">
      <c r="A1" s="129" t="s">
        <v>604</v>
      </c>
    </row>
    <row r="2" spans="1:27" ht="93">
      <c r="A2" s="134" t="s">
        <v>1807</v>
      </c>
      <c r="B2" s="134" t="s">
        <v>1808</v>
      </c>
      <c r="C2" s="132" t="s">
        <v>1809</v>
      </c>
      <c r="D2" s="132"/>
      <c r="E2" s="133" t="s">
        <v>1810</v>
      </c>
      <c r="F2" s="133"/>
      <c r="G2" s="132" t="s">
        <v>1811</v>
      </c>
      <c r="H2" s="132"/>
      <c r="I2" s="132"/>
      <c r="J2" s="132"/>
      <c r="K2" s="133" t="s">
        <v>1812</v>
      </c>
      <c r="L2" s="133"/>
      <c r="M2" s="133"/>
      <c r="N2" s="97" t="s">
        <v>1813</v>
      </c>
      <c r="O2" s="98" t="s">
        <v>1814</v>
      </c>
      <c r="P2" s="132" t="s">
        <v>1815</v>
      </c>
      <c r="Q2" s="132"/>
      <c r="R2" s="132"/>
      <c r="S2" s="133" t="s">
        <v>1816</v>
      </c>
      <c r="T2" s="133"/>
      <c r="U2" s="133"/>
      <c r="V2" s="99" t="s">
        <v>1817</v>
      </c>
    </row>
    <row r="3" spans="1:27" ht="15.5">
      <c r="A3" s="134"/>
      <c r="B3" s="134"/>
      <c r="C3" s="100" t="s">
        <v>1793</v>
      </c>
      <c r="D3" s="100" t="s">
        <v>1794</v>
      </c>
      <c r="E3" s="101" t="s">
        <v>1818</v>
      </c>
      <c r="F3" s="101" t="s">
        <v>1819</v>
      </c>
      <c r="G3" s="100" t="s">
        <v>1802</v>
      </c>
      <c r="H3" s="100" t="s">
        <v>1805</v>
      </c>
      <c r="I3" s="100" t="s">
        <v>1801</v>
      </c>
      <c r="J3" s="100" t="s">
        <v>1803</v>
      </c>
      <c r="K3" s="101" t="s">
        <v>1799</v>
      </c>
      <c r="L3" s="101" t="s">
        <v>1798</v>
      </c>
      <c r="M3" s="101" t="s">
        <v>1796</v>
      </c>
      <c r="N3" s="100" t="s">
        <v>1804</v>
      </c>
      <c r="O3" s="101" t="s">
        <v>1797</v>
      </c>
      <c r="P3" s="100" t="s">
        <v>1795</v>
      </c>
      <c r="Q3" s="100" t="s">
        <v>1800</v>
      </c>
      <c r="R3" s="100" t="s">
        <v>1792</v>
      </c>
      <c r="S3" s="101" t="s">
        <v>1789</v>
      </c>
      <c r="T3" s="101" t="s">
        <v>1791</v>
      </c>
      <c r="U3" s="101" t="s">
        <v>1790</v>
      </c>
      <c r="V3" s="99" t="s">
        <v>1820</v>
      </c>
    </row>
    <row r="4" spans="1:27" ht="15.5">
      <c r="A4" s="131" t="s">
        <v>1821</v>
      </c>
      <c r="B4" s="103" t="s">
        <v>28</v>
      </c>
      <c r="C4" s="104" t="s">
        <v>1828</v>
      </c>
      <c r="D4" s="104" t="s">
        <v>1828</v>
      </c>
      <c r="E4" s="104" t="s">
        <v>1828</v>
      </c>
      <c r="F4" s="104" t="s">
        <v>1828</v>
      </c>
      <c r="G4" s="104" t="s">
        <v>1828</v>
      </c>
      <c r="H4" s="104" t="s">
        <v>1828</v>
      </c>
      <c r="I4" s="104" t="s">
        <v>1828</v>
      </c>
      <c r="J4" s="104" t="s">
        <v>1828</v>
      </c>
      <c r="K4" s="104" t="s">
        <v>1828</v>
      </c>
      <c r="L4" s="104" t="s">
        <v>1828</v>
      </c>
      <c r="M4" s="104" t="s">
        <v>1828</v>
      </c>
      <c r="N4" s="104" t="s">
        <v>1828</v>
      </c>
      <c r="O4" s="104" t="s">
        <v>1828</v>
      </c>
      <c r="P4" s="104" t="s">
        <v>1828</v>
      </c>
      <c r="Q4" s="104" t="s">
        <v>1828</v>
      </c>
      <c r="R4" s="104" t="s">
        <v>1828</v>
      </c>
      <c r="S4" s="104" t="s">
        <v>1828</v>
      </c>
      <c r="T4" s="104" t="s">
        <v>1828</v>
      </c>
      <c r="U4" s="104" t="s">
        <v>1828</v>
      </c>
      <c r="V4" s="102" t="s">
        <v>1823</v>
      </c>
    </row>
    <row r="5" spans="1:27" ht="15.5">
      <c r="A5" s="131"/>
      <c r="B5" s="101">
        <v>1.1000000000000001</v>
      </c>
      <c r="C5" s="103" t="str">
        <f>GOV!O29</f>
        <v>FM</v>
      </c>
      <c r="D5" s="103" t="str">
        <f>II!O10</f>
        <v>FM</v>
      </c>
      <c r="E5" s="103" t="s">
        <v>1806</v>
      </c>
      <c r="F5" s="103" t="s">
        <v>1806</v>
      </c>
      <c r="G5" s="103" t="s">
        <v>1806</v>
      </c>
      <c r="H5" s="103" t="s">
        <v>1806</v>
      </c>
      <c r="I5" s="103" t="s">
        <v>1806</v>
      </c>
      <c r="J5" s="103" t="s">
        <v>1806</v>
      </c>
      <c r="K5" s="103" t="s">
        <v>1806</v>
      </c>
      <c r="L5" s="103" t="s">
        <v>1806</v>
      </c>
      <c r="M5" s="103" t="s">
        <v>1806</v>
      </c>
      <c r="N5" s="103" t="s">
        <v>1806</v>
      </c>
      <c r="O5" s="103" t="str">
        <f>OT!O11</f>
        <v>FM</v>
      </c>
      <c r="P5" s="103" t="s">
        <v>1806</v>
      </c>
      <c r="Q5" s="103" t="s">
        <v>1806</v>
      </c>
      <c r="R5" s="103" t="s">
        <v>1806</v>
      </c>
      <c r="S5" s="103" t="s">
        <v>1806</v>
      </c>
      <c r="T5" s="103" t="s">
        <v>1806</v>
      </c>
      <c r="U5" s="103" t="s">
        <v>1806</v>
      </c>
      <c r="V5" s="102" t="s">
        <v>1824</v>
      </c>
      <c r="Y5" s="96" t="s">
        <v>1137</v>
      </c>
      <c r="AA5" s="96" t="s">
        <v>1822</v>
      </c>
    </row>
    <row r="6" spans="1:27" ht="15.5">
      <c r="A6" s="131"/>
      <c r="B6" s="101">
        <v>1.2</v>
      </c>
      <c r="C6" s="103"/>
      <c r="D6" s="103"/>
      <c r="E6" s="103"/>
      <c r="F6" s="103"/>
      <c r="G6" s="103"/>
      <c r="H6" s="103" t="s">
        <v>1806</v>
      </c>
      <c r="I6" s="103"/>
      <c r="J6" s="103"/>
      <c r="K6" s="103" t="s">
        <v>1806</v>
      </c>
      <c r="L6" s="103"/>
      <c r="M6" s="103" t="s">
        <v>1806</v>
      </c>
      <c r="N6" s="103"/>
      <c r="O6" s="103"/>
      <c r="P6" s="103" t="s">
        <v>1806</v>
      </c>
      <c r="Q6" s="103" t="s">
        <v>1806</v>
      </c>
      <c r="R6" s="103"/>
      <c r="S6" s="103"/>
      <c r="T6" s="103" t="s">
        <v>1806</v>
      </c>
      <c r="U6" s="103"/>
      <c r="V6" s="102" t="s">
        <v>1825</v>
      </c>
      <c r="Y6" s="96" t="s">
        <v>1316</v>
      </c>
      <c r="AA6" s="96" t="s">
        <v>1823</v>
      </c>
    </row>
    <row r="7" spans="1:27" ht="15.5">
      <c r="A7" s="131"/>
      <c r="B7" s="101">
        <v>1.3</v>
      </c>
      <c r="C7" s="103"/>
      <c r="D7" s="103"/>
      <c r="E7" s="103"/>
      <c r="F7" s="103"/>
      <c r="G7" s="103"/>
      <c r="H7" s="103"/>
      <c r="I7" s="103"/>
      <c r="J7" s="103"/>
      <c r="K7" s="103" t="s">
        <v>1806</v>
      </c>
      <c r="L7" s="103"/>
      <c r="M7" s="103"/>
      <c r="N7" s="103"/>
      <c r="O7" s="103"/>
      <c r="P7" s="103"/>
      <c r="Q7" s="103"/>
      <c r="R7" s="103"/>
      <c r="S7" s="103"/>
      <c r="T7" s="103"/>
      <c r="U7" s="103"/>
      <c r="V7" s="102" t="s">
        <v>1316</v>
      </c>
      <c r="Y7" s="96" t="s">
        <v>1825</v>
      </c>
    </row>
    <row r="8" spans="1:27" ht="15.5">
      <c r="A8" s="131"/>
      <c r="B8" s="101">
        <v>1.4</v>
      </c>
      <c r="C8" s="103"/>
      <c r="D8" s="103"/>
      <c r="E8" s="103"/>
      <c r="F8" s="103"/>
      <c r="G8" s="103"/>
      <c r="H8" s="103"/>
      <c r="I8" s="103"/>
      <c r="J8" s="103"/>
      <c r="K8" s="103" t="s">
        <v>1806</v>
      </c>
      <c r="L8" s="103"/>
      <c r="M8" s="103"/>
      <c r="N8" s="103"/>
      <c r="O8" s="103"/>
      <c r="P8" s="103"/>
      <c r="Q8" s="103"/>
      <c r="R8" s="103"/>
      <c r="S8" s="103"/>
      <c r="T8" s="103"/>
      <c r="U8" s="103"/>
      <c r="V8" s="102" t="s">
        <v>1316</v>
      </c>
      <c r="Y8" s="96" t="s">
        <v>1825</v>
      </c>
    </row>
    <row r="9" spans="1:27" ht="15.5">
      <c r="A9" s="131" t="s">
        <v>47</v>
      </c>
      <c r="B9" s="103" t="s">
        <v>47</v>
      </c>
      <c r="C9" s="104" t="s">
        <v>1828</v>
      </c>
      <c r="D9" s="104" t="s">
        <v>1828</v>
      </c>
      <c r="E9" s="104" t="s">
        <v>1828</v>
      </c>
      <c r="F9" s="104" t="s">
        <v>1828</v>
      </c>
      <c r="G9" s="104" t="s">
        <v>1828</v>
      </c>
      <c r="H9" s="104" t="s">
        <v>1828</v>
      </c>
      <c r="I9" s="104" t="s">
        <v>1828</v>
      </c>
      <c r="J9" s="104" t="s">
        <v>1828</v>
      </c>
      <c r="K9" s="104" t="s">
        <v>1828</v>
      </c>
      <c r="L9" s="104" t="s">
        <v>1828</v>
      </c>
      <c r="M9" s="104" t="s">
        <v>1828</v>
      </c>
      <c r="N9" s="104" t="s">
        <v>1828</v>
      </c>
      <c r="O9" s="104" t="s">
        <v>1828</v>
      </c>
      <c r="P9" s="104" t="s">
        <v>1828</v>
      </c>
      <c r="Q9" s="104" t="s">
        <v>1828</v>
      </c>
      <c r="R9" s="104" t="s">
        <v>1828</v>
      </c>
      <c r="S9" s="104" t="s">
        <v>1828</v>
      </c>
      <c r="T9" s="104" t="s">
        <v>1828</v>
      </c>
      <c r="U9" s="104" t="s">
        <v>1828</v>
      </c>
      <c r="V9" s="102"/>
      <c r="Y9" s="96" t="s">
        <v>1826</v>
      </c>
    </row>
    <row r="10" spans="1:27" ht="15.5">
      <c r="A10" s="131"/>
      <c r="B10" s="101">
        <v>2.1</v>
      </c>
      <c r="C10" s="103" t="str">
        <f>GOV!O55</f>
        <v>FM</v>
      </c>
      <c r="D10" s="103" t="str">
        <f>II!O36</f>
        <v>LM</v>
      </c>
      <c r="E10" s="103" t="s">
        <v>1806</v>
      </c>
      <c r="F10" s="103" t="s">
        <v>1806</v>
      </c>
      <c r="G10" s="103" t="s">
        <v>1806</v>
      </c>
      <c r="H10" s="103" t="s">
        <v>1806</v>
      </c>
      <c r="I10" s="103" t="s">
        <v>1806</v>
      </c>
      <c r="J10" s="103" t="s">
        <v>1806</v>
      </c>
      <c r="K10" s="103" t="s">
        <v>1806</v>
      </c>
      <c r="L10" s="103" t="s">
        <v>1806</v>
      </c>
      <c r="M10" s="103" t="s">
        <v>1806</v>
      </c>
      <c r="N10" s="103" t="s">
        <v>1806</v>
      </c>
      <c r="O10" s="103" t="str">
        <f>OT!O16</f>
        <v>FM</v>
      </c>
      <c r="P10" s="103" t="s">
        <v>1806</v>
      </c>
      <c r="Q10" s="103" t="s">
        <v>1806</v>
      </c>
      <c r="R10" s="103" t="s">
        <v>1806</v>
      </c>
      <c r="S10" s="103" t="s">
        <v>1806</v>
      </c>
      <c r="T10" s="103" t="s">
        <v>1806</v>
      </c>
      <c r="U10" s="103" t="s">
        <v>1806</v>
      </c>
      <c r="V10" s="102" t="s">
        <v>1824</v>
      </c>
    </row>
    <row r="11" spans="1:27" ht="15.5">
      <c r="A11" s="131"/>
      <c r="B11" s="101">
        <v>2.2000000000000002</v>
      </c>
      <c r="C11" s="103" t="str">
        <f>GOV!O80</f>
        <v>FM</v>
      </c>
      <c r="D11" s="103" t="str">
        <f>II!O61</f>
        <v>FM</v>
      </c>
      <c r="E11" s="103" t="s">
        <v>1806</v>
      </c>
      <c r="F11" s="103" t="s">
        <v>1806</v>
      </c>
      <c r="G11" s="103" t="s">
        <v>1806</v>
      </c>
      <c r="H11" s="103" t="s">
        <v>1806</v>
      </c>
      <c r="I11" s="103" t="s">
        <v>1806</v>
      </c>
      <c r="J11" s="103" t="s">
        <v>1806</v>
      </c>
      <c r="K11" s="103" t="s">
        <v>1806</v>
      </c>
      <c r="L11" s="103" t="s">
        <v>1806</v>
      </c>
      <c r="M11" s="103" t="s">
        <v>1806</v>
      </c>
      <c r="N11" s="103" t="s">
        <v>1806</v>
      </c>
      <c r="O11" s="103" t="str">
        <f>OT!O20</f>
        <v>FM</v>
      </c>
      <c r="P11" s="103" t="s">
        <v>1806</v>
      </c>
      <c r="Q11" s="103" t="s">
        <v>1806</v>
      </c>
      <c r="R11" s="103" t="s">
        <v>1806</v>
      </c>
      <c r="S11" s="103" t="s">
        <v>1806</v>
      </c>
      <c r="T11" s="103" t="s">
        <v>1806</v>
      </c>
      <c r="U11" s="103" t="s">
        <v>1806</v>
      </c>
      <c r="V11" s="102" t="s">
        <v>1824</v>
      </c>
    </row>
    <row r="12" spans="1:27" ht="15.5">
      <c r="A12" s="131"/>
      <c r="B12" s="101">
        <v>2.2999999999999998</v>
      </c>
      <c r="C12" s="103" t="str">
        <f>GOV!O105</f>
        <v>FM</v>
      </c>
      <c r="D12" s="103"/>
      <c r="E12" s="103" t="s">
        <v>1806</v>
      </c>
      <c r="F12" s="103" t="s">
        <v>1806</v>
      </c>
      <c r="G12" s="103" t="s">
        <v>1806</v>
      </c>
      <c r="H12" s="103" t="s">
        <v>1806</v>
      </c>
      <c r="I12" s="103" t="s">
        <v>1806</v>
      </c>
      <c r="J12" s="103" t="s">
        <v>1806</v>
      </c>
      <c r="K12" s="103"/>
      <c r="L12" s="103" t="s">
        <v>1806</v>
      </c>
      <c r="M12" s="103" t="s">
        <v>1806</v>
      </c>
      <c r="N12" s="103"/>
      <c r="O12" s="103"/>
      <c r="P12" s="103" t="s">
        <v>1806</v>
      </c>
      <c r="Q12" s="103" t="s">
        <v>1806</v>
      </c>
      <c r="R12" s="103" t="s">
        <v>1806</v>
      </c>
      <c r="S12" s="103"/>
      <c r="T12" s="103" t="s">
        <v>1806</v>
      </c>
      <c r="U12" s="103" t="s">
        <v>1806</v>
      </c>
      <c r="V12" s="102" t="s">
        <v>1137</v>
      </c>
    </row>
    <row r="13" spans="1:27" ht="15.5">
      <c r="A13" s="131"/>
      <c r="B13" s="101">
        <v>2.4</v>
      </c>
      <c r="C13" s="103" t="str">
        <f>GOV!O130</f>
        <v>FM</v>
      </c>
      <c r="D13" s="103"/>
      <c r="E13" s="103"/>
      <c r="F13" s="103" t="s">
        <v>1806</v>
      </c>
      <c r="G13" s="103" t="s">
        <v>1806</v>
      </c>
      <c r="H13" s="103"/>
      <c r="I13" s="103" t="s">
        <v>1806</v>
      </c>
      <c r="J13" s="103" t="s">
        <v>1806</v>
      </c>
      <c r="K13" s="103"/>
      <c r="L13" s="103"/>
      <c r="M13" s="103" t="s">
        <v>1806</v>
      </c>
      <c r="N13" s="103"/>
      <c r="O13" s="103"/>
      <c r="P13" s="103" t="s">
        <v>1806</v>
      </c>
      <c r="Q13" s="103" t="s">
        <v>1806</v>
      </c>
      <c r="R13" s="103" t="s">
        <v>1806</v>
      </c>
      <c r="S13" s="103"/>
      <c r="T13" s="103" t="s">
        <v>1806</v>
      </c>
      <c r="U13" s="103" t="s">
        <v>1806</v>
      </c>
      <c r="V13" s="102" t="s">
        <v>1316</v>
      </c>
    </row>
    <row r="14" spans="1:27" ht="15.5">
      <c r="A14" s="131"/>
      <c r="B14" s="101">
        <v>2.5</v>
      </c>
      <c r="C14" s="103"/>
      <c r="D14" s="103"/>
      <c r="E14" s="103"/>
      <c r="F14" s="103" t="s">
        <v>1806</v>
      </c>
      <c r="G14" s="103"/>
      <c r="H14" s="103"/>
      <c r="I14" s="103"/>
      <c r="J14" s="103" t="s">
        <v>1806</v>
      </c>
      <c r="K14" s="103"/>
      <c r="L14" s="103"/>
      <c r="M14" s="103" t="s">
        <v>1806</v>
      </c>
      <c r="N14" s="103"/>
      <c r="O14" s="103"/>
      <c r="P14" s="103"/>
      <c r="Q14" s="103" t="s">
        <v>1806</v>
      </c>
      <c r="R14" s="103"/>
      <c r="S14" s="103"/>
      <c r="T14" s="103" t="s">
        <v>1806</v>
      </c>
      <c r="U14" s="103" t="s">
        <v>1806</v>
      </c>
      <c r="V14" s="102"/>
    </row>
    <row r="15" spans="1:27" ht="15.5">
      <c r="A15" s="131"/>
      <c r="B15" s="101">
        <v>2.6</v>
      </c>
      <c r="C15" s="103"/>
      <c r="D15" s="103"/>
      <c r="E15" s="103"/>
      <c r="F15" s="103" t="s">
        <v>1806</v>
      </c>
      <c r="G15" s="103"/>
      <c r="H15" s="103"/>
      <c r="I15" s="103"/>
      <c r="J15" s="103" t="s">
        <v>1806</v>
      </c>
      <c r="K15" s="103"/>
      <c r="L15" s="103"/>
      <c r="M15" s="103" t="s">
        <v>1806</v>
      </c>
      <c r="N15" s="103"/>
      <c r="O15" s="103"/>
      <c r="P15" s="103"/>
      <c r="Q15" s="103" t="s">
        <v>1806</v>
      </c>
      <c r="R15" s="103"/>
      <c r="S15" s="103"/>
      <c r="T15" s="103"/>
      <c r="U15" s="103"/>
      <c r="V15" s="102"/>
    </row>
    <row r="16" spans="1:27" ht="15.5">
      <c r="A16" s="131"/>
      <c r="B16" s="101">
        <v>2.7</v>
      </c>
      <c r="C16" s="103"/>
      <c r="D16" s="103"/>
      <c r="E16" s="103"/>
      <c r="F16" s="103"/>
      <c r="G16" s="103"/>
      <c r="H16" s="103"/>
      <c r="I16" s="103"/>
      <c r="J16" s="103"/>
      <c r="K16" s="103"/>
      <c r="L16" s="103"/>
      <c r="M16" s="103"/>
      <c r="N16" s="103"/>
      <c r="O16" s="103"/>
      <c r="P16" s="103"/>
      <c r="Q16" s="103" t="s">
        <v>1806</v>
      </c>
      <c r="R16" s="103"/>
      <c r="S16" s="103"/>
      <c r="T16" s="103"/>
      <c r="U16" s="103"/>
      <c r="V16" s="102"/>
    </row>
    <row r="17" spans="1:22" ht="15.5">
      <c r="A17" s="131"/>
      <c r="B17" s="101">
        <v>2.8</v>
      </c>
      <c r="C17" s="103"/>
      <c r="D17" s="103"/>
      <c r="E17" s="103"/>
      <c r="F17" s="103"/>
      <c r="G17" s="103"/>
      <c r="H17" s="103"/>
      <c r="I17" s="103"/>
      <c r="J17" s="103"/>
      <c r="K17" s="103"/>
      <c r="L17" s="103"/>
      <c r="M17" s="103"/>
      <c r="N17" s="103"/>
      <c r="O17" s="103"/>
      <c r="P17" s="103"/>
      <c r="Q17" s="103" t="s">
        <v>1806</v>
      </c>
      <c r="R17" s="103"/>
      <c r="S17" s="103"/>
      <c r="T17" s="103"/>
      <c r="U17" s="103"/>
      <c r="V17" s="102"/>
    </row>
    <row r="18" spans="1:22" ht="15.5">
      <c r="A18" s="131" t="s">
        <v>73</v>
      </c>
      <c r="B18" s="103" t="s">
        <v>73</v>
      </c>
      <c r="C18" s="104" t="s">
        <v>1828</v>
      </c>
      <c r="D18" s="104" t="s">
        <v>1828</v>
      </c>
      <c r="E18" s="104" t="s">
        <v>1828</v>
      </c>
      <c r="F18" s="104" t="s">
        <v>1828</v>
      </c>
      <c r="G18" s="104" t="s">
        <v>1828</v>
      </c>
      <c r="H18" s="104" t="s">
        <v>1828</v>
      </c>
      <c r="I18" s="104" t="s">
        <v>1828</v>
      </c>
      <c r="J18" s="104" t="s">
        <v>1828</v>
      </c>
      <c r="K18" s="104" t="s">
        <v>1828</v>
      </c>
      <c r="L18" s="104" t="s">
        <v>1828</v>
      </c>
      <c r="M18" s="104" t="s">
        <v>1828</v>
      </c>
      <c r="N18" s="104" t="s">
        <v>1828</v>
      </c>
      <c r="O18" s="104" t="s">
        <v>1828</v>
      </c>
      <c r="P18" s="104" t="s">
        <v>1828</v>
      </c>
      <c r="Q18" s="104" t="s">
        <v>1828</v>
      </c>
      <c r="R18" s="104" t="s">
        <v>1828</v>
      </c>
      <c r="S18" s="104" t="s">
        <v>1828</v>
      </c>
      <c r="T18" s="104" t="s">
        <v>1828</v>
      </c>
      <c r="U18" s="103"/>
      <c r="V18" s="102"/>
    </row>
    <row r="19" spans="1:22" ht="15.5">
      <c r="A19" s="131"/>
      <c r="B19" s="101">
        <v>3.1</v>
      </c>
      <c r="C19" s="103" t="str">
        <f>GOV!O156</f>
        <v>FM</v>
      </c>
      <c r="D19" s="103" t="str">
        <f>II!O87</f>
        <v>FM</v>
      </c>
      <c r="E19" s="103" t="s">
        <v>1806</v>
      </c>
      <c r="F19" s="103" t="s">
        <v>1806</v>
      </c>
      <c r="G19" s="103" t="s">
        <v>1806</v>
      </c>
      <c r="H19" s="103" t="s">
        <v>1806</v>
      </c>
      <c r="I19" s="103" t="s">
        <v>1806</v>
      </c>
      <c r="J19" s="103" t="s">
        <v>1806</v>
      </c>
      <c r="K19" s="103" t="s">
        <v>1806</v>
      </c>
      <c r="L19" s="103" t="s">
        <v>1806</v>
      </c>
      <c r="M19" s="103" t="s">
        <v>1806</v>
      </c>
      <c r="N19" s="103" t="s">
        <v>1806</v>
      </c>
      <c r="O19" s="103" t="str">
        <f>OT!O25</f>
        <v>FM</v>
      </c>
      <c r="P19" s="103" t="s">
        <v>1806</v>
      </c>
      <c r="Q19" s="103" t="s">
        <v>1806</v>
      </c>
      <c r="R19" s="103" t="s">
        <v>1806</v>
      </c>
      <c r="S19" s="103" t="s">
        <v>1806</v>
      </c>
      <c r="T19" s="103" t="s">
        <v>1806</v>
      </c>
      <c r="U19" s="103"/>
      <c r="V19" s="102" t="s">
        <v>1824</v>
      </c>
    </row>
    <row r="20" spans="1:22" ht="15.5">
      <c r="A20" s="131"/>
      <c r="B20" s="101">
        <v>3.2</v>
      </c>
      <c r="C20" s="103" t="str">
        <f>GOV!O181</f>
        <v>FM</v>
      </c>
      <c r="D20" s="103" t="str">
        <f>II!O112</f>
        <v>FM</v>
      </c>
      <c r="E20" s="103" t="s">
        <v>1806</v>
      </c>
      <c r="F20" s="103" t="s">
        <v>1806</v>
      </c>
      <c r="G20" s="103"/>
      <c r="H20" s="103"/>
      <c r="I20" s="103"/>
      <c r="J20" s="103" t="s">
        <v>1806</v>
      </c>
      <c r="K20" s="103" t="s">
        <v>1806</v>
      </c>
      <c r="L20" s="103" t="s">
        <v>1806</v>
      </c>
      <c r="M20" s="103" t="s">
        <v>1806</v>
      </c>
      <c r="N20" s="103" t="s">
        <v>1806</v>
      </c>
      <c r="O20" s="103" t="str">
        <f>OT!O29</f>
        <v>FM</v>
      </c>
      <c r="P20" s="103" t="s">
        <v>1806</v>
      </c>
      <c r="Q20" s="103" t="s">
        <v>1806</v>
      </c>
      <c r="R20" s="103" t="s">
        <v>1806</v>
      </c>
      <c r="S20" s="103" t="s">
        <v>1806</v>
      </c>
      <c r="T20" s="103"/>
      <c r="U20" s="103"/>
      <c r="V20" s="102" t="s">
        <v>1824</v>
      </c>
    </row>
    <row r="21" spans="1:22" ht="15.5">
      <c r="A21" s="131"/>
      <c r="B21" s="101">
        <v>3.3</v>
      </c>
      <c r="C21" s="103"/>
      <c r="D21" s="103" t="str">
        <f>II!O137</f>
        <v>FM</v>
      </c>
      <c r="E21" s="103" t="s">
        <v>1806</v>
      </c>
      <c r="F21" s="103" t="s">
        <v>1806</v>
      </c>
      <c r="G21" s="103"/>
      <c r="H21" s="103"/>
      <c r="I21" s="103"/>
      <c r="J21" s="103" t="s">
        <v>1806</v>
      </c>
      <c r="K21" s="103" t="s">
        <v>1806</v>
      </c>
      <c r="L21" s="103" t="s">
        <v>1806</v>
      </c>
      <c r="M21" s="103" t="s">
        <v>1806</v>
      </c>
      <c r="N21" s="103" t="s">
        <v>1806</v>
      </c>
      <c r="O21" s="103" t="str">
        <f>OT!O33</f>
        <v>FM</v>
      </c>
      <c r="P21" s="103" t="s">
        <v>1806</v>
      </c>
      <c r="Q21" s="103" t="s">
        <v>1806</v>
      </c>
      <c r="R21" s="103"/>
      <c r="S21" s="103" t="s">
        <v>1806</v>
      </c>
      <c r="T21" s="103"/>
      <c r="U21" s="103"/>
      <c r="V21" s="102"/>
    </row>
    <row r="22" spans="1:22" ht="15.5">
      <c r="A22" s="131"/>
      <c r="B22" s="101">
        <v>3.4</v>
      </c>
      <c r="C22" s="103"/>
      <c r="D22" s="103"/>
      <c r="E22" s="103" t="s">
        <v>1806</v>
      </c>
      <c r="F22" s="103"/>
      <c r="G22" s="103"/>
      <c r="H22" s="103"/>
      <c r="I22" s="103"/>
      <c r="J22" s="103" t="s">
        <v>1806</v>
      </c>
      <c r="K22" s="103" t="s">
        <v>1806</v>
      </c>
      <c r="L22" s="103" t="s">
        <v>1806</v>
      </c>
      <c r="M22" s="103" t="s">
        <v>1806</v>
      </c>
      <c r="N22" s="103" t="s">
        <v>1806</v>
      </c>
      <c r="O22" s="103" t="str">
        <f>OT!O37</f>
        <v>FM</v>
      </c>
      <c r="P22" s="103" t="s">
        <v>1806</v>
      </c>
      <c r="Q22" s="103" t="s">
        <v>1806</v>
      </c>
      <c r="R22" s="103"/>
      <c r="S22" s="103" t="s">
        <v>1806</v>
      </c>
      <c r="T22" s="103"/>
      <c r="U22" s="103"/>
      <c r="V22" s="102"/>
    </row>
    <row r="23" spans="1:22" ht="15.5">
      <c r="A23" s="131"/>
      <c r="B23" s="101">
        <v>3.5</v>
      </c>
      <c r="C23" s="103"/>
      <c r="D23" s="103"/>
      <c r="E23" s="103" t="s">
        <v>1806</v>
      </c>
      <c r="F23" s="103"/>
      <c r="G23" s="103"/>
      <c r="H23" s="103"/>
      <c r="I23" s="103"/>
      <c r="J23" s="103" t="s">
        <v>1806</v>
      </c>
      <c r="K23" s="103" t="s">
        <v>1806</v>
      </c>
      <c r="L23" s="103" t="s">
        <v>1806</v>
      </c>
      <c r="M23" s="103" t="s">
        <v>1806</v>
      </c>
      <c r="N23" s="103" t="s">
        <v>1806</v>
      </c>
      <c r="O23" s="103" t="str">
        <f>OT!O41</f>
        <v>FM</v>
      </c>
      <c r="P23" s="103"/>
      <c r="Q23" s="103"/>
      <c r="R23" s="103"/>
      <c r="S23" s="103" t="s">
        <v>1806</v>
      </c>
      <c r="T23" s="103"/>
      <c r="U23" s="103"/>
      <c r="V23" s="102"/>
    </row>
    <row r="24" spans="1:22" ht="15.5">
      <c r="A24" s="131"/>
      <c r="B24" s="101">
        <v>3.6</v>
      </c>
      <c r="C24" s="103"/>
      <c r="D24" s="103"/>
      <c r="E24" s="103" t="s">
        <v>1806</v>
      </c>
      <c r="F24" s="103"/>
      <c r="G24" s="103"/>
      <c r="H24" s="103"/>
      <c r="I24" s="103"/>
      <c r="J24" s="103" t="s">
        <v>1806</v>
      </c>
      <c r="K24" s="103" t="s">
        <v>1806</v>
      </c>
      <c r="L24" s="103" t="s">
        <v>1806</v>
      </c>
      <c r="M24" s="103" t="s">
        <v>1806</v>
      </c>
      <c r="N24" s="103"/>
      <c r="O24" s="103" t="str">
        <f>OT!O45</f>
        <v>FM</v>
      </c>
      <c r="P24" s="103"/>
      <c r="Q24" s="103"/>
      <c r="R24" s="103"/>
      <c r="S24" s="103"/>
      <c r="T24" s="103"/>
      <c r="U24" s="103"/>
      <c r="V24" s="102"/>
    </row>
    <row r="25" spans="1:22" ht="15.5">
      <c r="A25" s="131"/>
      <c r="B25" s="101">
        <v>3.7</v>
      </c>
      <c r="C25" s="103"/>
      <c r="D25" s="103"/>
      <c r="E25" s="103"/>
      <c r="F25" s="103"/>
      <c r="G25" s="103"/>
      <c r="H25" s="103"/>
      <c r="I25" s="103"/>
      <c r="J25" s="103" t="s">
        <v>1806</v>
      </c>
      <c r="K25" s="103"/>
      <c r="L25" s="103" t="s">
        <v>1806</v>
      </c>
      <c r="M25" s="103"/>
      <c r="N25" s="103"/>
      <c r="O25" s="103"/>
      <c r="P25" s="103"/>
      <c r="Q25" s="103"/>
      <c r="R25" s="103"/>
      <c r="S25" s="103"/>
      <c r="T25" s="103"/>
      <c r="U25" s="103"/>
      <c r="V25" s="102"/>
    </row>
    <row r="26" spans="1:22" ht="15.5">
      <c r="A26" s="131" t="s">
        <v>1827</v>
      </c>
      <c r="B26" s="103" t="s">
        <v>401</v>
      </c>
      <c r="C26" s="104" t="s">
        <v>1828</v>
      </c>
      <c r="D26" s="103"/>
      <c r="E26" s="103"/>
      <c r="F26" s="103"/>
      <c r="G26" s="103"/>
      <c r="H26" s="103"/>
      <c r="I26" s="103"/>
      <c r="J26" s="103"/>
      <c r="K26" s="104" t="s">
        <v>1828</v>
      </c>
      <c r="L26" s="103"/>
      <c r="M26" s="104" t="s">
        <v>1828</v>
      </c>
      <c r="N26" s="103"/>
      <c r="O26" s="103"/>
      <c r="P26" s="103"/>
      <c r="Q26" s="104" t="s">
        <v>1828</v>
      </c>
      <c r="R26" s="103"/>
      <c r="S26" s="104" t="s">
        <v>1828</v>
      </c>
      <c r="T26" s="103"/>
      <c r="U26" s="103"/>
      <c r="V26" s="102"/>
    </row>
    <row r="27" spans="1:22" ht="15.5">
      <c r="A27" s="131"/>
      <c r="B27" s="101">
        <v>4.0999999999999996</v>
      </c>
      <c r="C27" s="103" t="str">
        <f>GOV!O207</f>
        <v>FM</v>
      </c>
      <c r="D27" s="103"/>
      <c r="E27" s="103"/>
      <c r="F27" s="103"/>
      <c r="G27" s="103"/>
      <c r="H27" s="103"/>
      <c r="I27" s="103"/>
      <c r="J27" s="103"/>
      <c r="K27" s="103" t="s">
        <v>1806</v>
      </c>
      <c r="L27" s="103"/>
      <c r="M27" s="103" t="s">
        <v>1806</v>
      </c>
      <c r="N27" s="103"/>
      <c r="O27" s="103"/>
      <c r="P27" s="103"/>
      <c r="Q27" s="103" t="s">
        <v>1806</v>
      </c>
      <c r="R27" s="103"/>
      <c r="S27" s="103" t="s">
        <v>1806</v>
      </c>
      <c r="T27" s="103"/>
      <c r="U27" s="103"/>
      <c r="V27" s="102" t="s">
        <v>1824</v>
      </c>
    </row>
    <row r="28" spans="1:22" ht="15.5">
      <c r="A28" s="131"/>
      <c r="B28" s="101">
        <v>4.2</v>
      </c>
      <c r="C28" s="103"/>
      <c r="D28" s="103"/>
      <c r="E28" s="103"/>
      <c r="F28" s="103"/>
      <c r="G28" s="103"/>
      <c r="H28" s="103"/>
      <c r="I28" s="103"/>
      <c r="J28" s="103"/>
      <c r="K28" s="103"/>
      <c r="L28" s="103"/>
      <c r="M28" s="103" t="s">
        <v>1806</v>
      </c>
      <c r="N28" s="103"/>
      <c r="O28" s="103"/>
      <c r="P28" s="103"/>
      <c r="Q28" s="103"/>
      <c r="R28" s="103"/>
      <c r="S28" s="103" t="s">
        <v>1806</v>
      </c>
      <c r="T28" s="103"/>
      <c r="U28" s="103"/>
      <c r="V28" s="102"/>
    </row>
    <row r="29" spans="1:22" ht="15.5">
      <c r="A29" s="131"/>
      <c r="B29" s="101">
        <v>4.3</v>
      </c>
      <c r="C29" s="103"/>
      <c r="D29" s="103"/>
      <c r="E29" s="103"/>
      <c r="F29" s="103"/>
      <c r="G29" s="103"/>
      <c r="H29" s="103"/>
      <c r="I29" s="103"/>
      <c r="J29" s="103"/>
      <c r="K29" s="103"/>
      <c r="L29" s="103"/>
      <c r="M29" s="103" t="s">
        <v>1806</v>
      </c>
      <c r="N29" s="103"/>
      <c r="O29" s="103"/>
      <c r="P29" s="103"/>
      <c r="Q29" s="103"/>
      <c r="R29" s="103"/>
      <c r="S29" s="103"/>
      <c r="T29" s="103"/>
      <c r="U29" s="103"/>
      <c r="V29" s="102"/>
    </row>
    <row r="30" spans="1:22" ht="15.5">
      <c r="A30" s="131"/>
      <c r="B30" s="101">
        <v>4.4000000000000004</v>
      </c>
      <c r="C30" s="103"/>
      <c r="D30" s="103"/>
      <c r="E30" s="103"/>
      <c r="F30" s="103"/>
      <c r="G30" s="103"/>
      <c r="H30" s="103"/>
      <c r="I30" s="103"/>
      <c r="J30" s="103"/>
      <c r="K30" s="103"/>
      <c r="L30" s="103"/>
      <c r="M30" s="103" t="s">
        <v>1806</v>
      </c>
      <c r="N30" s="103"/>
      <c r="O30" s="103"/>
      <c r="P30" s="103"/>
      <c r="Q30" s="103"/>
      <c r="R30" s="103"/>
      <c r="S30" s="103"/>
      <c r="T30" s="103"/>
      <c r="U30" s="103"/>
      <c r="V30" s="102"/>
    </row>
    <row r="31" spans="1:22" ht="15.5">
      <c r="A31" s="131"/>
      <c r="B31" s="101">
        <v>4.5</v>
      </c>
      <c r="C31" s="103"/>
      <c r="D31" s="103"/>
      <c r="E31" s="103"/>
      <c r="F31" s="103"/>
      <c r="G31" s="103"/>
      <c r="H31" s="103"/>
      <c r="I31" s="103"/>
      <c r="J31" s="103"/>
      <c r="K31" s="103"/>
      <c r="L31" s="103"/>
      <c r="M31" s="103" t="s">
        <v>1806</v>
      </c>
      <c r="N31" s="103"/>
      <c r="O31" s="103"/>
      <c r="P31" s="103"/>
      <c r="Q31" s="103"/>
      <c r="R31" s="103"/>
      <c r="S31" s="103"/>
      <c r="T31" s="103"/>
      <c r="U31" s="103"/>
      <c r="V31" s="102"/>
    </row>
    <row r="32" spans="1:22" ht="15.5">
      <c r="A32" s="131" t="s">
        <v>422</v>
      </c>
      <c r="B32" s="103" t="s">
        <v>422</v>
      </c>
      <c r="C32" s="103"/>
      <c r="D32" s="103"/>
      <c r="E32" s="103"/>
      <c r="F32" s="103"/>
      <c r="G32" s="103"/>
      <c r="H32" s="103"/>
      <c r="I32" s="103"/>
      <c r="J32" s="103"/>
      <c r="K32" s="103"/>
      <c r="L32" s="103"/>
      <c r="M32" s="104" t="s">
        <v>1828</v>
      </c>
      <c r="N32" s="103"/>
      <c r="O32" s="103"/>
      <c r="P32" s="103"/>
      <c r="Q32" s="103"/>
      <c r="R32" s="103"/>
      <c r="S32" s="104" t="s">
        <v>1828</v>
      </c>
      <c r="T32" s="103"/>
      <c r="U32" s="103"/>
      <c r="V32" s="102"/>
    </row>
    <row r="33" spans="1:22" ht="15.5">
      <c r="A33" s="131"/>
      <c r="B33" s="101">
        <v>5.0999999999999996</v>
      </c>
      <c r="C33" s="103"/>
      <c r="D33" s="103"/>
      <c r="E33" s="103"/>
      <c r="F33" s="103"/>
      <c r="G33" s="103"/>
      <c r="H33" s="103"/>
      <c r="I33" s="103"/>
      <c r="J33" s="103"/>
      <c r="K33" s="103"/>
      <c r="L33" s="103"/>
      <c r="M33" s="103" t="s">
        <v>1806</v>
      </c>
      <c r="N33" s="103"/>
      <c r="O33" s="103"/>
      <c r="P33" s="103"/>
      <c r="Q33" s="103"/>
      <c r="R33" s="103"/>
      <c r="S33" s="103" t="s">
        <v>1806</v>
      </c>
      <c r="T33" s="103"/>
      <c r="U33" s="103"/>
      <c r="V33" s="102"/>
    </row>
    <row r="34" spans="1:22" ht="15.5">
      <c r="A34" s="131"/>
      <c r="B34" s="101">
        <v>5.2</v>
      </c>
      <c r="C34" s="103"/>
      <c r="D34" s="103"/>
      <c r="E34" s="103"/>
      <c r="F34" s="103"/>
      <c r="G34" s="103"/>
      <c r="H34" s="103"/>
      <c r="I34" s="103"/>
      <c r="J34" s="103"/>
      <c r="K34" s="103"/>
      <c r="L34" s="103"/>
      <c r="M34" s="103" t="s">
        <v>1806</v>
      </c>
      <c r="N34" s="103"/>
      <c r="O34" s="103"/>
      <c r="P34" s="103"/>
      <c r="Q34" s="103"/>
      <c r="R34" s="103"/>
      <c r="S34" s="103"/>
      <c r="T34" s="103"/>
      <c r="U34" s="103"/>
      <c r="V34" s="102"/>
    </row>
    <row r="35" spans="1:22" ht="15.5">
      <c r="A35" s="131"/>
      <c r="B35" s="101">
        <v>5.3</v>
      </c>
      <c r="C35" s="103"/>
      <c r="D35" s="103"/>
      <c r="E35" s="103"/>
      <c r="F35" s="103"/>
      <c r="G35" s="103"/>
      <c r="H35" s="103"/>
      <c r="I35" s="103"/>
      <c r="J35" s="103"/>
      <c r="K35" s="103"/>
      <c r="L35" s="103"/>
      <c r="M35" s="103" t="s">
        <v>1806</v>
      </c>
      <c r="N35" s="103"/>
      <c r="O35" s="103"/>
      <c r="P35" s="103"/>
      <c r="Q35" s="103"/>
      <c r="R35" s="103"/>
      <c r="S35" s="103"/>
      <c r="T35" s="103"/>
      <c r="U35" s="103"/>
      <c r="V35" s="102"/>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C4:V35">
    <cfRule type="cellIs" dxfId="3511" priority="26" operator="equal">
      <formula>"S"</formula>
    </cfRule>
    <cfRule type="cellIs" dxfId="3510" priority="27" stopIfTrue="1" operator="equal">
      <formula>"FM"</formula>
    </cfRule>
    <cfRule type="cellIs" dxfId="3509" priority="28" stopIfTrue="1" operator="equal">
      <formula>"LM"</formula>
    </cfRule>
    <cfRule type="cellIs" dxfId="3508" priority="29" stopIfTrue="1" operator="equal">
      <formula>"PM"</formula>
    </cfRule>
    <cfRule type="cellIs" dxfId="3507" priority="30" stopIfTrue="1" operator="equal">
      <formula>"DM"</formula>
    </cfRule>
  </conditionalFormatting>
  <conditionalFormatting sqref="B4">
    <cfRule type="cellIs" dxfId="3506" priority="21" operator="equal">
      <formula>"S"</formula>
    </cfRule>
    <cfRule type="cellIs" dxfId="3505" priority="22" stopIfTrue="1" operator="equal">
      <formula>"FM"</formula>
    </cfRule>
    <cfRule type="cellIs" dxfId="3504" priority="23" stopIfTrue="1" operator="equal">
      <formula>"LM"</formula>
    </cfRule>
    <cfRule type="cellIs" dxfId="3503" priority="24" stopIfTrue="1" operator="equal">
      <formula>"PM"</formula>
    </cfRule>
    <cfRule type="cellIs" dxfId="3502" priority="25" stopIfTrue="1" operator="equal">
      <formula>"DM"</formula>
    </cfRule>
  </conditionalFormatting>
  <conditionalFormatting sqref="B9">
    <cfRule type="cellIs" dxfId="3501" priority="16" operator="equal">
      <formula>"S"</formula>
    </cfRule>
    <cfRule type="cellIs" dxfId="3500" priority="17" stopIfTrue="1" operator="equal">
      <formula>"FM"</formula>
    </cfRule>
    <cfRule type="cellIs" dxfId="3499" priority="18" stopIfTrue="1" operator="equal">
      <formula>"LM"</formula>
    </cfRule>
    <cfRule type="cellIs" dxfId="3498" priority="19" stopIfTrue="1" operator="equal">
      <formula>"PM"</formula>
    </cfRule>
    <cfRule type="cellIs" dxfId="3497" priority="20" stopIfTrue="1" operator="equal">
      <formula>"DM"</formula>
    </cfRule>
  </conditionalFormatting>
  <conditionalFormatting sqref="B18">
    <cfRule type="cellIs" dxfId="3496" priority="11" operator="equal">
      <formula>"S"</formula>
    </cfRule>
    <cfRule type="cellIs" dxfId="3495" priority="12" stopIfTrue="1" operator="equal">
      <formula>"FM"</formula>
    </cfRule>
    <cfRule type="cellIs" dxfId="3494" priority="13" stopIfTrue="1" operator="equal">
      <formula>"LM"</formula>
    </cfRule>
    <cfRule type="cellIs" dxfId="3493" priority="14" stopIfTrue="1" operator="equal">
      <formula>"PM"</formula>
    </cfRule>
    <cfRule type="cellIs" dxfId="3492" priority="15" stopIfTrue="1" operator="equal">
      <formula>"DM"</formula>
    </cfRule>
  </conditionalFormatting>
  <conditionalFormatting sqref="B26">
    <cfRule type="cellIs" dxfId="3491" priority="6" operator="equal">
      <formula>"S"</formula>
    </cfRule>
    <cfRule type="cellIs" dxfId="3490" priority="7" stopIfTrue="1" operator="equal">
      <formula>"FM"</formula>
    </cfRule>
    <cfRule type="cellIs" dxfId="3489" priority="8" stopIfTrue="1" operator="equal">
      <formula>"LM"</formula>
    </cfRule>
    <cfRule type="cellIs" dxfId="3488" priority="9" stopIfTrue="1" operator="equal">
      <formula>"PM"</formula>
    </cfRule>
    <cfRule type="cellIs" dxfId="3487" priority="10" stopIfTrue="1" operator="equal">
      <formula>"DM"</formula>
    </cfRule>
  </conditionalFormatting>
  <conditionalFormatting sqref="B32">
    <cfRule type="cellIs" dxfId="3486" priority="1" operator="equal">
      <formula>"S"</formula>
    </cfRule>
    <cfRule type="cellIs" dxfId="3485" priority="2" stopIfTrue="1" operator="equal">
      <formula>"FM"</formula>
    </cfRule>
    <cfRule type="cellIs" dxfId="3484" priority="3" stopIfTrue="1" operator="equal">
      <formula>"LM"</formula>
    </cfRule>
    <cfRule type="cellIs" dxfId="3483" priority="4" stopIfTrue="1" operator="equal">
      <formula>"PM"</formula>
    </cfRule>
    <cfRule type="cellIs" dxfId="3482" priority="5" stopIfTrue="1" operator="equal">
      <formula>"DM"</formula>
    </cfRule>
  </conditionalFormatting>
  <pageMargins left="0.7" right="0.7" top="0.75" bottom="0.75" header="0.3" footer="0.3"/>
  <pageSetup scale="63" fitToHeight="0"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231C0-5F76-47FC-BD4B-4541D10D08D3}">
  <sheetPr codeName="Sheet35">
    <pageSetUpPr fitToPage="1"/>
  </sheetPr>
  <dimension ref="A1:AA35"/>
  <sheetViews>
    <sheetView zoomScale="85" zoomScaleNormal="85" workbookViewId="0">
      <selection activeCell="F27" sqref="F27"/>
    </sheetView>
  </sheetViews>
  <sheetFormatPr defaultColWidth="8.7265625" defaultRowHeight="14.5"/>
  <cols>
    <col min="1" max="21" width="8.7265625" style="96"/>
    <col min="22" max="22" width="8.7265625" style="96" hidden="1" customWidth="1"/>
    <col min="23" max="16384" width="8.7265625" style="96"/>
  </cols>
  <sheetData>
    <row r="1" spans="1:27" s="129" customFormat="1" ht="18.5">
      <c r="A1" s="129" t="s">
        <v>144</v>
      </c>
    </row>
    <row r="2" spans="1:27" ht="93">
      <c r="A2" s="134" t="s">
        <v>1807</v>
      </c>
      <c r="B2" s="134" t="s">
        <v>1808</v>
      </c>
      <c r="C2" s="132" t="s">
        <v>1809</v>
      </c>
      <c r="D2" s="132"/>
      <c r="E2" s="133" t="s">
        <v>1810</v>
      </c>
      <c r="F2" s="133"/>
      <c r="G2" s="132" t="s">
        <v>1811</v>
      </c>
      <c r="H2" s="132"/>
      <c r="I2" s="132"/>
      <c r="J2" s="132"/>
      <c r="K2" s="133" t="s">
        <v>1812</v>
      </c>
      <c r="L2" s="133"/>
      <c r="M2" s="133"/>
      <c r="N2" s="97" t="s">
        <v>1813</v>
      </c>
      <c r="O2" s="98" t="s">
        <v>1814</v>
      </c>
      <c r="P2" s="132" t="s">
        <v>1815</v>
      </c>
      <c r="Q2" s="132"/>
      <c r="R2" s="132"/>
      <c r="S2" s="133" t="s">
        <v>1816</v>
      </c>
      <c r="T2" s="133"/>
      <c r="U2" s="133"/>
      <c r="V2" s="99" t="s">
        <v>1817</v>
      </c>
    </row>
    <row r="3" spans="1:27" ht="15.5">
      <c r="A3" s="134"/>
      <c r="B3" s="134"/>
      <c r="C3" s="100" t="s">
        <v>1793</v>
      </c>
      <c r="D3" s="100" t="s">
        <v>1794</v>
      </c>
      <c r="E3" s="101" t="s">
        <v>1818</v>
      </c>
      <c r="F3" s="101" t="s">
        <v>1819</v>
      </c>
      <c r="G3" s="100" t="s">
        <v>1802</v>
      </c>
      <c r="H3" s="100" t="s">
        <v>1805</v>
      </c>
      <c r="I3" s="100" t="s">
        <v>1801</v>
      </c>
      <c r="J3" s="100" t="s">
        <v>1803</v>
      </c>
      <c r="K3" s="101" t="s">
        <v>1799</v>
      </c>
      <c r="L3" s="101" t="s">
        <v>1798</v>
      </c>
      <c r="M3" s="101" t="s">
        <v>1796</v>
      </c>
      <c r="N3" s="100" t="s">
        <v>1804</v>
      </c>
      <c r="O3" s="101" t="s">
        <v>1797</v>
      </c>
      <c r="P3" s="100" t="s">
        <v>1795</v>
      </c>
      <c r="Q3" s="100" t="s">
        <v>1800</v>
      </c>
      <c r="R3" s="100" t="s">
        <v>1792</v>
      </c>
      <c r="S3" s="101" t="s">
        <v>1789</v>
      </c>
      <c r="T3" s="101" t="s">
        <v>1791</v>
      </c>
      <c r="U3" s="101" t="s">
        <v>1790</v>
      </c>
      <c r="V3" s="99" t="s">
        <v>1820</v>
      </c>
    </row>
    <row r="4" spans="1:27" ht="15.5">
      <c r="A4" s="131" t="s">
        <v>1821</v>
      </c>
      <c r="B4" s="103" t="s">
        <v>28</v>
      </c>
      <c r="C4" s="104" t="s">
        <v>1828</v>
      </c>
      <c r="D4" s="104" t="s">
        <v>1828</v>
      </c>
      <c r="E4" s="104" t="s">
        <v>1828</v>
      </c>
      <c r="F4" s="104" t="s">
        <v>1828</v>
      </c>
      <c r="G4" s="104" t="s">
        <v>1828</v>
      </c>
      <c r="H4" s="104" t="s">
        <v>1828</v>
      </c>
      <c r="I4" s="104" t="s">
        <v>1828</v>
      </c>
      <c r="J4" s="104" t="s">
        <v>1828</v>
      </c>
      <c r="K4" s="104" t="s">
        <v>1828</v>
      </c>
      <c r="L4" s="104" t="s">
        <v>1828</v>
      </c>
      <c r="M4" s="104" t="s">
        <v>1828</v>
      </c>
      <c r="N4" s="104" t="s">
        <v>1828</v>
      </c>
      <c r="O4" s="104" t="s">
        <v>1828</v>
      </c>
      <c r="P4" s="104" t="s">
        <v>1828</v>
      </c>
      <c r="Q4" s="104" t="s">
        <v>1828</v>
      </c>
      <c r="R4" s="104" t="s">
        <v>1828</v>
      </c>
      <c r="S4" s="104" t="s">
        <v>1828</v>
      </c>
      <c r="T4" s="104" t="s">
        <v>1828</v>
      </c>
      <c r="U4" s="104" t="s">
        <v>1828</v>
      </c>
      <c r="V4" s="102" t="s">
        <v>1823</v>
      </c>
    </row>
    <row r="5" spans="1:27" ht="15.5">
      <c r="A5" s="131"/>
      <c r="B5" s="101">
        <v>1.1000000000000001</v>
      </c>
      <c r="C5" s="103" t="str">
        <f>GOV!O29</f>
        <v>FM</v>
      </c>
      <c r="D5" s="103" t="str">
        <f>II!O10</f>
        <v>FM</v>
      </c>
      <c r="E5" s="103" t="s">
        <v>1806</v>
      </c>
      <c r="F5" s="103" t="s">
        <v>1806</v>
      </c>
      <c r="G5" s="103" t="s">
        <v>1806</v>
      </c>
      <c r="H5" s="103" t="s">
        <v>1806</v>
      </c>
      <c r="I5" s="103" t="str">
        <f>PQA!O11</f>
        <v>FM</v>
      </c>
      <c r="J5" s="103" t="s">
        <v>1806</v>
      </c>
      <c r="K5" s="103" t="s">
        <v>1806</v>
      </c>
      <c r="L5" s="103" t="s">
        <v>1806</v>
      </c>
      <c r="M5" s="103" t="s">
        <v>1806</v>
      </c>
      <c r="N5" s="103" t="s">
        <v>1806</v>
      </c>
      <c r="O5" s="103" t="s">
        <v>1806</v>
      </c>
      <c r="P5" s="103" t="s">
        <v>1806</v>
      </c>
      <c r="Q5" s="103" t="s">
        <v>1806</v>
      </c>
      <c r="R5" s="103" t="s">
        <v>1806</v>
      </c>
      <c r="S5" s="103" t="s">
        <v>1806</v>
      </c>
      <c r="T5" s="103" t="s">
        <v>1806</v>
      </c>
      <c r="U5" s="103" t="s">
        <v>1806</v>
      </c>
      <c r="V5" s="102" t="s">
        <v>1824</v>
      </c>
      <c r="Y5" s="96" t="s">
        <v>1137</v>
      </c>
      <c r="AA5" s="96" t="s">
        <v>1822</v>
      </c>
    </row>
    <row r="6" spans="1:27" ht="15.5">
      <c r="A6" s="131"/>
      <c r="B6" s="101">
        <v>1.2</v>
      </c>
      <c r="C6" s="103"/>
      <c r="D6" s="103"/>
      <c r="E6" s="103"/>
      <c r="F6" s="103"/>
      <c r="G6" s="103"/>
      <c r="H6" s="103" t="s">
        <v>1806</v>
      </c>
      <c r="I6" s="103"/>
      <c r="J6" s="103"/>
      <c r="K6" s="103" t="s">
        <v>1806</v>
      </c>
      <c r="L6" s="103"/>
      <c r="M6" s="103" t="s">
        <v>1806</v>
      </c>
      <c r="N6" s="103"/>
      <c r="O6" s="103"/>
      <c r="P6" s="103" t="s">
        <v>1806</v>
      </c>
      <c r="Q6" s="103" t="s">
        <v>1806</v>
      </c>
      <c r="R6" s="103"/>
      <c r="S6" s="103"/>
      <c r="T6" s="103" t="s">
        <v>1806</v>
      </c>
      <c r="U6" s="103"/>
      <c r="V6" s="102" t="s">
        <v>1825</v>
      </c>
      <c r="Y6" s="96" t="s">
        <v>1316</v>
      </c>
      <c r="AA6" s="96" t="s">
        <v>1823</v>
      </c>
    </row>
    <row r="7" spans="1:27" ht="15.5">
      <c r="A7" s="131"/>
      <c r="B7" s="101">
        <v>1.3</v>
      </c>
      <c r="C7" s="103"/>
      <c r="D7" s="103"/>
      <c r="E7" s="103"/>
      <c r="F7" s="103"/>
      <c r="G7" s="103"/>
      <c r="H7" s="103"/>
      <c r="I7" s="103"/>
      <c r="J7" s="103"/>
      <c r="K7" s="103" t="s">
        <v>1806</v>
      </c>
      <c r="L7" s="103"/>
      <c r="M7" s="103"/>
      <c r="N7" s="103"/>
      <c r="O7" s="103"/>
      <c r="P7" s="103"/>
      <c r="Q7" s="103"/>
      <c r="R7" s="103"/>
      <c r="S7" s="103"/>
      <c r="T7" s="103"/>
      <c r="U7" s="103"/>
      <c r="V7" s="102" t="s">
        <v>1316</v>
      </c>
      <c r="Y7" s="96" t="s">
        <v>1825</v>
      </c>
    </row>
    <row r="8" spans="1:27" ht="15.5">
      <c r="A8" s="131"/>
      <c r="B8" s="101">
        <v>1.4</v>
      </c>
      <c r="C8" s="103"/>
      <c r="D8" s="103"/>
      <c r="E8" s="103"/>
      <c r="F8" s="103"/>
      <c r="G8" s="103"/>
      <c r="H8" s="103"/>
      <c r="I8" s="103"/>
      <c r="J8" s="103"/>
      <c r="K8" s="103" t="s">
        <v>1806</v>
      </c>
      <c r="L8" s="103"/>
      <c r="M8" s="103"/>
      <c r="N8" s="103"/>
      <c r="O8" s="103"/>
      <c r="P8" s="103"/>
      <c r="Q8" s="103"/>
      <c r="R8" s="103"/>
      <c r="S8" s="103"/>
      <c r="T8" s="103"/>
      <c r="U8" s="103"/>
      <c r="V8" s="102" t="s">
        <v>1316</v>
      </c>
      <c r="Y8" s="96" t="s">
        <v>1825</v>
      </c>
    </row>
    <row r="9" spans="1:27" ht="15.5">
      <c r="A9" s="131" t="s">
        <v>47</v>
      </c>
      <c r="B9" s="103" t="s">
        <v>47</v>
      </c>
      <c r="C9" s="104" t="s">
        <v>1828</v>
      </c>
      <c r="D9" s="104" t="s">
        <v>1828</v>
      </c>
      <c r="E9" s="104" t="s">
        <v>1828</v>
      </c>
      <c r="F9" s="104" t="s">
        <v>1828</v>
      </c>
      <c r="G9" s="104" t="s">
        <v>1828</v>
      </c>
      <c r="H9" s="104" t="s">
        <v>1828</v>
      </c>
      <c r="I9" s="104" t="s">
        <v>1828</v>
      </c>
      <c r="J9" s="104" t="s">
        <v>1828</v>
      </c>
      <c r="K9" s="104" t="s">
        <v>1828</v>
      </c>
      <c r="L9" s="104" t="s">
        <v>1828</v>
      </c>
      <c r="M9" s="104" t="s">
        <v>1828</v>
      </c>
      <c r="N9" s="104" t="s">
        <v>1828</v>
      </c>
      <c r="O9" s="104" t="s">
        <v>1828</v>
      </c>
      <c r="P9" s="104" t="s">
        <v>1828</v>
      </c>
      <c r="Q9" s="104" t="s">
        <v>1828</v>
      </c>
      <c r="R9" s="104" t="s">
        <v>1828</v>
      </c>
      <c r="S9" s="104" t="s">
        <v>1828</v>
      </c>
      <c r="T9" s="104" t="s">
        <v>1828</v>
      </c>
      <c r="U9" s="104" t="s">
        <v>1828</v>
      </c>
      <c r="V9" s="102"/>
      <c r="Y9" s="96" t="s">
        <v>1826</v>
      </c>
    </row>
    <row r="10" spans="1:27" ht="15.5">
      <c r="A10" s="131"/>
      <c r="B10" s="101">
        <v>2.1</v>
      </c>
      <c r="C10" s="103" t="str">
        <f>GOV!O55</f>
        <v>FM</v>
      </c>
      <c r="D10" s="103" t="str">
        <f>II!O36</f>
        <v>LM</v>
      </c>
      <c r="E10" s="103" t="s">
        <v>1806</v>
      </c>
      <c r="F10" s="103" t="s">
        <v>1806</v>
      </c>
      <c r="G10" s="103" t="s">
        <v>1806</v>
      </c>
      <c r="H10" s="103" t="s">
        <v>1806</v>
      </c>
      <c r="I10" s="103" t="str">
        <f>PQA!O16</f>
        <v>FM</v>
      </c>
      <c r="J10" s="103" t="s">
        <v>1806</v>
      </c>
      <c r="K10" s="103" t="s">
        <v>1806</v>
      </c>
      <c r="L10" s="103" t="s">
        <v>1806</v>
      </c>
      <c r="M10" s="103" t="s">
        <v>1806</v>
      </c>
      <c r="N10" s="103" t="s">
        <v>1806</v>
      </c>
      <c r="O10" s="103" t="s">
        <v>1806</v>
      </c>
      <c r="P10" s="103" t="s">
        <v>1806</v>
      </c>
      <c r="Q10" s="103" t="s">
        <v>1806</v>
      </c>
      <c r="R10" s="103" t="s">
        <v>1806</v>
      </c>
      <c r="S10" s="103" t="s">
        <v>1806</v>
      </c>
      <c r="T10" s="103" t="s">
        <v>1806</v>
      </c>
      <c r="U10" s="103" t="s">
        <v>1806</v>
      </c>
      <c r="V10" s="102" t="s">
        <v>1824</v>
      </c>
    </row>
    <row r="11" spans="1:27" ht="15.5">
      <c r="A11" s="131"/>
      <c r="B11" s="101">
        <v>2.2000000000000002</v>
      </c>
      <c r="C11" s="103" t="str">
        <f>GOV!O80</f>
        <v>FM</v>
      </c>
      <c r="D11" s="103" t="str">
        <f>II!O61</f>
        <v>FM</v>
      </c>
      <c r="E11" s="103" t="s">
        <v>1806</v>
      </c>
      <c r="F11" s="103" t="s">
        <v>1806</v>
      </c>
      <c r="G11" s="103" t="s">
        <v>1806</v>
      </c>
      <c r="H11" s="103" t="s">
        <v>1806</v>
      </c>
      <c r="I11" s="103" t="str">
        <f>PQA!O20</f>
        <v>FM</v>
      </c>
      <c r="J11" s="103" t="s">
        <v>1806</v>
      </c>
      <c r="K11" s="103" t="s">
        <v>1806</v>
      </c>
      <c r="L11" s="103" t="s">
        <v>1806</v>
      </c>
      <c r="M11" s="103" t="s">
        <v>1806</v>
      </c>
      <c r="N11" s="103" t="s">
        <v>1806</v>
      </c>
      <c r="O11" s="103" t="s">
        <v>1806</v>
      </c>
      <c r="P11" s="103" t="s">
        <v>1806</v>
      </c>
      <c r="Q11" s="103" t="s">
        <v>1806</v>
      </c>
      <c r="R11" s="103" t="s">
        <v>1806</v>
      </c>
      <c r="S11" s="103" t="s">
        <v>1806</v>
      </c>
      <c r="T11" s="103" t="s">
        <v>1806</v>
      </c>
      <c r="U11" s="103" t="s">
        <v>1806</v>
      </c>
      <c r="V11" s="102" t="s">
        <v>1824</v>
      </c>
    </row>
    <row r="12" spans="1:27" ht="15.5">
      <c r="A12" s="131"/>
      <c r="B12" s="101">
        <v>2.2999999999999998</v>
      </c>
      <c r="C12" s="103" t="str">
        <f>GOV!O105</f>
        <v>FM</v>
      </c>
      <c r="D12" s="103"/>
      <c r="E12" s="103" t="s">
        <v>1806</v>
      </c>
      <c r="F12" s="103" t="s">
        <v>1806</v>
      </c>
      <c r="G12" s="103" t="s">
        <v>1806</v>
      </c>
      <c r="H12" s="103" t="s">
        <v>1806</v>
      </c>
      <c r="I12" s="103" t="str">
        <f>PQA!O24</f>
        <v>FM</v>
      </c>
      <c r="J12" s="103" t="s">
        <v>1806</v>
      </c>
      <c r="K12" s="103"/>
      <c r="L12" s="103" t="s">
        <v>1806</v>
      </c>
      <c r="M12" s="103" t="s">
        <v>1806</v>
      </c>
      <c r="N12" s="103"/>
      <c r="O12" s="103"/>
      <c r="P12" s="103" t="s">
        <v>1806</v>
      </c>
      <c r="Q12" s="103" t="s">
        <v>1806</v>
      </c>
      <c r="R12" s="103" t="s">
        <v>1806</v>
      </c>
      <c r="S12" s="103"/>
      <c r="T12" s="103" t="s">
        <v>1806</v>
      </c>
      <c r="U12" s="103" t="s">
        <v>1806</v>
      </c>
      <c r="V12" s="102" t="s">
        <v>1137</v>
      </c>
    </row>
    <row r="13" spans="1:27" ht="15.5">
      <c r="A13" s="131"/>
      <c r="B13" s="101">
        <v>2.4</v>
      </c>
      <c r="C13" s="103" t="str">
        <f>GOV!O130</f>
        <v>FM</v>
      </c>
      <c r="D13" s="103"/>
      <c r="E13" s="103"/>
      <c r="F13" s="103" t="s">
        <v>1806</v>
      </c>
      <c r="G13" s="103" t="s">
        <v>1806</v>
      </c>
      <c r="H13" s="103"/>
      <c r="I13" s="103" t="str">
        <f>PQA!O28</f>
        <v>FM</v>
      </c>
      <c r="J13" s="103" t="s">
        <v>1806</v>
      </c>
      <c r="K13" s="103"/>
      <c r="L13" s="103"/>
      <c r="M13" s="103" t="s">
        <v>1806</v>
      </c>
      <c r="N13" s="103"/>
      <c r="O13" s="103"/>
      <c r="P13" s="103" t="s">
        <v>1806</v>
      </c>
      <c r="Q13" s="103" t="s">
        <v>1806</v>
      </c>
      <c r="R13" s="103" t="s">
        <v>1806</v>
      </c>
      <c r="S13" s="103"/>
      <c r="T13" s="103" t="s">
        <v>1806</v>
      </c>
      <c r="U13" s="103" t="s">
        <v>1806</v>
      </c>
      <c r="V13" s="102" t="s">
        <v>1316</v>
      </c>
    </row>
    <row r="14" spans="1:27" ht="15.5">
      <c r="A14" s="131"/>
      <c r="B14" s="101">
        <v>2.5</v>
      </c>
      <c r="C14" s="103"/>
      <c r="D14" s="103"/>
      <c r="E14" s="103"/>
      <c r="F14" s="103" t="s">
        <v>1806</v>
      </c>
      <c r="G14" s="103"/>
      <c r="H14" s="103"/>
      <c r="I14" s="103"/>
      <c r="J14" s="103" t="s">
        <v>1806</v>
      </c>
      <c r="K14" s="103"/>
      <c r="L14" s="103"/>
      <c r="M14" s="103" t="s">
        <v>1806</v>
      </c>
      <c r="N14" s="103"/>
      <c r="O14" s="103"/>
      <c r="P14" s="103"/>
      <c r="Q14" s="103" t="s">
        <v>1806</v>
      </c>
      <c r="R14" s="103"/>
      <c r="S14" s="103"/>
      <c r="T14" s="103" t="s">
        <v>1806</v>
      </c>
      <c r="U14" s="103" t="s">
        <v>1806</v>
      </c>
      <c r="V14" s="102"/>
    </row>
    <row r="15" spans="1:27" ht="15.5">
      <c r="A15" s="131"/>
      <c r="B15" s="101">
        <v>2.6</v>
      </c>
      <c r="C15" s="103"/>
      <c r="D15" s="103"/>
      <c r="E15" s="103"/>
      <c r="F15" s="103" t="s">
        <v>1806</v>
      </c>
      <c r="G15" s="103"/>
      <c r="H15" s="103"/>
      <c r="I15" s="103"/>
      <c r="J15" s="103" t="s">
        <v>1806</v>
      </c>
      <c r="K15" s="103"/>
      <c r="L15" s="103"/>
      <c r="M15" s="103" t="s">
        <v>1806</v>
      </c>
      <c r="N15" s="103"/>
      <c r="O15" s="103"/>
      <c r="P15" s="103"/>
      <c r="Q15" s="103" t="s">
        <v>1806</v>
      </c>
      <c r="R15" s="103"/>
      <c r="S15" s="103"/>
      <c r="T15" s="103"/>
      <c r="U15" s="103"/>
      <c r="V15" s="102"/>
    </row>
    <row r="16" spans="1:27" ht="15.5">
      <c r="A16" s="131"/>
      <c r="B16" s="101">
        <v>2.7</v>
      </c>
      <c r="C16" s="103"/>
      <c r="D16" s="103"/>
      <c r="E16" s="103"/>
      <c r="F16" s="103"/>
      <c r="G16" s="103"/>
      <c r="H16" s="103"/>
      <c r="I16" s="103"/>
      <c r="J16" s="103"/>
      <c r="K16" s="103"/>
      <c r="L16" s="103"/>
      <c r="M16" s="103"/>
      <c r="N16" s="103"/>
      <c r="O16" s="103"/>
      <c r="P16" s="103"/>
      <c r="Q16" s="103" t="s">
        <v>1806</v>
      </c>
      <c r="R16" s="103"/>
      <c r="S16" s="103"/>
      <c r="T16" s="103"/>
      <c r="U16" s="103"/>
      <c r="V16" s="102"/>
    </row>
    <row r="17" spans="1:22" ht="15.5">
      <c r="A17" s="131"/>
      <c r="B17" s="101">
        <v>2.8</v>
      </c>
      <c r="C17" s="103"/>
      <c r="D17" s="103"/>
      <c r="E17" s="103"/>
      <c r="F17" s="103"/>
      <c r="G17" s="103"/>
      <c r="H17" s="103"/>
      <c r="I17" s="103"/>
      <c r="J17" s="103"/>
      <c r="K17" s="103"/>
      <c r="L17" s="103"/>
      <c r="M17" s="103"/>
      <c r="N17" s="103"/>
      <c r="O17" s="103"/>
      <c r="P17" s="103"/>
      <c r="Q17" s="103" t="s">
        <v>1806</v>
      </c>
      <c r="R17" s="103"/>
      <c r="S17" s="103"/>
      <c r="T17" s="103"/>
      <c r="U17" s="103"/>
      <c r="V17" s="102"/>
    </row>
    <row r="18" spans="1:22" ht="15.5">
      <c r="A18" s="131" t="s">
        <v>73</v>
      </c>
      <c r="B18" s="103" t="s">
        <v>73</v>
      </c>
      <c r="C18" s="104" t="s">
        <v>1828</v>
      </c>
      <c r="D18" s="104" t="s">
        <v>1828</v>
      </c>
      <c r="E18" s="104" t="s">
        <v>1828</v>
      </c>
      <c r="F18" s="104" t="s">
        <v>1828</v>
      </c>
      <c r="G18" s="104" t="s">
        <v>1828</v>
      </c>
      <c r="H18" s="104" t="s">
        <v>1828</v>
      </c>
      <c r="I18" s="104" t="s">
        <v>1828</v>
      </c>
      <c r="J18" s="104" t="s">
        <v>1828</v>
      </c>
      <c r="K18" s="104" t="s">
        <v>1828</v>
      </c>
      <c r="L18" s="104" t="s">
        <v>1828</v>
      </c>
      <c r="M18" s="104" t="s">
        <v>1828</v>
      </c>
      <c r="N18" s="104" t="s">
        <v>1828</v>
      </c>
      <c r="O18" s="104" t="s">
        <v>1828</v>
      </c>
      <c r="P18" s="104" t="s">
        <v>1828</v>
      </c>
      <c r="Q18" s="104" t="s">
        <v>1828</v>
      </c>
      <c r="R18" s="104" t="s">
        <v>1828</v>
      </c>
      <c r="S18" s="104" t="s">
        <v>1828</v>
      </c>
      <c r="T18" s="104" t="s">
        <v>1828</v>
      </c>
      <c r="U18" s="103"/>
      <c r="V18" s="102"/>
    </row>
    <row r="19" spans="1:22" ht="15.5">
      <c r="A19" s="131"/>
      <c r="B19" s="101">
        <v>3.1</v>
      </c>
      <c r="C19" s="103" t="str">
        <f>GOV!O156</f>
        <v>FM</v>
      </c>
      <c r="D19" s="103" t="str">
        <f>II!O87</f>
        <v>FM</v>
      </c>
      <c r="E19" s="103" t="s">
        <v>1806</v>
      </c>
      <c r="F19" s="103" t="s">
        <v>1806</v>
      </c>
      <c r="G19" s="103" t="s">
        <v>1806</v>
      </c>
      <c r="H19" s="103" t="s">
        <v>1806</v>
      </c>
      <c r="I19" s="103" t="str">
        <f>PQA!O33</f>
        <v>FM</v>
      </c>
      <c r="J19" s="103" t="s">
        <v>1806</v>
      </c>
      <c r="K19" s="103" t="s">
        <v>1806</v>
      </c>
      <c r="L19" s="103" t="s">
        <v>1806</v>
      </c>
      <c r="M19" s="103" t="s">
        <v>1806</v>
      </c>
      <c r="N19" s="103" t="s">
        <v>1806</v>
      </c>
      <c r="O19" s="103" t="s">
        <v>1806</v>
      </c>
      <c r="P19" s="103" t="s">
        <v>1806</v>
      </c>
      <c r="Q19" s="103" t="s">
        <v>1806</v>
      </c>
      <c r="R19" s="103" t="s">
        <v>1806</v>
      </c>
      <c r="S19" s="103" t="s">
        <v>1806</v>
      </c>
      <c r="T19" s="103" t="s">
        <v>1806</v>
      </c>
      <c r="U19" s="103"/>
      <c r="V19" s="102" t="s">
        <v>1824</v>
      </c>
    </row>
    <row r="20" spans="1:22" ht="15.5">
      <c r="A20" s="131"/>
      <c r="B20" s="101">
        <v>3.2</v>
      </c>
      <c r="C20" s="103" t="str">
        <f>GOV!O181</f>
        <v>FM</v>
      </c>
      <c r="D20" s="103" t="str">
        <f>II!O112</f>
        <v>FM</v>
      </c>
      <c r="E20" s="103" t="s">
        <v>1806</v>
      </c>
      <c r="F20" s="103" t="s">
        <v>1806</v>
      </c>
      <c r="G20" s="103"/>
      <c r="H20" s="103"/>
      <c r="I20" s="103"/>
      <c r="J20" s="103" t="s">
        <v>1806</v>
      </c>
      <c r="K20" s="103" t="s">
        <v>1806</v>
      </c>
      <c r="L20" s="103" t="s">
        <v>1806</v>
      </c>
      <c r="M20" s="103" t="s">
        <v>1806</v>
      </c>
      <c r="N20" s="103" t="s">
        <v>1806</v>
      </c>
      <c r="O20" s="103" t="s">
        <v>1806</v>
      </c>
      <c r="P20" s="103" t="s">
        <v>1806</v>
      </c>
      <c r="Q20" s="103" t="s">
        <v>1806</v>
      </c>
      <c r="R20" s="103" t="s">
        <v>1806</v>
      </c>
      <c r="S20" s="103" t="s">
        <v>1806</v>
      </c>
      <c r="T20" s="103"/>
      <c r="U20" s="103"/>
      <c r="V20" s="102" t="s">
        <v>1824</v>
      </c>
    </row>
    <row r="21" spans="1:22" ht="15.5">
      <c r="A21" s="131"/>
      <c r="B21" s="101">
        <v>3.3</v>
      </c>
      <c r="C21" s="103"/>
      <c r="D21" s="103" t="str">
        <f>II!O137</f>
        <v>FM</v>
      </c>
      <c r="E21" s="103" t="s">
        <v>1806</v>
      </c>
      <c r="F21" s="103" t="s">
        <v>1806</v>
      </c>
      <c r="G21" s="103"/>
      <c r="H21" s="103"/>
      <c r="I21" s="103"/>
      <c r="J21" s="103" t="s">
        <v>1806</v>
      </c>
      <c r="K21" s="103" t="s">
        <v>1806</v>
      </c>
      <c r="L21" s="103" t="s">
        <v>1806</v>
      </c>
      <c r="M21" s="103" t="s">
        <v>1806</v>
      </c>
      <c r="N21" s="103" t="s">
        <v>1806</v>
      </c>
      <c r="O21" s="103" t="s">
        <v>1806</v>
      </c>
      <c r="P21" s="103" t="s">
        <v>1806</v>
      </c>
      <c r="Q21" s="103" t="s">
        <v>1806</v>
      </c>
      <c r="R21" s="103"/>
      <c r="S21" s="103" t="s">
        <v>1806</v>
      </c>
      <c r="T21" s="103"/>
      <c r="U21" s="103"/>
      <c r="V21" s="102"/>
    </row>
    <row r="22" spans="1:22" ht="15.5">
      <c r="A22" s="131"/>
      <c r="B22" s="101">
        <v>3.4</v>
      </c>
      <c r="C22" s="103"/>
      <c r="D22" s="103"/>
      <c r="E22" s="103" t="s">
        <v>1806</v>
      </c>
      <c r="F22" s="103"/>
      <c r="G22" s="103"/>
      <c r="H22" s="103"/>
      <c r="I22" s="103"/>
      <c r="J22" s="103" t="s">
        <v>1806</v>
      </c>
      <c r="K22" s="103" t="s">
        <v>1806</v>
      </c>
      <c r="L22" s="103" t="s">
        <v>1806</v>
      </c>
      <c r="M22" s="103" t="s">
        <v>1806</v>
      </c>
      <c r="N22" s="103" t="s">
        <v>1806</v>
      </c>
      <c r="O22" s="103" t="s">
        <v>1806</v>
      </c>
      <c r="P22" s="103" t="s">
        <v>1806</v>
      </c>
      <c r="Q22" s="103" t="s">
        <v>1806</v>
      </c>
      <c r="R22" s="103"/>
      <c r="S22" s="103" t="s">
        <v>1806</v>
      </c>
      <c r="T22" s="103"/>
      <c r="U22" s="103"/>
      <c r="V22" s="102"/>
    </row>
    <row r="23" spans="1:22" ht="15.5">
      <c r="A23" s="131"/>
      <c r="B23" s="101">
        <v>3.5</v>
      </c>
      <c r="C23" s="103"/>
      <c r="D23" s="103"/>
      <c r="E23" s="103" t="s">
        <v>1806</v>
      </c>
      <c r="F23" s="103"/>
      <c r="G23" s="103"/>
      <c r="H23" s="103"/>
      <c r="I23" s="103"/>
      <c r="J23" s="103" t="s">
        <v>1806</v>
      </c>
      <c r="K23" s="103" t="s">
        <v>1806</v>
      </c>
      <c r="L23" s="103" t="s">
        <v>1806</v>
      </c>
      <c r="M23" s="103" t="s">
        <v>1806</v>
      </c>
      <c r="N23" s="103" t="s">
        <v>1806</v>
      </c>
      <c r="O23" s="103" t="s">
        <v>1806</v>
      </c>
      <c r="P23" s="103"/>
      <c r="Q23" s="103"/>
      <c r="R23" s="103"/>
      <c r="S23" s="103" t="s">
        <v>1806</v>
      </c>
      <c r="T23" s="103"/>
      <c r="U23" s="103"/>
      <c r="V23" s="102"/>
    </row>
    <row r="24" spans="1:22" ht="15.5">
      <c r="A24" s="131"/>
      <c r="B24" s="101">
        <v>3.6</v>
      </c>
      <c r="C24" s="103"/>
      <c r="D24" s="103"/>
      <c r="E24" s="103" t="s">
        <v>1806</v>
      </c>
      <c r="F24" s="103"/>
      <c r="G24" s="103"/>
      <c r="H24" s="103"/>
      <c r="I24" s="103"/>
      <c r="J24" s="103" t="s">
        <v>1806</v>
      </c>
      <c r="K24" s="103" t="s">
        <v>1806</v>
      </c>
      <c r="L24" s="103" t="s">
        <v>1806</v>
      </c>
      <c r="M24" s="103" t="s">
        <v>1806</v>
      </c>
      <c r="N24" s="103"/>
      <c r="O24" s="103" t="s">
        <v>1806</v>
      </c>
      <c r="P24" s="103"/>
      <c r="Q24" s="103"/>
      <c r="R24" s="103"/>
      <c r="S24" s="103"/>
      <c r="T24" s="103"/>
      <c r="U24" s="103"/>
      <c r="V24" s="102"/>
    </row>
    <row r="25" spans="1:22" ht="15.5">
      <c r="A25" s="131"/>
      <c r="B25" s="101">
        <v>3.7</v>
      </c>
      <c r="C25" s="103"/>
      <c r="D25" s="103"/>
      <c r="E25" s="103"/>
      <c r="F25" s="103"/>
      <c r="G25" s="103"/>
      <c r="H25" s="103"/>
      <c r="I25" s="103"/>
      <c r="J25" s="103" t="s">
        <v>1806</v>
      </c>
      <c r="K25" s="103"/>
      <c r="L25" s="103" t="s">
        <v>1806</v>
      </c>
      <c r="M25" s="103"/>
      <c r="N25" s="103"/>
      <c r="O25" s="103"/>
      <c r="P25" s="103"/>
      <c r="Q25" s="103"/>
      <c r="R25" s="103"/>
      <c r="S25" s="103"/>
      <c r="T25" s="103"/>
      <c r="U25" s="103"/>
      <c r="V25" s="102"/>
    </row>
    <row r="26" spans="1:22" ht="15.5">
      <c r="A26" s="131" t="s">
        <v>1827</v>
      </c>
      <c r="B26" s="103" t="s">
        <v>401</v>
      </c>
      <c r="C26" s="104" t="s">
        <v>1828</v>
      </c>
      <c r="D26" s="103"/>
      <c r="E26" s="103"/>
      <c r="F26" s="103"/>
      <c r="G26" s="103"/>
      <c r="H26" s="103"/>
      <c r="I26" s="103"/>
      <c r="J26" s="103"/>
      <c r="K26" s="104" t="s">
        <v>1828</v>
      </c>
      <c r="L26" s="103"/>
      <c r="M26" s="104" t="s">
        <v>1828</v>
      </c>
      <c r="N26" s="103"/>
      <c r="O26" s="103"/>
      <c r="P26" s="103"/>
      <c r="Q26" s="104" t="s">
        <v>1828</v>
      </c>
      <c r="R26" s="103"/>
      <c r="S26" s="104" t="s">
        <v>1828</v>
      </c>
      <c r="T26" s="103"/>
      <c r="U26" s="103"/>
      <c r="V26" s="102"/>
    </row>
    <row r="27" spans="1:22" ht="15.5">
      <c r="A27" s="131"/>
      <c r="B27" s="101">
        <v>4.0999999999999996</v>
      </c>
      <c r="C27" s="103" t="str">
        <f>GOV!O207</f>
        <v>FM</v>
      </c>
      <c r="D27" s="103"/>
      <c r="E27" s="103"/>
      <c r="F27" s="103"/>
      <c r="G27" s="103"/>
      <c r="H27" s="103"/>
      <c r="I27" s="103"/>
      <c r="J27" s="103"/>
      <c r="K27" s="103" t="s">
        <v>1806</v>
      </c>
      <c r="L27" s="103"/>
      <c r="M27" s="103" t="s">
        <v>1806</v>
      </c>
      <c r="N27" s="103"/>
      <c r="O27" s="103"/>
      <c r="P27" s="103"/>
      <c r="Q27" s="103" t="s">
        <v>1806</v>
      </c>
      <c r="R27" s="103"/>
      <c r="S27" s="103" t="s">
        <v>1806</v>
      </c>
      <c r="T27" s="103"/>
      <c r="U27" s="103"/>
      <c r="V27" s="102" t="s">
        <v>1824</v>
      </c>
    </row>
    <row r="28" spans="1:22" ht="15.5">
      <c r="A28" s="131"/>
      <c r="B28" s="101">
        <v>4.2</v>
      </c>
      <c r="C28" s="103"/>
      <c r="D28" s="103"/>
      <c r="E28" s="103"/>
      <c r="F28" s="103"/>
      <c r="G28" s="103"/>
      <c r="H28" s="103"/>
      <c r="I28" s="103"/>
      <c r="J28" s="103"/>
      <c r="K28" s="103"/>
      <c r="L28" s="103"/>
      <c r="M28" s="103" t="s">
        <v>1806</v>
      </c>
      <c r="N28" s="103"/>
      <c r="O28" s="103"/>
      <c r="P28" s="103"/>
      <c r="Q28" s="103"/>
      <c r="R28" s="103"/>
      <c r="S28" s="103" t="s">
        <v>1806</v>
      </c>
      <c r="T28" s="103"/>
      <c r="U28" s="103"/>
      <c r="V28" s="102"/>
    </row>
    <row r="29" spans="1:22" ht="15.5">
      <c r="A29" s="131"/>
      <c r="B29" s="101">
        <v>4.3</v>
      </c>
      <c r="C29" s="103"/>
      <c r="D29" s="103"/>
      <c r="E29" s="103"/>
      <c r="F29" s="103"/>
      <c r="G29" s="103"/>
      <c r="H29" s="103"/>
      <c r="I29" s="103"/>
      <c r="J29" s="103"/>
      <c r="K29" s="103"/>
      <c r="L29" s="103"/>
      <c r="M29" s="103" t="s">
        <v>1806</v>
      </c>
      <c r="N29" s="103"/>
      <c r="O29" s="103"/>
      <c r="P29" s="103"/>
      <c r="Q29" s="103"/>
      <c r="R29" s="103"/>
      <c r="S29" s="103"/>
      <c r="T29" s="103"/>
      <c r="U29" s="103"/>
      <c r="V29" s="102"/>
    </row>
    <row r="30" spans="1:22" ht="15.5">
      <c r="A30" s="131"/>
      <c r="B30" s="101">
        <v>4.4000000000000004</v>
      </c>
      <c r="C30" s="103"/>
      <c r="D30" s="103"/>
      <c r="E30" s="103"/>
      <c r="F30" s="103"/>
      <c r="G30" s="103"/>
      <c r="H30" s="103"/>
      <c r="I30" s="103"/>
      <c r="J30" s="103"/>
      <c r="K30" s="103"/>
      <c r="L30" s="103"/>
      <c r="M30" s="103" t="s">
        <v>1806</v>
      </c>
      <c r="N30" s="103"/>
      <c r="O30" s="103"/>
      <c r="P30" s="103"/>
      <c r="Q30" s="103"/>
      <c r="R30" s="103"/>
      <c r="S30" s="103"/>
      <c r="T30" s="103"/>
      <c r="U30" s="103"/>
      <c r="V30" s="102"/>
    </row>
    <row r="31" spans="1:22" ht="15.5">
      <c r="A31" s="131"/>
      <c r="B31" s="101">
        <v>4.5</v>
      </c>
      <c r="C31" s="103"/>
      <c r="D31" s="103"/>
      <c r="E31" s="103"/>
      <c r="F31" s="103"/>
      <c r="G31" s="103"/>
      <c r="H31" s="103"/>
      <c r="I31" s="103"/>
      <c r="J31" s="103"/>
      <c r="K31" s="103"/>
      <c r="L31" s="103"/>
      <c r="M31" s="103" t="s">
        <v>1806</v>
      </c>
      <c r="N31" s="103"/>
      <c r="O31" s="103"/>
      <c r="P31" s="103"/>
      <c r="Q31" s="103"/>
      <c r="R31" s="103"/>
      <c r="S31" s="103"/>
      <c r="T31" s="103"/>
      <c r="U31" s="103"/>
      <c r="V31" s="102"/>
    </row>
    <row r="32" spans="1:22" ht="15.5">
      <c r="A32" s="131" t="s">
        <v>422</v>
      </c>
      <c r="B32" s="103" t="s">
        <v>422</v>
      </c>
      <c r="C32" s="103"/>
      <c r="D32" s="103"/>
      <c r="E32" s="103"/>
      <c r="F32" s="103"/>
      <c r="G32" s="103"/>
      <c r="H32" s="103"/>
      <c r="I32" s="103"/>
      <c r="J32" s="103"/>
      <c r="K32" s="103"/>
      <c r="L32" s="103"/>
      <c r="M32" s="104" t="s">
        <v>1828</v>
      </c>
      <c r="N32" s="103"/>
      <c r="O32" s="103"/>
      <c r="P32" s="103"/>
      <c r="Q32" s="103"/>
      <c r="R32" s="103"/>
      <c r="S32" s="104" t="s">
        <v>1828</v>
      </c>
      <c r="T32" s="103"/>
      <c r="U32" s="103"/>
      <c r="V32" s="102"/>
    </row>
    <row r="33" spans="1:22" ht="15.5">
      <c r="A33" s="131"/>
      <c r="B33" s="101">
        <v>5.0999999999999996</v>
      </c>
      <c r="C33" s="103"/>
      <c r="D33" s="103"/>
      <c r="E33" s="103"/>
      <c r="F33" s="103"/>
      <c r="G33" s="103"/>
      <c r="H33" s="103"/>
      <c r="I33" s="103"/>
      <c r="J33" s="103"/>
      <c r="K33" s="103"/>
      <c r="L33" s="103"/>
      <c r="M33" s="103" t="s">
        <v>1806</v>
      </c>
      <c r="N33" s="103"/>
      <c r="O33" s="103"/>
      <c r="P33" s="103"/>
      <c r="Q33" s="103"/>
      <c r="R33" s="103"/>
      <c r="S33" s="103" t="s">
        <v>1806</v>
      </c>
      <c r="T33" s="103"/>
      <c r="U33" s="103"/>
      <c r="V33" s="102"/>
    </row>
    <row r="34" spans="1:22" ht="15.5">
      <c r="A34" s="131"/>
      <c r="B34" s="101">
        <v>5.2</v>
      </c>
      <c r="C34" s="103"/>
      <c r="D34" s="103"/>
      <c r="E34" s="103"/>
      <c r="F34" s="103"/>
      <c r="G34" s="103"/>
      <c r="H34" s="103"/>
      <c r="I34" s="103"/>
      <c r="J34" s="103"/>
      <c r="K34" s="103"/>
      <c r="L34" s="103"/>
      <c r="M34" s="103" t="s">
        <v>1806</v>
      </c>
      <c r="N34" s="103"/>
      <c r="O34" s="103"/>
      <c r="P34" s="103"/>
      <c r="Q34" s="103"/>
      <c r="R34" s="103"/>
      <c r="S34" s="103"/>
      <c r="T34" s="103"/>
      <c r="U34" s="103"/>
      <c r="V34" s="102"/>
    </row>
    <row r="35" spans="1:22" ht="15.5">
      <c r="A35" s="131"/>
      <c r="B35" s="101">
        <v>5.3</v>
      </c>
      <c r="C35" s="103"/>
      <c r="D35" s="103"/>
      <c r="E35" s="103"/>
      <c r="F35" s="103"/>
      <c r="G35" s="103"/>
      <c r="H35" s="103"/>
      <c r="I35" s="103"/>
      <c r="J35" s="103"/>
      <c r="K35" s="103"/>
      <c r="L35" s="103"/>
      <c r="M35" s="103" t="s">
        <v>1806</v>
      </c>
      <c r="N35" s="103"/>
      <c r="O35" s="103"/>
      <c r="P35" s="103"/>
      <c r="Q35" s="103"/>
      <c r="R35" s="103"/>
      <c r="S35" s="103"/>
      <c r="T35" s="103"/>
      <c r="U35" s="103"/>
      <c r="V35" s="102"/>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C4:V35">
    <cfRule type="cellIs" dxfId="3481" priority="26" operator="equal">
      <formula>"S"</formula>
    </cfRule>
    <cfRule type="cellIs" dxfId="3480" priority="27" stopIfTrue="1" operator="equal">
      <formula>"FM"</formula>
    </cfRule>
    <cfRule type="cellIs" dxfId="3479" priority="28" stopIfTrue="1" operator="equal">
      <formula>"LM"</formula>
    </cfRule>
    <cfRule type="cellIs" dxfId="3478" priority="29" stopIfTrue="1" operator="equal">
      <formula>"PM"</formula>
    </cfRule>
    <cfRule type="cellIs" dxfId="3477" priority="30" stopIfTrue="1" operator="equal">
      <formula>"DM"</formula>
    </cfRule>
  </conditionalFormatting>
  <conditionalFormatting sqref="B4">
    <cfRule type="cellIs" dxfId="3476" priority="21" operator="equal">
      <formula>"S"</formula>
    </cfRule>
    <cfRule type="cellIs" dxfId="3475" priority="22" stopIfTrue="1" operator="equal">
      <formula>"FM"</formula>
    </cfRule>
    <cfRule type="cellIs" dxfId="3474" priority="23" stopIfTrue="1" operator="equal">
      <formula>"LM"</formula>
    </cfRule>
    <cfRule type="cellIs" dxfId="3473" priority="24" stopIfTrue="1" operator="equal">
      <formula>"PM"</formula>
    </cfRule>
    <cfRule type="cellIs" dxfId="3472" priority="25" stopIfTrue="1" operator="equal">
      <formula>"DM"</formula>
    </cfRule>
  </conditionalFormatting>
  <conditionalFormatting sqref="B9">
    <cfRule type="cellIs" dxfId="3471" priority="16" operator="equal">
      <formula>"S"</formula>
    </cfRule>
    <cfRule type="cellIs" dxfId="3470" priority="17" stopIfTrue="1" operator="equal">
      <formula>"FM"</formula>
    </cfRule>
    <cfRule type="cellIs" dxfId="3469" priority="18" stopIfTrue="1" operator="equal">
      <formula>"LM"</formula>
    </cfRule>
    <cfRule type="cellIs" dxfId="3468" priority="19" stopIfTrue="1" operator="equal">
      <formula>"PM"</formula>
    </cfRule>
    <cfRule type="cellIs" dxfId="3467" priority="20" stopIfTrue="1" operator="equal">
      <formula>"DM"</formula>
    </cfRule>
  </conditionalFormatting>
  <conditionalFormatting sqref="B18">
    <cfRule type="cellIs" dxfId="3466" priority="11" operator="equal">
      <formula>"S"</formula>
    </cfRule>
    <cfRule type="cellIs" dxfId="3465" priority="12" stopIfTrue="1" operator="equal">
      <formula>"FM"</formula>
    </cfRule>
    <cfRule type="cellIs" dxfId="3464" priority="13" stopIfTrue="1" operator="equal">
      <formula>"LM"</formula>
    </cfRule>
    <cfRule type="cellIs" dxfId="3463" priority="14" stopIfTrue="1" operator="equal">
      <formula>"PM"</formula>
    </cfRule>
    <cfRule type="cellIs" dxfId="3462" priority="15" stopIfTrue="1" operator="equal">
      <formula>"DM"</formula>
    </cfRule>
  </conditionalFormatting>
  <conditionalFormatting sqref="B26">
    <cfRule type="cellIs" dxfId="3461" priority="6" operator="equal">
      <formula>"S"</formula>
    </cfRule>
    <cfRule type="cellIs" dxfId="3460" priority="7" stopIfTrue="1" operator="equal">
      <formula>"FM"</formula>
    </cfRule>
    <cfRule type="cellIs" dxfId="3459" priority="8" stopIfTrue="1" operator="equal">
      <formula>"LM"</formula>
    </cfRule>
    <cfRule type="cellIs" dxfId="3458" priority="9" stopIfTrue="1" operator="equal">
      <formula>"PM"</formula>
    </cfRule>
    <cfRule type="cellIs" dxfId="3457" priority="10" stopIfTrue="1" operator="equal">
      <formula>"DM"</formula>
    </cfRule>
  </conditionalFormatting>
  <conditionalFormatting sqref="B32">
    <cfRule type="cellIs" dxfId="3456" priority="1" operator="equal">
      <formula>"S"</formula>
    </cfRule>
    <cfRule type="cellIs" dxfId="3455" priority="2" stopIfTrue="1" operator="equal">
      <formula>"FM"</formula>
    </cfRule>
    <cfRule type="cellIs" dxfId="3454" priority="3" stopIfTrue="1" operator="equal">
      <formula>"LM"</formula>
    </cfRule>
    <cfRule type="cellIs" dxfId="3453" priority="4" stopIfTrue="1" operator="equal">
      <formula>"PM"</formula>
    </cfRule>
    <cfRule type="cellIs" dxfId="3452" priority="5" stopIfTrue="1" operator="equal">
      <formula>"DM"</formula>
    </cfRule>
  </conditionalFormatting>
  <pageMargins left="0.7" right="0.7" top="0.75" bottom="0.75" header="0.3" footer="0.3"/>
  <pageSetup scale="63" fitToHeight="0"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Q81"/>
  <sheetViews>
    <sheetView zoomScale="70" zoomScaleNormal="70" workbookViewId="0">
      <selection activeCell="A8" sqref="A8"/>
    </sheetView>
  </sheetViews>
  <sheetFormatPr defaultColWidth="8.7265625" defaultRowHeight="15.5"/>
  <cols>
    <col min="1" max="1" width="12.453125" style="54" customWidth="1"/>
    <col min="2" max="2" width="23.81640625" style="54" customWidth="1"/>
    <col min="3" max="3" width="28.453125" style="54" customWidth="1"/>
    <col min="4" max="7" width="8.7265625" style="54"/>
    <col min="8" max="8" width="33.54296875" style="54" customWidth="1"/>
    <col min="9" max="10" width="19.81640625" style="68" customWidth="1"/>
    <col min="11" max="11" width="46.1796875" style="54" customWidth="1"/>
    <col min="12" max="14" width="18.453125" style="54" customWidth="1"/>
    <col min="15" max="15" width="7.453125" style="68" customWidth="1"/>
    <col min="16" max="16" width="24.7265625" style="68" customWidth="1"/>
    <col min="17" max="17" width="7.26953125" style="54" customWidth="1"/>
    <col min="18" max="16384" width="8.7265625" style="54"/>
  </cols>
  <sheetData>
    <row r="1" spans="1:17" s="52" customFormat="1" ht="21">
      <c r="A1" s="51" t="s">
        <v>0</v>
      </c>
      <c r="I1" s="67"/>
      <c r="J1" s="67"/>
      <c r="O1" s="67"/>
      <c r="P1" s="67"/>
    </row>
    <row r="2" spans="1:17" s="52" customFormat="1" ht="21">
      <c r="A2" s="51" t="s">
        <v>1</v>
      </c>
      <c r="I2" s="67"/>
      <c r="J2" s="67"/>
      <c r="O2" s="67"/>
      <c r="P2" s="67"/>
    </row>
    <row r="3" spans="1:17">
      <c r="A3" s="53" t="s">
        <v>2</v>
      </c>
      <c r="B3" s="54" t="s">
        <v>3</v>
      </c>
    </row>
    <row r="4" spans="1:17">
      <c r="A4" s="54" t="s">
        <v>4</v>
      </c>
      <c r="B4" s="54" t="s">
        <v>5</v>
      </c>
    </row>
    <row r="5" spans="1:17">
      <c r="A5" s="53" t="s">
        <v>6</v>
      </c>
      <c r="B5" s="54" t="s">
        <v>7</v>
      </c>
    </row>
    <row r="6" spans="1:17">
      <c r="A6" s="54" t="s">
        <v>8</v>
      </c>
      <c r="B6" s="54" t="s">
        <v>9</v>
      </c>
    </row>
    <row r="8" spans="1:17" s="59" customFormat="1" ht="52">
      <c r="A8" s="55" t="s">
        <v>10</v>
      </c>
      <c r="B8" s="56" t="s">
        <v>11</v>
      </c>
      <c r="C8" s="56" t="s">
        <v>12</v>
      </c>
      <c r="D8" s="57" t="s">
        <v>13</v>
      </c>
      <c r="E8" s="57" t="s">
        <v>14</v>
      </c>
      <c r="F8" s="57" t="s">
        <v>15</v>
      </c>
      <c r="G8" s="57" t="s">
        <v>16</v>
      </c>
      <c r="H8" s="58" t="s">
        <v>17</v>
      </c>
      <c r="I8" s="69" t="s">
        <v>18</v>
      </c>
      <c r="J8" s="69" t="s">
        <v>19</v>
      </c>
      <c r="K8" s="58" t="s">
        <v>20</v>
      </c>
      <c r="L8" s="56" t="s">
        <v>21</v>
      </c>
      <c r="M8" s="56" t="s">
        <v>22</v>
      </c>
      <c r="N8" s="58" t="s">
        <v>23</v>
      </c>
      <c r="O8" s="69" t="s">
        <v>24</v>
      </c>
      <c r="P8" s="70" t="s">
        <v>25</v>
      </c>
      <c r="Q8" s="58" t="s">
        <v>26</v>
      </c>
    </row>
    <row r="9" spans="1:17" s="59" customFormat="1" ht="13">
      <c r="A9" s="1" t="s">
        <v>27</v>
      </c>
      <c r="B9" s="94" t="s">
        <v>28</v>
      </c>
      <c r="C9" s="81"/>
      <c r="D9" s="81"/>
      <c r="E9" s="81"/>
      <c r="F9" s="81"/>
      <c r="G9" s="81"/>
      <c r="H9" s="81"/>
      <c r="I9" s="71"/>
      <c r="J9" s="71"/>
      <c r="K9" s="81"/>
      <c r="L9" s="11"/>
      <c r="M9" s="11"/>
      <c r="N9" s="11"/>
      <c r="O9" s="12"/>
      <c r="P9" s="72"/>
      <c r="Q9" s="11"/>
    </row>
    <row r="10" spans="1:17" s="61" customFormat="1" ht="39">
      <c r="A10" s="95" t="s">
        <v>29</v>
      </c>
      <c r="B10" s="45" t="s">
        <v>30</v>
      </c>
      <c r="C10" s="139" t="s">
        <v>31</v>
      </c>
      <c r="D10" s="140"/>
      <c r="E10" s="139"/>
      <c r="F10" s="139"/>
      <c r="G10" s="139"/>
      <c r="H10" s="139"/>
      <c r="I10" s="73"/>
      <c r="J10" s="73"/>
      <c r="K10" s="107" t="s">
        <v>32</v>
      </c>
      <c r="L10" s="108"/>
      <c r="M10" s="108"/>
      <c r="N10" s="109"/>
      <c r="O10" s="25" t="s">
        <v>1137</v>
      </c>
      <c r="P10" s="74"/>
      <c r="Q10" s="11" t="s">
        <v>1138</v>
      </c>
    </row>
    <row r="11" spans="1:17" s="59" customFormat="1" ht="39">
      <c r="A11" s="27" t="s">
        <v>33</v>
      </c>
      <c r="B11" s="28" t="s">
        <v>30</v>
      </c>
      <c r="C11" s="135" t="s">
        <v>34</v>
      </c>
      <c r="D11" s="136"/>
      <c r="E11" s="137"/>
      <c r="F11" s="137"/>
      <c r="G11" s="138"/>
      <c r="H11" s="29" t="s">
        <v>35</v>
      </c>
      <c r="I11" s="25" t="s">
        <v>1123</v>
      </c>
      <c r="J11" s="25" t="s">
        <v>1123</v>
      </c>
      <c r="K11" s="30"/>
      <c r="L11" s="30"/>
      <c r="M11" s="30"/>
      <c r="N11" s="30"/>
      <c r="O11" s="25" t="s">
        <v>1137</v>
      </c>
      <c r="P11" s="25"/>
      <c r="Q11" s="11" t="s">
        <v>1138</v>
      </c>
    </row>
    <row r="12" spans="1:17" s="60" customFormat="1" ht="57">
      <c r="A12" s="31" t="s">
        <v>36</v>
      </c>
      <c r="B12" s="31" t="s">
        <v>37</v>
      </c>
      <c r="C12" s="62" t="s">
        <v>38</v>
      </c>
      <c r="D12" s="20" t="s">
        <v>1074</v>
      </c>
      <c r="E12" s="32" t="str">
        <f>HYPERLINK("02-项目级\P1-智能办服务平台\01-生存周期\06-实现\02-产品集成\01-产品集成计划(Kamfu-ZNB-PI-Plan)V1-0-engl.docx","engl")</f>
        <v>engl</v>
      </c>
      <c r="F12" s="33" t="s">
        <v>1073</v>
      </c>
      <c r="G12" s="33" t="s">
        <v>41</v>
      </c>
      <c r="H12" s="34"/>
      <c r="I12" s="25" t="s">
        <v>1123</v>
      </c>
      <c r="J12" s="37"/>
      <c r="K12" s="35"/>
      <c r="L12" s="36"/>
      <c r="M12" s="36"/>
      <c r="N12" s="35"/>
      <c r="O12" s="37"/>
      <c r="P12" s="30"/>
      <c r="Q12" s="11" t="s">
        <v>1139</v>
      </c>
    </row>
    <row r="13" spans="1:17" s="60" customFormat="1" ht="39">
      <c r="A13" s="31" t="s">
        <v>36</v>
      </c>
      <c r="B13" s="31" t="s">
        <v>37</v>
      </c>
      <c r="C13" s="62" t="s">
        <v>42</v>
      </c>
      <c r="D13" s="8" t="s">
        <v>43</v>
      </c>
      <c r="E13" s="33" t="s">
        <v>39</v>
      </c>
      <c r="F13" s="33" t="s">
        <v>40</v>
      </c>
      <c r="G13" s="33" t="s">
        <v>41</v>
      </c>
      <c r="H13" s="34"/>
      <c r="I13" s="25"/>
      <c r="J13" s="37"/>
      <c r="K13" s="35"/>
      <c r="L13" s="36"/>
      <c r="M13" s="36"/>
      <c r="N13" s="35"/>
      <c r="O13" s="37"/>
      <c r="P13" s="30"/>
      <c r="Q13" s="11" t="s">
        <v>1140</v>
      </c>
    </row>
    <row r="14" spans="1:17" s="59" customFormat="1" ht="39">
      <c r="A14" s="27" t="s">
        <v>33</v>
      </c>
      <c r="B14" s="28" t="s">
        <v>30</v>
      </c>
      <c r="C14" s="135" t="s">
        <v>44</v>
      </c>
      <c r="D14" s="136"/>
      <c r="E14" s="137"/>
      <c r="F14" s="137"/>
      <c r="G14" s="138"/>
      <c r="H14" s="29" t="s">
        <v>45</v>
      </c>
      <c r="I14" s="25" t="s">
        <v>1123</v>
      </c>
      <c r="J14" s="25" t="s">
        <v>1123</v>
      </c>
      <c r="K14" s="30"/>
      <c r="L14" s="30"/>
      <c r="M14" s="30"/>
      <c r="N14" s="30"/>
      <c r="O14" s="25" t="s">
        <v>1137</v>
      </c>
      <c r="P14" s="25"/>
      <c r="Q14" s="11" t="s">
        <v>1140</v>
      </c>
    </row>
    <row r="15" spans="1:17" s="60" customFormat="1" ht="57">
      <c r="A15" s="31" t="s">
        <v>36</v>
      </c>
      <c r="B15" s="31" t="s">
        <v>46</v>
      </c>
      <c r="C15" s="62" t="s">
        <v>38</v>
      </c>
      <c r="D15" s="20" t="s">
        <v>1074</v>
      </c>
      <c r="E15" s="32" t="str">
        <f>HYPERLINK("02-项目级\P1-智能办服务平台\01-生存周期\06-实现\02-产品集成\01-产品集成计划(Kamfu-ZNB-PI-Plan)V1-0-engl.docx","engl")</f>
        <v>engl</v>
      </c>
      <c r="F15" s="33" t="s">
        <v>1073</v>
      </c>
      <c r="G15" s="33" t="s">
        <v>41</v>
      </c>
      <c r="H15" s="34"/>
      <c r="I15" s="25" t="s">
        <v>1123</v>
      </c>
      <c r="J15" s="37"/>
      <c r="K15" s="35"/>
      <c r="L15" s="36"/>
      <c r="M15" s="36"/>
      <c r="N15" s="35"/>
      <c r="O15" s="37"/>
      <c r="P15" s="30"/>
      <c r="Q15" s="11" t="s">
        <v>1141</v>
      </c>
    </row>
    <row r="16" spans="1:17" s="60" customFormat="1" ht="39">
      <c r="A16" s="31" t="s">
        <v>36</v>
      </c>
      <c r="B16" s="31" t="s">
        <v>46</v>
      </c>
      <c r="C16" s="62" t="s">
        <v>42</v>
      </c>
      <c r="D16" s="8" t="s">
        <v>43</v>
      </c>
      <c r="E16" s="33" t="s">
        <v>39</v>
      </c>
      <c r="F16" s="33" t="s">
        <v>40</v>
      </c>
      <c r="G16" s="33" t="s">
        <v>41</v>
      </c>
      <c r="H16" s="34"/>
      <c r="I16" s="25"/>
      <c r="J16" s="37"/>
      <c r="K16" s="35"/>
      <c r="L16" s="36"/>
      <c r="M16" s="36"/>
      <c r="N16" s="35"/>
      <c r="O16" s="37"/>
      <c r="P16" s="30"/>
      <c r="Q16" s="11" t="s">
        <v>1142</v>
      </c>
    </row>
    <row r="17" spans="1:17" s="59" customFormat="1" ht="39">
      <c r="A17" s="27" t="s">
        <v>27</v>
      </c>
      <c r="B17" s="82" t="s">
        <v>47</v>
      </c>
      <c r="C17" s="83"/>
      <c r="D17" s="81"/>
      <c r="E17" s="83"/>
      <c r="F17" s="83"/>
      <c r="G17" s="83"/>
      <c r="H17" s="83"/>
      <c r="I17" s="75"/>
      <c r="J17" s="75"/>
      <c r="K17" s="83"/>
      <c r="L17" s="30"/>
      <c r="M17" s="30"/>
      <c r="N17" s="30"/>
      <c r="O17" s="25"/>
      <c r="P17" s="74"/>
      <c r="Q17" s="11" t="s">
        <v>1142</v>
      </c>
    </row>
    <row r="18" spans="1:17" s="61" customFormat="1" ht="78">
      <c r="A18" s="27" t="s">
        <v>29</v>
      </c>
      <c r="B18" s="45" t="s">
        <v>48</v>
      </c>
      <c r="C18" s="139" t="s">
        <v>49</v>
      </c>
      <c r="D18" s="140"/>
      <c r="E18" s="139"/>
      <c r="F18" s="139"/>
      <c r="G18" s="139"/>
      <c r="H18" s="139"/>
      <c r="I18" s="73"/>
      <c r="J18" s="73"/>
      <c r="K18" s="107" t="s">
        <v>50</v>
      </c>
      <c r="L18" s="108"/>
      <c r="M18" s="108" t="s">
        <v>1846</v>
      </c>
      <c r="N18" s="109"/>
      <c r="O18" s="25" t="s">
        <v>1137</v>
      </c>
      <c r="P18" s="74"/>
      <c r="Q18" s="11" t="s">
        <v>1143</v>
      </c>
    </row>
    <row r="19" spans="1:17" s="59" customFormat="1" ht="39">
      <c r="A19" s="27" t="s">
        <v>33</v>
      </c>
      <c r="B19" s="28" t="s">
        <v>48</v>
      </c>
      <c r="C19" s="135" t="s">
        <v>34</v>
      </c>
      <c r="D19" s="136"/>
      <c r="E19" s="137"/>
      <c r="F19" s="137"/>
      <c r="G19" s="138"/>
      <c r="H19" s="29" t="s">
        <v>35</v>
      </c>
      <c r="I19" s="25" t="s">
        <v>1123</v>
      </c>
      <c r="J19" s="25" t="s">
        <v>1123</v>
      </c>
      <c r="K19" s="30"/>
      <c r="L19" s="30"/>
      <c r="M19" s="30"/>
      <c r="N19" s="30"/>
      <c r="O19" s="25" t="s">
        <v>1137</v>
      </c>
      <c r="P19" s="25"/>
      <c r="Q19" s="11" t="s">
        <v>1144</v>
      </c>
    </row>
    <row r="20" spans="1:17" s="60" customFormat="1" ht="57">
      <c r="A20" s="31" t="s">
        <v>36</v>
      </c>
      <c r="B20" s="31" t="s">
        <v>37</v>
      </c>
      <c r="C20" s="62" t="s">
        <v>38</v>
      </c>
      <c r="D20" s="20" t="s">
        <v>1074</v>
      </c>
      <c r="E20" s="32" t="str">
        <f>HYPERLINK("02-项目级\P1-智能办服务平台\01-生存周期\06-实现\02-产品集成\01-产品集成计划(Kamfu-ZNB-PI-Plan)V1-0-engl.docx","engl")</f>
        <v>engl</v>
      </c>
      <c r="F20" s="33" t="s">
        <v>1073</v>
      </c>
      <c r="G20" s="33" t="s">
        <v>41</v>
      </c>
      <c r="H20" s="34"/>
      <c r="I20" s="25" t="s">
        <v>1123</v>
      </c>
      <c r="J20" s="37"/>
      <c r="K20" s="35"/>
      <c r="L20" s="36"/>
      <c r="M20" s="36"/>
      <c r="N20" s="35"/>
      <c r="O20" s="37"/>
      <c r="P20" s="30"/>
      <c r="Q20" s="11" t="s">
        <v>1144</v>
      </c>
    </row>
    <row r="21" spans="1:17" s="60" customFormat="1" ht="39">
      <c r="A21" s="31" t="s">
        <v>36</v>
      </c>
      <c r="B21" s="31" t="s">
        <v>37</v>
      </c>
      <c r="C21" s="62" t="s">
        <v>42</v>
      </c>
      <c r="D21" s="8" t="s">
        <v>43</v>
      </c>
      <c r="E21" s="33" t="s">
        <v>39</v>
      </c>
      <c r="F21" s="33" t="s">
        <v>40</v>
      </c>
      <c r="G21" s="33" t="s">
        <v>41</v>
      </c>
      <c r="H21" s="34"/>
      <c r="I21" s="25"/>
      <c r="J21" s="37"/>
      <c r="K21" s="35"/>
      <c r="L21" s="36"/>
      <c r="M21" s="36"/>
      <c r="N21" s="35"/>
      <c r="O21" s="37"/>
      <c r="P21" s="30"/>
      <c r="Q21" s="11" t="s">
        <v>1145</v>
      </c>
    </row>
    <row r="22" spans="1:17" s="59" customFormat="1" ht="39">
      <c r="A22" s="27" t="s">
        <v>33</v>
      </c>
      <c r="B22" s="28" t="s">
        <v>48</v>
      </c>
      <c r="C22" s="135" t="s">
        <v>44</v>
      </c>
      <c r="D22" s="136"/>
      <c r="E22" s="137"/>
      <c r="F22" s="137"/>
      <c r="G22" s="138"/>
      <c r="H22" s="29" t="s">
        <v>45</v>
      </c>
      <c r="I22" s="25" t="s">
        <v>1123</v>
      </c>
      <c r="J22" s="25" t="s">
        <v>1123</v>
      </c>
      <c r="K22" s="30"/>
      <c r="L22" s="30"/>
      <c r="M22" s="30"/>
      <c r="N22" s="30"/>
      <c r="O22" s="25" t="s">
        <v>1137</v>
      </c>
      <c r="P22" s="25"/>
      <c r="Q22" s="11" t="s">
        <v>1146</v>
      </c>
    </row>
    <row r="23" spans="1:17" s="60" customFormat="1" ht="57">
      <c r="A23" s="31" t="s">
        <v>36</v>
      </c>
      <c r="B23" s="31" t="s">
        <v>46</v>
      </c>
      <c r="C23" s="62" t="s">
        <v>38</v>
      </c>
      <c r="D23" s="20" t="s">
        <v>1074</v>
      </c>
      <c r="E23" s="32" t="str">
        <f>HYPERLINK("02-项目级\P1-智能办服务平台\01-生存周期\06-实现\02-产品集成\01-产品集成计划(Kamfu-ZNB-PI-Plan)V1-0-engl.docx","engl")</f>
        <v>engl</v>
      </c>
      <c r="F23" s="33" t="s">
        <v>1073</v>
      </c>
      <c r="G23" s="33" t="s">
        <v>41</v>
      </c>
      <c r="H23" s="34"/>
      <c r="I23" s="25" t="s">
        <v>1123</v>
      </c>
      <c r="J23" s="37"/>
      <c r="K23" s="35"/>
      <c r="L23" s="36"/>
      <c r="M23" s="36"/>
      <c r="N23" s="35"/>
      <c r="O23" s="37"/>
      <c r="P23" s="30"/>
      <c r="Q23" s="11" t="s">
        <v>1146</v>
      </c>
    </row>
    <row r="24" spans="1:17" s="60" customFormat="1" ht="39">
      <c r="A24" s="31" t="s">
        <v>36</v>
      </c>
      <c r="B24" s="31" t="s">
        <v>46</v>
      </c>
      <c r="C24" s="62" t="s">
        <v>42</v>
      </c>
      <c r="D24" s="8" t="s">
        <v>43</v>
      </c>
      <c r="E24" s="33" t="s">
        <v>39</v>
      </c>
      <c r="F24" s="33" t="s">
        <v>40</v>
      </c>
      <c r="G24" s="33" t="s">
        <v>41</v>
      </c>
      <c r="H24" s="34"/>
      <c r="I24" s="25"/>
      <c r="J24" s="37"/>
      <c r="K24" s="35"/>
      <c r="L24" s="36"/>
      <c r="M24" s="36"/>
      <c r="N24" s="35"/>
      <c r="O24" s="37"/>
      <c r="P24" s="30"/>
      <c r="Q24" s="11" t="s">
        <v>1147</v>
      </c>
    </row>
    <row r="25" spans="1:17" s="61" customFormat="1" ht="39">
      <c r="A25" s="27" t="s">
        <v>29</v>
      </c>
      <c r="B25" s="45" t="s">
        <v>51</v>
      </c>
      <c r="C25" s="139" t="s">
        <v>52</v>
      </c>
      <c r="D25" s="140"/>
      <c r="E25" s="139"/>
      <c r="F25" s="139"/>
      <c r="G25" s="139"/>
      <c r="H25" s="139"/>
      <c r="I25" s="73"/>
      <c r="J25" s="73"/>
      <c r="K25" s="107" t="s">
        <v>53</v>
      </c>
      <c r="L25" s="108"/>
      <c r="M25" s="108"/>
      <c r="N25" s="109"/>
      <c r="O25" s="25" t="s">
        <v>1137</v>
      </c>
      <c r="P25" s="74"/>
      <c r="Q25" s="11" t="s">
        <v>1147</v>
      </c>
    </row>
    <row r="26" spans="1:17" s="59" customFormat="1" ht="39">
      <c r="A26" s="27" t="s">
        <v>33</v>
      </c>
      <c r="B26" s="28" t="s">
        <v>51</v>
      </c>
      <c r="C26" s="135" t="s">
        <v>34</v>
      </c>
      <c r="D26" s="136"/>
      <c r="E26" s="137"/>
      <c r="F26" s="137"/>
      <c r="G26" s="138"/>
      <c r="H26" s="29" t="s">
        <v>35</v>
      </c>
      <c r="I26" s="25" t="s">
        <v>1123</v>
      </c>
      <c r="J26" s="25" t="s">
        <v>1123</v>
      </c>
      <c r="K26" s="30"/>
      <c r="L26" s="30"/>
      <c r="M26" s="30"/>
      <c r="N26" s="30"/>
      <c r="O26" s="25" t="s">
        <v>1137</v>
      </c>
      <c r="P26" s="25"/>
      <c r="Q26" s="11" t="s">
        <v>1148</v>
      </c>
    </row>
    <row r="27" spans="1:17" s="60" customFormat="1" ht="57">
      <c r="A27" s="31" t="s">
        <v>36</v>
      </c>
      <c r="B27" s="31" t="s">
        <v>37</v>
      </c>
      <c r="C27" s="62" t="s">
        <v>38</v>
      </c>
      <c r="D27" s="20" t="s">
        <v>1074</v>
      </c>
      <c r="E27" s="32" t="str">
        <f>HYPERLINK("02-项目级\P1-智能办服务平台\01-生存周期\06-实现\02-产品集成\01-产品集成计划(Kamfu-ZNB-PI-Plan)V1-0-engl.docx","engl")</f>
        <v>engl</v>
      </c>
      <c r="F27" s="33" t="s">
        <v>1073</v>
      </c>
      <c r="G27" s="33" t="s">
        <v>41</v>
      </c>
      <c r="H27" s="34"/>
      <c r="I27" s="25" t="s">
        <v>1123</v>
      </c>
      <c r="J27" s="37"/>
      <c r="K27" s="35"/>
      <c r="L27" s="36"/>
      <c r="M27" s="36"/>
      <c r="N27" s="35"/>
      <c r="O27" s="37"/>
      <c r="P27" s="30"/>
      <c r="Q27" s="11" t="s">
        <v>1148</v>
      </c>
    </row>
    <row r="28" spans="1:17" s="60" customFormat="1" ht="57">
      <c r="A28" s="31" t="s">
        <v>36</v>
      </c>
      <c r="B28" s="31" t="s">
        <v>37</v>
      </c>
      <c r="C28" s="62" t="s">
        <v>54</v>
      </c>
      <c r="D28" s="20" t="s">
        <v>1075</v>
      </c>
      <c r="E28" s="32" t="str">
        <f>HYPERLINK("02-项目级\P1-智能办服务平台\01-生存周期\06-实现\02-产品集成\03-产品集成检查列表(Kamfu-ZNB-PI-PIChkList)V1-0-engl.xlsx","engl")</f>
        <v>engl</v>
      </c>
      <c r="F28" s="33" t="s">
        <v>1073</v>
      </c>
      <c r="G28" s="33" t="s">
        <v>41</v>
      </c>
      <c r="H28" s="34"/>
      <c r="I28" s="25" t="s">
        <v>1123</v>
      </c>
      <c r="J28" s="37"/>
      <c r="K28" s="35"/>
      <c r="L28" s="36"/>
      <c r="M28" s="36"/>
      <c r="N28" s="35"/>
      <c r="O28" s="37"/>
      <c r="P28" s="30"/>
      <c r="Q28" s="11" t="s">
        <v>1149</v>
      </c>
    </row>
    <row r="29" spans="1:17" s="59" customFormat="1" ht="39">
      <c r="A29" s="27" t="s">
        <v>33</v>
      </c>
      <c r="B29" s="28" t="s">
        <v>51</v>
      </c>
      <c r="C29" s="135" t="s">
        <v>44</v>
      </c>
      <c r="D29" s="136"/>
      <c r="E29" s="137"/>
      <c r="F29" s="137"/>
      <c r="G29" s="138"/>
      <c r="H29" s="29" t="s">
        <v>45</v>
      </c>
      <c r="I29" s="25" t="s">
        <v>1123</v>
      </c>
      <c r="J29" s="25" t="s">
        <v>1123</v>
      </c>
      <c r="K29" s="30"/>
      <c r="L29" s="30"/>
      <c r="M29" s="30"/>
      <c r="N29" s="30"/>
      <c r="O29" s="25" t="s">
        <v>1137</v>
      </c>
      <c r="P29" s="25"/>
      <c r="Q29" s="11" t="s">
        <v>1149</v>
      </c>
    </row>
    <row r="30" spans="1:17" s="60" customFormat="1" ht="57">
      <c r="A30" s="31" t="s">
        <v>36</v>
      </c>
      <c r="B30" s="31" t="s">
        <v>46</v>
      </c>
      <c r="C30" s="62" t="s">
        <v>38</v>
      </c>
      <c r="D30" s="20" t="s">
        <v>1074</v>
      </c>
      <c r="E30" s="32" t="str">
        <f>HYPERLINK("02-项目级\P1-智能办服务平台\01-生存周期\06-实现\02-产品集成\01-产品集成计划(Kamfu-ZNB-PI-Plan)V1-0-engl.docx","engl")</f>
        <v>engl</v>
      </c>
      <c r="F30" s="33" t="s">
        <v>1073</v>
      </c>
      <c r="G30" s="33" t="s">
        <v>41</v>
      </c>
      <c r="H30" s="34"/>
      <c r="I30" s="25" t="s">
        <v>1123</v>
      </c>
      <c r="J30" s="37"/>
      <c r="K30" s="35"/>
      <c r="L30" s="36"/>
      <c r="M30" s="36"/>
      <c r="N30" s="35"/>
      <c r="O30" s="37"/>
      <c r="P30" s="30"/>
      <c r="Q30" s="11" t="s">
        <v>1150</v>
      </c>
    </row>
    <row r="31" spans="1:17" s="60" customFormat="1" ht="66.5">
      <c r="A31" s="31" t="s">
        <v>36</v>
      </c>
      <c r="B31" s="31" t="s">
        <v>46</v>
      </c>
      <c r="C31" s="62" t="s">
        <v>54</v>
      </c>
      <c r="D31" s="18" t="s">
        <v>55</v>
      </c>
      <c r="E31" s="32" t="str">
        <f>HYPERLINK("02-项目级\P3-佛山市政数局微信公众号系统\01-生存周期\06-实现\02-产品集成\03-产品集成检查列表(Kamfu-GZHXT-PI-PIChkList)V1-0-engl.xlsx","engl")</f>
        <v>engl</v>
      </c>
      <c r="F31" s="33" t="s">
        <v>1073</v>
      </c>
      <c r="G31" s="33" t="s">
        <v>41</v>
      </c>
      <c r="H31" s="34"/>
      <c r="I31" s="25" t="s">
        <v>1123</v>
      </c>
      <c r="J31" s="37"/>
      <c r="K31" s="35"/>
      <c r="L31" s="36"/>
      <c r="M31" s="36"/>
      <c r="N31" s="35"/>
      <c r="O31" s="37"/>
      <c r="P31" s="30"/>
      <c r="Q31" s="11" t="s">
        <v>1150</v>
      </c>
    </row>
    <row r="32" spans="1:17" s="61" customFormat="1" ht="39">
      <c r="A32" s="27" t="s">
        <v>29</v>
      </c>
      <c r="B32" s="45" t="s">
        <v>56</v>
      </c>
      <c r="C32" s="139" t="s">
        <v>57</v>
      </c>
      <c r="D32" s="140"/>
      <c r="E32" s="139"/>
      <c r="F32" s="139"/>
      <c r="G32" s="139"/>
      <c r="H32" s="139"/>
      <c r="I32" s="73"/>
      <c r="J32" s="73"/>
      <c r="K32" s="107" t="s">
        <v>58</v>
      </c>
      <c r="L32" s="108"/>
      <c r="M32" s="108"/>
      <c r="N32" s="109"/>
      <c r="O32" s="25" t="s">
        <v>1137</v>
      </c>
      <c r="P32" s="74"/>
      <c r="Q32" s="11" t="s">
        <v>1151</v>
      </c>
    </row>
    <row r="33" spans="1:17" s="59" customFormat="1" ht="39">
      <c r="A33" s="27" t="s">
        <v>33</v>
      </c>
      <c r="B33" s="28" t="s">
        <v>56</v>
      </c>
      <c r="C33" s="135" t="s">
        <v>34</v>
      </c>
      <c r="D33" s="136"/>
      <c r="E33" s="137"/>
      <c r="F33" s="137"/>
      <c r="G33" s="138"/>
      <c r="H33" s="29" t="s">
        <v>35</v>
      </c>
      <c r="I33" s="25" t="s">
        <v>1123</v>
      </c>
      <c r="J33" s="25" t="s">
        <v>1123</v>
      </c>
      <c r="K33" s="30"/>
      <c r="L33" s="30"/>
      <c r="M33" s="30"/>
      <c r="N33" s="30"/>
      <c r="O33" s="25" t="s">
        <v>1137</v>
      </c>
      <c r="P33" s="25"/>
      <c r="Q33" s="11" t="s">
        <v>1151</v>
      </c>
    </row>
    <row r="34" spans="1:17" s="60" customFormat="1" ht="57">
      <c r="A34" s="31" t="s">
        <v>36</v>
      </c>
      <c r="B34" s="31" t="s">
        <v>37</v>
      </c>
      <c r="C34" s="62" t="s">
        <v>38</v>
      </c>
      <c r="D34" s="20" t="s">
        <v>1074</v>
      </c>
      <c r="E34" s="32" t="str">
        <f>HYPERLINK("02-项目级\P1-智能办服务平台\01-生存周期\06-实现\02-产品集成\01-产品集成计划(Kamfu-ZNB-PI-Plan)V1-0-engl.docx","engl")</f>
        <v>engl</v>
      </c>
      <c r="F34" s="33" t="s">
        <v>1073</v>
      </c>
      <c r="G34" s="33" t="s">
        <v>41</v>
      </c>
      <c r="H34" s="34"/>
      <c r="I34" s="25" t="s">
        <v>1123</v>
      </c>
      <c r="J34" s="37"/>
      <c r="K34" s="35"/>
      <c r="L34" s="36"/>
      <c r="M34" s="36"/>
      <c r="N34" s="35"/>
      <c r="O34" s="37"/>
      <c r="P34" s="30"/>
      <c r="Q34" s="11" t="s">
        <v>1151</v>
      </c>
    </row>
    <row r="35" spans="1:17" s="60" customFormat="1" ht="39">
      <c r="A35" s="31" t="s">
        <v>36</v>
      </c>
      <c r="B35" s="31" t="s">
        <v>37</v>
      </c>
      <c r="C35" s="62" t="s">
        <v>42</v>
      </c>
      <c r="D35" s="8" t="s">
        <v>43</v>
      </c>
      <c r="E35" s="33" t="s">
        <v>39</v>
      </c>
      <c r="F35" s="33" t="s">
        <v>40</v>
      </c>
      <c r="G35" s="33" t="s">
        <v>41</v>
      </c>
      <c r="H35" s="34"/>
      <c r="I35" s="25"/>
      <c r="J35" s="37"/>
      <c r="K35" s="35"/>
      <c r="L35" s="36"/>
      <c r="M35" s="36"/>
      <c r="N35" s="35"/>
      <c r="O35" s="37"/>
      <c r="P35" s="30"/>
      <c r="Q35" s="11" t="s">
        <v>1152</v>
      </c>
    </row>
    <row r="36" spans="1:17" s="59" customFormat="1" ht="39">
      <c r="A36" s="27" t="s">
        <v>33</v>
      </c>
      <c r="B36" s="28" t="s">
        <v>56</v>
      </c>
      <c r="C36" s="135" t="s">
        <v>44</v>
      </c>
      <c r="D36" s="136"/>
      <c r="E36" s="137"/>
      <c r="F36" s="137"/>
      <c r="G36" s="138"/>
      <c r="H36" s="29" t="s">
        <v>45</v>
      </c>
      <c r="I36" s="25" t="s">
        <v>1123</v>
      </c>
      <c r="J36" s="25" t="s">
        <v>1123</v>
      </c>
      <c r="K36" s="30"/>
      <c r="L36" s="30"/>
      <c r="M36" s="30"/>
      <c r="N36" s="30"/>
      <c r="O36" s="25" t="s">
        <v>1137</v>
      </c>
      <c r="P36" s="25"/>
      <c r="Q36" s="11" t="s">
        <v>1153</v>
      </c>
    </row>
    <row r="37" spans="1:17" s="60" customFormat="1" ht="57">
      <c r="A37" s="31" t="s">
        <v>36</v>
      </c>
      <c r="B37" s="31" t="s">
        <v>46</v>
      </c>
      <c r="C37" s="62" t="s">
        <v>38</v>
      </c>
      <c r="D37" s="20" t="s">
        <v>1074</v>
      </c>
      <c r="E37" s="32" t="str">
        <f>HYPERLINK("02-项目级\P1-智能办服务平台\01-生存周期\06-实现\02-产品集成\01-产品集成计划(Kamfu-ZNB-PI-Plan)V1-0-engl.docx","engl")</f>
        <v>engl</v>
      </c>
      <c r="F37" s="33" t="s">
        <v>1073</v>
      </c>
      <c r="G37" s="33" t="s">
        <v>41</v>
      </c>
      <c r="H37" s="34"/>
      <c r="I37" s="25" t="s">
        <v>1123</v>
      </c>
      <c r="J37" s="37"/>
      <c r="K37" s="35"/>
      <c r="L37" s="36"/>
      <c r="M37" s="36"/>
      <c r="N37" s="35"/>
      <c r="O37" s="37"/>
      <c r="P37" s="30"/>
      <c r="Q37" s="11" t="s">
        <v>1153</v>
      </c>
    </row>
    <row r="38" spans="1:17" s="60" customFormat="1" ht="39">
      <c r="A38" s="31" t="s">
        <v>36</v>
      </c>
      <c r="B38" s="31" t="s">
        <v>46</v>
      </c>
      <c r="C38" s="62" t="s">
        <v>42</v>
      </c>
      <c r="D38" s="8" t="s">
        <v>43</v>
      </c>
      <c r="E38" s="33" t="s">
        <v>39</v>
      </c>
      <c r="F38" s="33" t="s">
        <v>40</v>
      </c>
      <c r="G38" s="33" t="s">
        <v>41</v>
      </c>
      <c r="H38" s="34"/>
      <c r="I38" s="25"/>
      <c r="J38" s="37"/>
      <c r="K38" s="35"/>
      <c r="L38" s="36"/>
      <c r="M38" s="36"/>
      <c r="N38" s="35"/>
      <c r="O38" s="37"/>
      <c r="P38" s="30"/>
      <c r="Q38" s="11" t="s">
        <v>1154</v>
      </c>
    </row>
    <row r="39" spans="1:17" s="61" customFormat="1" ht="65">
      <c r="A39" s="27" t="s">
        <v>29</v>
      </c>
      <c r="B39" s="45" t="s">
        <v>59</v>
      </c>
      <c r="C39" s="139" t="s">
        <v>60</v>
      </c>
      <c r="D39" s="140"/>
      <c r="E39" s="139"/>
      <c r="F39" s="139"/>
      <c r="G39" s="139"/>
      <c r="H39" s="139"/>
      <c r="I39" s="73"/>
      <c r="J39" s="73"/>
      <c r="K39" s="107" t="s">
        <v>61</v>
      </c>
      <c r="L39" s="108"/>
      <c r="M39" s="108"/>
      <c r="N39" s="109"/>
      <c r="O39" s="25" t="s">
        <v>1137</v>
      </c>
      <c r="P39" s="74"/>
      <c r="Q39" s="11" t="s">
        <v>1154</v>
      </c>
    </row>
    <row r="40" spans="1:17" s="59" customFormat="1" ht="39">
      <c r="A40" s="27" t="s">
        <v>33</v>
      </c>
      <c r="B40" s="28" t="s">
        <v>59</v>
      </c>
      <c r="C40" s="135" t="s">
        <v>34</v>
      </c>
      <c r="D40" s="136"/>
      <c r="E40" s="137"/>
      <c r="F40" s="137"/>
      <c r="G40" s="138"/>
      <c r="H40" s="29" t="s">
        <v>35</v>
      </c>
      <c r="I40" s="25" t="s">
        <v>1123</v>
      </c>
      <c r="J40" s="25" t="s">
        <v>1123</v>
      </c>
      <c r="K40" s="30"/>
      <c r="L40" s="30"/>
      <c r="M40" s="30"/>
      <c r="N40" s="30"/>
      <c r="O40" s="25" t="s">
        <v>1137</v>
      </c>
      <c r="P40" s="25"/>
      <c r="Q40" s="11" t="s">
        <v>1154</v>
      </c>
    </row>
    <row r="41" spans="1:17" s="60" customFormat="1" ht="57">
      <c r="A41" s="31" t="s">
        <v>36</v>
      </c>
      <c r="B41" s="31" t="s">
        <v>37</v>
      </c>
      <c r="C41" s="62" t="s">
        <v>62</v>
      </c>
      <c r="D41" s="20" t="s">
        <v>1076</v>
      </c>
      <c r="E41" s="32" t="str">
        <f>HYPERLINK("02-项目级\P1-智能办服务平台\01-生存周期\06-实现\02-产品集成\05-模块核查报告(Kamfu-ZNB-PI-MCheckRpt)V1-0-engl.xlsx","engl")</f>
        <v>engl</v>
      </c>
      <c r="F41" s="33" t="s">
        <v>1073</v>
      </c>
      <c r="G41" s="33" t="s">
        <v>41</v>
      </c>
      <c r="H41" s="34"/>
      <c r="I41" s="25" t="s">
        <v>1123</v>
      </c>
      <c r="J41" s="37"/>
      <c r="K41" s="35"/>
      <c r="L41" s="36"/>
      <c r="M41" s="36"/>
      <c r="N41" s="35"/>
      <c r="O41" s="37"/>
      <c r="P41" s="30"/>
      <c r="Q41" s="11" t="s">
        <v>1155</v>
      </c>
    </row>
    <row r="42" spans="1:17" s="60" customFormat="1" ht="39">
      <c r="A42" s="31" t="s">
        <v>36</v>
      </c>
      <c r="B42" s="31" t="s">
        <v>37</v>
      </c>
      <c r="C42" s="62" t="s">
        <v>42</v>
      </c>
      <c r="D42" s="8" t="s">
        <v>43</v>
      </c>
      <c r="E42" s="33" t="s">
        <v>39</v>
      </c>
      <c r="F42" s="33" t="s">
        <v>40</v>
      </c>
      <c r="G42" s="33" t="s">
        <v>41</v>
      </c>
      <c r="H42" s="34"/>
      <c r="I42" s="25"/>
      <c r="J42" s="37"/>
      <c r="K42" s="35"/>
      <c r="L42" s="36"/>
      <c r="M42" s="36"/>
      <c r="N42" s="35"/>
      <c r="O42" s="37"/>
      <c r="P42" s="30"/>
      <c r="Q42" s="11" t="s">
        <v>1155</v>
      </c>
    </row>
    <row r="43" spans="1:17" s="59" customFormat="1" ht="39">
      <c r="A43" s="27" t="s">
        <v>33</v>
      </c>
      <c r="B43" s="28" t="s">
        <v>59</v>
      </c>
      <c r="C43" s="135" t="s">
        <v>44</v>
      </c>
      <c r="D43" s="136"/>
      <c r="E43" s="137"/>
      <c r="F43" s="137"/>
      <c r="G43" s="138"/>
      <c r="H43" s="29" t="s">
        <v>45</v>
      </c>
      <c r="I43" s="25" t="s">
        <v>1123</v>
      </c>
      <c r="J43" s="25" t="s">
        <v>1123</v>
      </c>
      <c r="K43" s="30"/>
      <c r="L43" s="30"/>
      <c r="M43" s="30"/>
      <c r="N43" s="30"/>
      <c r="O43" s="25" t="s">
        <v>1137</v>
      </c>
      <c r="P43" s="25"/>
      <c r="Q43" s="11" t="s">
        <v>1156</v>
      </c>
    </row>
    <row r="44" spans="1:17" s="60" customFormat="1" ht="66.5">
      <c r="A44" s="31" t="s">
        <v>36</v>
      </c>
      <c r="B44" s="31" t="s">
        <v>46</v>
      </c>
      <c r="C44" s="62" t="s">
        <v>62</v>
      </c>
      <c r="D44" s="18" t="s">
        <v>63</v>
      </c>
      <c r="E44" s="32" t="str">
        <f>HYPERLINK("02-项目级\P3-佛山市政数局微信公众号系统\01-生存周期\06-实现\02-产品集成\05-模块核查报告(Kamfu-GZHXT-PI-MCheckRpt)V1-0-engl.xlsx","engl")</f>
        <v>engl</v>
      </c>
      <c r="F44" s="33" t="s">
        <v>1073</v>
      </c>
      <c r="G44" s="33" t="s">
        <v>41</v>
      </c>
      <c r="H44" s="34"/>
      <c r="I44" s="25" t="s">
        <v>1123</v>
      </c>
      <c r="J44" s="37"/>
      <c r="K44" s="35"/>
      <c r="L44" s="36"/>
      <c r="M44" s="36"/>
      <c r="N44" s="35"/>
      <c r="O44" s="37"/>
      <c r="P44" s="30"/>
      <c r="Q44" s="11" t="s">
        <v>1156</v>
      </c>
    </row>
    <row r="45" spans="1:17" s="60" customFormat="1" ht="39">
      <c r="A45" s="31" t="s">
        <v>36</v>
      </c>
      <c r="B45" s="31" t="s">
        <v>46</v>
      </c>
      <c r="C45" s="62" t="s">
        <v>42</v>
      </c>
      <c r="D45" s="8" t="s">
        <v>43</v>
      </c>
      <c r="E45" s="33" t="s">
        <v>39</v>
      </c>
      <c r="F45" s="33" t="s">
        <v>40</v>
      </c>
      <c r="G45" s="33" t="s">
        <v>41</v>
      </c>
      <c r="H45" s="34"/>
      <c r="I45" s="25"/>
      <c r="J45" s="37"/>
      <c r="K45" s="35"/>
      <c r="L45" s="36"/>
      <c r="M45" s="36"/>
      <c r="N45" s="35"/>
      <c r="O45" s="37"/>
      <c r="P45" s="30"/>
      <c r="Q45" s="11" t="s">
        <v>1156</v>
      </c>
    </row>
    <row r="46" spans="1:17" s="61" customFormat="1" ht="52">
      <c r="A46" s="27" t="s">
        <v>29</v>
      </c>
      <c r="B46" s="45" t="s">
        <v>64</v>
      </c>
      <c r="C46" s="139" t="s">
        <v>65</v>
      </c>
      <c r="D46" s="140"/>
      <c r="E46" s="139"/>
      <c r="F46" s="139"/>
      <c r="G46" s="139"/>
      <c r="H46" s="139"/>
      <c r="I46" s="73"/>
      <c r="J46" s="73"/>
      <c r="K46" s="107" t="s">
        <v>66</v>
      </c>
      <c r="L46" s="108"/>
      <c r="M46" s="108"/>
      <c r="N46" s="109"/>
      <c r="O46" s="25" t="s">
        <v>1137</v>
      </c>
      <c r="P46" s="74"/>
      <c r="Q46" s="11" t="s">
        <v>1157</v>
      </c>
    </row>
    <row r="47" spans="1:17" s="59" customFormat="1" ht="39">
      <c r="A47" s="27" t="s">
        <v>33</v>
      </c>
      <c r="B47" s="28" t="s">
        <v>64</v>
      </c>
      <c r="C47" s="135" t="s">
        <v>34</v>
      </c>
      <c r="D47" s="136"/>
      <c r="E47" s="137"/>
      <c r="F47" s="137"/>
      <c r="G47" s="138"/>
      <c r="H47" s="29" t="s">
        <v>35</v>
      </c>
      <c r="I47" s="25" t="s">
        <v>1123</v>
      </c>
      <c r="J47" s="25" t="s">
        <v>1123</v>
      </c>
      <c r="K47" s="30"/>
      <c r="L47" s="30"/>
      <c r="M47" s="30"/>
      <c r="N47" s="30"/>
      <c r="O47" s="25" t="s">
        <v>1137</v>
      </c>
      <c r="P47" s="25"/>
      <c r="Q47" s="11" t="s">
        <v>1157</v>
      </c>
    </row>
    <row r="48" spans="1:17" s="60" customFormat="1" ht="66.5">
      <c r="A48" s="31" t="s">
        <v>36</v>
      </c>
      <c r="B48" s="31" t="s">
        <v>37</v>
      </c>
      <c r="C48" s="62" t="s">
        <v>67</v>
      </c>
      <c r="D48" s="20" t="s">
        <v>1077</v>
      </c>
      <c r="E48" s="32" t="str">
        <f>HYPERLINK("02-项目级\P1-智能办服务平台\01-生存周期\07-测试\03-系统测试\01-系统测试用例(Kamfu-ZNB-VV-TestCase-SystemTest)V1-0-engl.docx","engl")</f>
        <v>engl</v>
      </c>
      <c r="F48" s="33" t="s">
        <v>1073</v>
      </c>
      <c r="G48" s="33" t="s">
        <v>41</v>
      </c>
      <c r="H48" s="34"/>
      <c r="I48" s="25" t="s">
        <v>1123</v>
      </c>
      <c r="J48" s="37"/>
      <c r="K48" s="35"/>
      <c r="L48" s="36"/>
      <c r="M48" s="36"/>
      <c r="N48" s="35"/>
      <c r="O48" s="37"/>
      <c r="P48" s="30"/>
      <c r="Q48" s="11" t="s">
        <v>1158</v>
      </c>
    </row>
    <row r="49" spans="1:17" s="60" customFormat="1" ht="39">
      <c r="A49" s="31" t="s">
        <v>36</v>
      </c>
      <c r="B49" s="31" t="s">
        <v>37</v>
      </c>
      <c r="C49" s="62" t="s">
        <v>42</v>
      </c>
      <c r="D49" s="8" t="s">
        <v>43</v>
      </c>
      <c r="E49" s="33" t="s">
        <v>39</v>
      </c>
      <c r="F49" s="33" t="s">
        <v>40</v>
      </c>
      <c r="G49" s="33" t="s">
        <v>41</v>
      </c>
      <c r="H49" s="34"/>
      <c r="I49" s="25"/>
      <c r="J49" s="37"/>
      <c r="K49" s="35"/>
      <c r="L49" s="36"/>
      <c r="M49" s="36"/>
      <c r="N49" s="35"/>
      <c r="O49" s="37"/>
      <c r="P49" s="30"/>
      <c r="Q49" s="11" t="s">
        <v>1158</v>
      </c>
    </row>
    <row r="50" spans="1:17" s="59" customFormat="1" ht="39">
      <c r="A50" s="27" t="s">
        <v>33</v>
      </c>
      <c r="B50" s="28" t="s">
        <v>64</v>
      </c>
      <c r="C50" s="135" t="s">
        <v>44</v>
      </c>
      <c r="D50" s="136"/>
      <c r="E50" s="137"/>
      <c r="F50" s="137"/>
      <c r="G50" s="138"/>
      <c r="H50" s="29" t="s">
        <v>45</v>
      </c>
      <c r="I50" s="25" t="s">
        <v>1123</v>
      </c>
      <c r="J50" s="25" t="s">
        <v>1123</v>
      </c>
      <c r="K50" s="30"/>
      <c r="L50" s="30"/>
      <c r="M50" s="30"/>
      <c r="N50" s="30"/>
      <c r="O50" s="25" t="s">
        <v>1137</v>
      </c>
      <c r="P50" s="25"/>
      <c r="Q50" s="11" t="s">
        <v>1159</v>
      </c>
    </row>
    <row r="51" spans="1:17" s="60" customFormat="1" ht="66.5">
      <c r="A51" s="31" t="s">
        <v>36</v>
      </c>
      <c r="B51" s="31" t="s">
        <v>46</v>
      </c>
      <c r="C51" s="62" t="s">
        <v>67</v>
      </c>
      <c r="D51" s="20" t="s">
        <v>1078</v>
      </c>
      <c r="E51" s="32" t="str">
        <f>HYPERLINK("02-项目级\P3-佛山市政数局微信公众号系统\01-生存周期\07-测试\03-系统测试\01-系统测试用例(Kamfu-GZHXT-VV-TestCase-SystemTest)V1-0-engl.docx","engl")</f>
        <v>engl</v>
      </c>
      <c r="F51" s="33" t="s">
        <v>1073</v>
      </c>
      <c r="G51" s="33" t="s">
        <v>41</v>
      </c>
      <c r="H51" s="34"/>
      <c r="I51" s="25" t="s">
        <v>1123</v>
      </c>
      <c r="J51" s="37"/>
      <c r="K51" s="35"/>
      <c r="L51" s="36"/>
      <c r="M51" s="36"/>
      <c r="N51" s="35"/>
      <c r="O51" s="37"/>
      <c r="P51" s="30"/>
      <c r="Q51" s="11" t="s">
        <v>1159</v>
      </c>
    </row>
    <row r="52" spans="1:17" s="60" customFormat="1" ht="39">
      <c r="A52" s="31" t="s">
        <v>36</v>
      </c>
      <c r="B52" s="31" t="s">
        <v>46</v>
      </c>
      <c r="C52" s="62" t="s">
        <v>42</v>
      </c>
      <c r="D52" s="8" t="s">
        <v>43</v>
      </c>
      <c r="E52" s="33" t="s">
        <v>39</v>
      </c>
      <c r="F52" s="33" t="s">
        <v>40</v>
      </c>
      <c r="G52" s="33" t="s">
        <v>41</v>
      </c>
      <c r="H52" s="34"/>
      <c r="I52" s="25"/>
      <c r="J52" s="37"/>
      <c r="K52" s="35"/>
      <c r="L52" s="36"/>
      <c r="M52" s="36"/>
      <c r="N52" s="35"/>
      <c r="O52" s="37"/>
      <c r="P52" s="30"/>
      <c r="Q52" s="11" t="s">
        <v>1160</v>
      </c>
    </row>
    <row r="53" spans="1:17" s="61" customFormat="1" ht="39">
      <c r="A53" s="27" t="s">
        <v>29</v>
      </c>
      <c r="B53" s="45" t="s">
        <v>68</v>
      </c>
      <c r="C53" s="139" t="s">
        <v>69</v>
      </c>
      <c r="D53" s="140"/>
      <c r="E53" s="139"/>
      <c r="F53" s="139"/>
      <c r="G53" s="139"/>
      <c r="H53" s="139"/>
      <c r="I53" s="73"/>
      <c r="J53" s="73"/>
      <c r="K53" s="107" t="s">
        <v>70</v>
      </c>
      <c r="L53" s="108"/>
      <c r="M53" s="108"/>
      <c r="N53" s="109"/>
      <c r="O53" s="25" t="s">
        <v>1137</v>
      </c>
      <c r="P53" s="74"/>
      <c r="Q53" s="11" t="s">
        <v>1160</v>
      </c>
    </row>
    <row r="54" spans="1:17" s="59" customFormat="1" ht="39">
      <c r="A54" s="27" t="s">
        <v>33</v>
      </c>
      <c r="B54" s="28" t="s">
        <v>68</v>
      </c>
      <c r="C54" s="135" t="s">
        <v>34</v>
      </c>
      <c r="D54" s="136"/>
      <c r="E54" s="137"/>
      <c r="F54" s="137"/>
      <c r="G54" s="138"/>
      <c r="H54" s="29" t="s">
        <v>35</v>
      </c>
      <c r="I54" s="25" t="s">
        <v>1123</v>
      </c>
      <c r="J54" s="25" t="s">
        <v>1123</v>
      </c>
      <c r="K54" s="30"/>
      <c r="L54" s="30"/>
      <c r="M54" s="30"/>
      <c r="N54" s="30"/>
      <c r="O54" s="25" t="s">
        <v>1137</v>
      </c>
      <c r="P54" s="25"/>
      <c r="Q54" s="11" t="s">
        <v>1160</v>
      </c>
    </row>
    <row r="55" spans="1:17" s="60" customFormat="1" ht="66.5">
      <c r="A55" s="31" t="s">
        <v>36</v>
      </c>
      <c r="B55" s="31" t="s">
        <v>37</v>
      </c>
      <c r="C55" s="62" t="s">
        <v>71</v>
      </c>
      <c r="D55" s="20" t="s">
        <v>1079</v>
      </c>
      <c r="E55" s="32" t="str">
        <f>HYPERLINK("02-项目级\P1-智能办服务平台\01-生存周期\07-测试\02-集成测试\01-集成测试用例(Kamfu-ZNB-TestCase-IntegrationTest)V1-0-engl.docx","engl")</f>
        <v>engl</v>
      </c>
      <c r="F55" s="33" t="s">
        <v>1073</v>
      </c>
      <c r="G55" s="33" t="s">
        <v>41</v>
      </c>
      <c r="H55" s="34"/>
      <c r="I55" s="25" t="s">
        <v>1123</v>
      </c>
      <c r="J55" s="37"/>
      <c r="K55" s="35"/>
      <c r="L55" s="36"/>
      <c r="M55" s="36"/>
      <c r="N55" s="35"/>
      <c r="O55" s="37"/>
      <c r="P55" s="30"/>
      <c r="Q55" s="11" t="s">
        <v>1161</v>
      </c>
    </row>
    <row r="56" spans="1:17" s="60" customFormat="1" ht="39">
      <c r="A56" s="31" t="s">
        <v>36</v>
      </c>
      <c r="B56" s="31" t="s">
        <v>37</v>
      </c>
      <c r="C56" s="62" t="s">
        <v>42</v>
      </c>
      <c r="D56" s="8" t="s">
        <v>43</v>
      </c>
      <c r="E56" s="33" t="s">
        <v>39</v>
      </c>
      <c r="F56" s="33" t="s">
        <v>40</v>
      </c>
      <c r="G56" s="33" t="s">
        <v>41</v>
      </c>
      <c r="H56" s="34"/>
      <c r="I56" s="25"/>
      <c r="J56" s="37"/>
      <c r="K56" s="35"/>
      <c r="L56" s="36"/>
      <c r="M56" s="36"/>
      <c r="N56" s="35"/>
      <c r="O56" s="37"/>
      <c r="P56" s="30"/>
      <c r="Q56" s="11" t="s">
        <v>1161</v>
      </c>
    </row>
    <row r="57" spans="1:17" s="59" customFormat="1" ht="39">
      <c r="A57" s="27" t="s">
        <v>33</v>
      </c>
      <c r="B57" s="28" t="s">
        <v>68</v>
      </c>
      <c r="C57" s="135" t="s">
        <v>44</v>
      </c>
      <c r="D57" s="136"/>
      <c r="E57" s="137"/>
      <c r="F57" s="137"/>
      <c r="G57" s="138"/>
      <c r="H57" s="29" t="s">
        <v>45</v>
      </c>
      <c r="I57" s="25" t="s">
        <v>1123</v>
      </c>
      <c r="J57" s="25" t="s">
        <v>1123</v>
      </c>
      <c r="K57" s="30"/>
      <c r="L57" s="30"/>
      <c r="M57" s="30"/>
      <c r="N57" s="30"/>
      <c r="O57" s="25" t="s">
        <v>1137</v>
      </c>
      <c r="P57" s="25"/>
      <c r="Q57" s="11" t="s">
        <v>1161</v>
      </c>
    </row>
    <row r="58" spans="1:17" s="60" customFormat="1" ht="66.5">
      <c r="A58" s="31" t="s">
        <v>36</v>
      </c>
      <c r="B58" s="31" t="s">
        <v>46</v>
      </c>
      <c r="C58" s="62" t="s">
        <v>71</v>
      </c>
      <c r="D58" s="18" t="s">
        <v>72</v>
      </c>
      <c r="E58" s="32" t="str">
        <f>HYPERLINK("02-项目级\P3-佛山市政数局微信公众号系统\01-生存周期\07-测试\02-集成测试\01-集成测试用例(Kamfu-GZHXT-VV-TestCase-SystemTest)V1-0-engl.docx","engl")</f>
        <v>engl</v>
      </c>
      <c r="F58" s="33" t="s">
        <v>1073</v>
      </c>
      <c r="G58" s="33" t="s">
        <v>41</v>
      </c>
      <c r="H58" s="34"/>
      <c r="I58" s="25" t="s">
        <v>1123</v>
      </c>
      <c r="J58" s="37"/>
      <c r="K58" s="35"/>
      <c r="L58" s="36"/>
      <c r="M58" s="36"/>
      <c r="N58" s="35"/>
      <c r="O58" s="37"/>
      <c r="P58" s="30"/>
      <c r="Q58" s="11" t="s">
        <v>1162</v>
      </c>
    </row>
    <row r="59" spans="1:17" s="60" customFormat="1" ht="39">
      <c r="A59" s="31" t="s">
        <v>36</v>
      </c>
      <c r="B59" s="31" t="s">
        <v>46</v>
      </c>
      <c r="C59" s="62" t="s">
        <v>42</v>
      </c>
      <c r="D59" s="8" t="s">
        <v>43</v>
      </c>
      <c r="E59" s="33" t="s">
        <v>39</v>
      </c>
      <c r="F59" s="33" t="s">
        <v>40</v>
      </c>
      <c r="G59" s="33" t="s">
        <v>41</v>
      </c>
      <c r="H59" s="34"/>
      <c r="I59" s="25"/>
      <c r="J59" s="37"/>
      <c r="K59" s="35"/>
      <c r="L59" s="36"/>
      <c r="M59" s="36"/>
      <c r="N59" s="35"/>
      <c r="O59" s="37"/>
      <c r="P59" s="30"/>
      <c r="Q59" s="11" t="s">
        <v>1162</v>
      </c>
    </row>
    <row r="60" spans="1:17" s="59" customFormat="1" ht="39">
      <c r="A60" s="27" t="s">
        <v>27</v>
      </c>
      <c r="B60" s="82" t="s">
        <v>73</v>
      </c>
      <c r="C60" s="83"/>
      <c r="D60" s="81"/>
      <c r="E60" s="83"/>
      <c r="F60" s="83"/>
      <c r="G60" s="83"/>
      <c r="H60" s="83"/>
      <c r="I60" s="75"/>
      <c r="J60" s="75"/>
      <c r="K60" s="83"/>
      <c r="L60" s="30"/>
      <c r="M60" s="30"/>
      <c r="N60" s="30"/>
      <c r="O60" s="25"/>
      <c r="P60" s="74"/>
      <c r="Q60" s="11" t="s">
        <v>1162</v>
      </c>
    </row>
    <row r="61" spans="1:17" s="61" customFormat="1" ht="65">
      <c r="A61" s="27" t="s">
        <v>29</v>
      </c>
      <c r="B61" s="45" t="s">
        <v>74</v>
      </c>
      <c r="C61" s="139" t="s">
        <v>75</v>
      </c>
      <c r="D61" s="140"/>
      <c r="E61" s="139"/>
      <c r="F61" s="139"/>
      <c r="G61" s="139"/>
      <c r="H61" s="139"/>
      <c r="I61" s="73"/>
      <c r="J61" s="73"/>
      <c r="K61" s="107" t="s">
        <v>76</v>
      </c>
      <c r="L61" s="108"/>
      <c r="M61" s="108"/>
      <c r="N61" s="109"/>
      <c r="O61" s="25" t="s">
        <v>1137</v>
      </c>
      <c r="P61" s="74"/>
      <c r="Q61" s="11" t="s">
        <v>1163</v>
      </c>
    </row>
    <row r="62" spans="1:17" s="59" customFormat="1" ht="39">
      <c r="A62" s="27" t="s">
        <v>33</v>
      </c>
      <c r="B62" s="28" t="s">
        <v>74</v>
      </c>
      <c r="C62" s="135" t="s">
        <v>34</v>
      </c>
      <c r="D62" s="136"/>
      <c r="E62" s="137"/>
      <c r="F62" s="137"/>
      <c r="G62" s="138"/>
      <c r="H62" s="29" t="s">
        <v>35</v>
      </c>
      <c r="I62" s="25" t="s">
        <v>1123</v>
      </c>
      <c r="J62" s="25" t="s">
        <v>1123</v>
      </c>
      <c r="K62" s="30"/>
      <c r="L62" s="30"/>
      <c r="M62" s="30"/>
      <c r="N62" s="30"/>
      <c r="O62" s="25" t="s">
        <v>1137</v>
      </c>
      <c r="P62" s="25"/>
      <c r="Q62" s="11" t="s">
        <v>1163</v>
      </c>
    </row>
    <row r="63" spans="1:17" s="60" customFormat="1" ht="57">
      <c r="A63" s="31" t="s">
        <v>36</v>
      </c>
      <c r="B63" s="31" t="s">
        <v>37</v>
      </c>
      <c r="C63" s="62" t="s">
        <v>54</v>
      </c>
      <c r="D63" s="20" t="s">
        <v>1075</v>
      </c>
      <c r="E63" s="32" t="str">
        <f>HYPERLINK("02-项目级\P1-智能办服务平台\01-生存周期\06-实现\02-产品集成\03-产品集成检查列表(Kamfu-ZNB-PI-PIChkList)V1-0-engl.xlsx","engl")</f>
        <v>engl</v>
      </c>
      <c r="F63" s="33" t="s">
        <v>1073</v>
      </c>
      <c r="G63" s="33" t="s">
        <v>41</v>
      </c>
      <c r="H63" s="34"/>
      <c r="I63" s="25" t="s">
        <v>1123</v>
      </c>
      <c r="J63" s="37"/>
      <c r="K63" s="35"/>
      <c r="L63" s="36"/>
      <c r="M63" s="36"/>
      <c r="N63" s="35"/>
      <c r="O63" s="37"/>
      <c r="P63" s="30" t="s">
        <v>1164</v>
      </c>
      <c r="Q63" s="11" t="s">
        <v>1163</v>
      </c>
    </row>
    <row r="64" spans="1:17" s="60" customFormat="1" ht="39">
      <c r="A64" s="31" t="s">
        <v>36</v>
      </c>
      <c r="B64" s="31" t="s">
        <v>37</v>
      </c>
      <c r="C64" s="62" t="s">
        <v>42</v>
      </c>
      <c r="D64" s="8" t="s">
        <v>43</v>
      </c>
      <c r="E64" s="33" t="s">
        <v>39</v>
      </c>
      <c r="F64" s="33" t="s">
        <v>40</v>
      </c>
      <c r="G64" s="33" t="s">
        <v>41</v>
      </c>
      <c r="H64" s="34"/>
      <c r="I64" s="25"/>
      <c r="J64" s="37"/>
      <c r="K64" s="35"/>
      <c r="L64" s="36"/>
      <c r="M64" s="36"/>
      <c r="N64" s="35"/>
      <c r="O64" s="37"/>
      <c r="P64" s="30"/>
      <c r="Q64" s="11" t="s">
        <v>1165</v>
      </c>
    </row>
    <row r="65" spans="1:17" s="59" customFormat="1" ht="39">
      <c r="A65" s="27" t="s">
        <v>33</v>
      </c>
      <c r="B65" s="28" t="s">
        <v>74</v>
      </c>
      <c r="C65" s="135" t="s">
        <v>44</v>
      </c>
      <c r="D65" s="136"/>
      <c r="E65" s="137"/>
      <c r="F65" s="137"/>
      <c r="G65" s="138"/>
      <c r="H65" s="29" t="s">
        <v>45</v>
      </c>
      <c r="I65" s="25" t="s">
        <v>1123</v>
      </c>
      <c r="J65" s="25" t="s">
        <v>1123</v>
      </c>
      <c r="K65" s="30"/>
      <c r="L65" s="30"/>
      <c r="M65" s="30"/>
      <c r="N65" s="30"/>
      <c r="O65" s="25" t="s">
        <v>1137</v>
      </c>
      <c r="P65" s="25"/>
      <c r="Q65" s="11" t="s">
        <v>1166</v>
      </c>
    </row>
    <row r="66" spans="1:17" s="60" customFormat="1" ht="66.5">
      <c r="A66" s="31" t="s">
        <v>36</v>
      </c>
      <c r="B66" s="31" t="s">
        <v>46</v>
      </c>
      <c r="C66" s="62" t="s">
        <v>54</v>
      </c>
      <c r="D66" s="18" t="s">
        <v>55</v>
      </c>
      <c r="E66" s="32" t="str">
        <f>HYPERLINK("02-项目级\P3-佛山市政数局微信公众号系统\01-生存周期\06-实现\02-产品集成\03-产品集成检查列表(Kamfu-GZHXT-PI-PIChkList)V1-0-engl.xlsx","engl")</f>
        <v>engl</v>
      </c>
      <c r="F66" s="33" t="s">
        <v>1073</v>
      </c>
      <c r="G66" s="33" t="s">
        <v>41</v>
      </c>
      <c r="H66" s="34"/>
      <c r="I66" s="25" t="s">
        <v>1123</v>
      </c>
      <c r="J66" s="37"/>
      <c r="K66" s="35"/>
      <c r="L66" s="36"/>
      <c r="M66" s="36"/>
      <c r="N66" s="35"/>
      <c r="O66" s="37"/>
      <c r="P66" s="30"/>
      <c r="Q66" s="11" t="s">
        <v>1166</v>
      </c>
    </row>
    <row r="67" spans="1:17" s="60" customFormat="1" ht="39">
      <c r="A67" s="31" t="s">
        <v>36</v>
      </c>
      <c r="B67" s="31" t="s">
        <v>46</v>
      </c>
      <c r="C67" s="62" t="s">
        <v>42</v>
      </c>
      <c r="D67" s="8" t="s">
        <v>43</v>
      </c>
      <c r="E67" s="33" t="s">
        <v>39</v>
      </c>
      <c r="F67" s="33" t="s">
        <v>40</v>
      </c>
      <c r="G67" s="33" t="s">
        <v>41</v>
      </c>
      <c r="H67" s="34"/>
      <c r="I67" s="25"/>
      <c r="J67" s="37"/>
      <c r="K67" s="35"/>
      <c r="L67" s="36"/>
      <c r="M67" s="36"/>
      <c r="N67" s="35"/>
      <c r="O67" s="37"/>
      <c r="P67" s="30"/>
      <c r="Q67" s="11" t="s">
        <v>1166</v>
      </c>
    </row>
    <row r="68" spans="1:17" s="61" customFormat="1" ht="65">
      <c r="A68" s="27" t="s">
        <v>29</v>
      </c>
      <c r="B68" s="45" t="s">
        <v>77</v>
      </c>
      <c r="C68" s="139" t="s">
        <v>78</v>
      </c>
      <c r="D68" s="140"/>
      <c r="E68" s="139"/>
      <c r="F68" s="139"/>
      <c r="G68" s="139"/>
      <c r="H68" s="139"/>
      <c r="I68" s="73"/>
      <c r="J68" s="73"/>
      <c r="K68" s="107" t="s">
        <v>79</v>
      </c>
      <c r="L68" s="108"/>
      <c r="M68" s="108"/>
      <c r="N68" s="109"/>
      <c r="O68" s="25" t="s">
        <v>1137</v>
      </c>
      <c r="P68" s="74"/>
      <c r="Q68" s="11" t="s">
        <v>1167</v>
      </c>
    </row>
    <row r="69" spans="1:17" s="59" customFormat="1" ht="39">
      <c r="A69" s="27" t="s">
        <v>33</v>
      </c>
      <c r="B69" s="28" t="s">
        <v>77</v>
      </c>
      <c r="C69" s="135" t="s">
        <v>34</v>
      </c>
      <c r="D69" s="136"/>
      <c r="E69" s="137"/>
      <c r="F69" s="137"/>
      <c r="G69" s="138"/>
      <c r="H69" s="29" t="s">
        <v>35</v>
      </c>
      <c r="I69" s="25" t="s">
        <v>1123</v>
      </c>
      <c r="J69" s="25" t="s">
        <v>1123</v>
      </c>
      <c r="K69" s="30"/>
      <c r="L69" s="30"/>
      <c r="M69" s="30"/>
      <c r="N69" s="30"/>
      <c r="O69" s="25" t="s">
        <v>1137</v>
      </c>
      <c r="P69" s="25"/>
      <c r="Q69" s="11" t="s">
        <v>1167</v>
      </c>
    </row>
    <row r="70" spans="1:17" s="60" customFormat="1" ht="76">
      <c r="A70" s="31" t="s">
        <v>36</v>
      </c>
      <c r="B70" s="31" t="s">
        <v>37</v>
      </c>
      <c r="C70" s="62" t="s">
        <v>80</v>
      </c>
      <c r="D70" s="18" t="s">
        <v>81</v>
      </c>
      <c r="E70" s="32" t="str">
        <f>HYPERLINK("02-项目级\P1-智能办服务平台\02-全程管理\05-评审管理\04-需求评审\01-需求规格说明书\03-评审报告_需求规格说明书(Kamfu-ZNB-PR-ReviewRpt)V1.0-engl.xlsx","engl")</f>
        <v>engl</v>
      </c>
      <c r="F70" s="33" t="s">
        <v>1073</v>
      </c>
      <c r="G70" s="33" t="s">
        <v>41</v>
      </c>
      <c r="H70" s="34"/>
      <c r="I70" s="25" t="s">
        <v>1123</v>
      </c>
      <c r="J70" s="37"/>
      <c r="K70" s="35"/>
      <c r="L70" s="36"/>
      <c r="M70" s="36"/>
      <c r="N70" s="35"/>
      <c r="O70" s="37"/>
      <c r="P70" s="30"/>
      <c r="Q70" s="11" t="s">
        <v>1168</v>
      </c>
    </row>
    <row r="71" spans="1:17" s="60" customFormat="1" ht="39">
      <c r="A71" s="31" t="s">
        <v>36</v>
      </c>
      <c r="B71" s="31" t="s">
        <v>37</v>
      </c>
      <c r="C71" s="62" t="s">
        <v>42</v>
      </c>
      <c r="D71" s="8" t="s">
        <v>43</v>
      </c>
      <c r="E71" s="33" t="s">
        <v>39</v>
      </c>
      <c r="F71" s="33" t="s">
        <v>40</v>
      </c>
      <c r="G71" s="33" t="s">
        <v>41</v>
      </c>
      <c r="H71" s="34"/>
      <c r="I71" s="25"/>
      <c r="J71" s="37"/>
      <c r="K71" s="35"/>
      <c r="L71" s="36"/>
      <c r="M71" s="36"/>
      <c r="N71" s="35"/>
      <c r="O71" s="37"/>
      <c r="P71" s="30"/>
      <c r="Q71" s="11" t="s">
        <v>1168</v>
      </c>
    </row>
    <row r="72" spans="1:17" s="59" customFormat="1" ht="39">
      <c r="A72" s="27" t="s">
        <v>33</v>
      </c>
      <c r="B72" s="28" t="s">
        <v>77</v>
      </c>
      <c r="C72" s="135" t="s">
        <v>44</v>
      </c>
      <c r="D72" s="136"/>
      <c r="E72" s="137"/>
      <c r="F72" s="137"/>
      <c r="G72" s="138"/>
      <c r="H72" s="29" t="s">
        <v>45</v>
      </c>
      <c r="I72" s="25" t="s">
        <v>1123</v>
      </c>
      <c r="J72" s="25" t="s">
        <v>1123</v>
      </c>
      <c r="K72" s="30"/>
      <c r="L72" s="30"/>
      <c r="M72" s="30"/>
      <c r="N72" s="30"/>
      <c r="O72" s="25" t="s">
        <v>1137</v>
      </c>
      <c r="P72" s="25"/>
      <c r="Q72" s="11" t="s">
        <v>1168</v>
      </c>
    </row>
    <row r="73" spans="1:17" s="60" customFormat="1" ht="76">
      <c r="A73" s="31" t="s">
        <v>36</v>
      </c>
      <c r="B73" s="31" t="s">
        <v>46</v>
      </c>
      <c r="C73" s="62" t="s">
        <v>80</v>
      </c>
      <c r="D73" s="18" t="s">
        <v>82</v>
      </c>
      <c r="E73" s="32" t="str">
        <f>HYPERLINK("02-项目级\P3-佛山市政数局微信公众号系统\02-全程管理\05-评审管理\04-需求评审\01-需求规格说明书\03-评审报告_需求规格说明书(Kamfu-GZHXT-PR-ReviewRpt)V1.0-engl.xlsx","engl")</f>
        <v>engl</v>
      </c>
      <c r="F73" s="33" t="s">
        <v>1073</v>
      </c>
      <c r="G73" s="33" t="s">
        <v>41</v>
      </c>
      <c r="H73" s="34"/>
      <c r="I73" s="25" t="s">
        <v>1123</v>
      </c>
      <c r="J73" s="37"/>
      <c r="K73" s="35"/>
      <c r="L73" s="36"/>
      <c r="M73" s="36"/>
      <c r="N73" s="35"/>
      <c r="O73" s="37"/>
      <c r="P73" s="30"/>
      <c r="Q73" s="11" t="s">
        <v>1169</v>
      </c>
    </row>
    <row r="74" spans="1:17" s="60" customFormat="1" ht="39">
      <c r="A74" s="31" t="s">
        <v>36</v>
      </c>
      <c r="B74" s="31" t="s">
        <v>46</v>
      </c>
      <c r="C74" s="62" t="s">
        <v>42</v>
      </c>
      <c r="D74" s="8" t="s">
        <v>43</v>
      </c>
      <c r="E74" s="33" t="s">
        <v>39</v>
      </c>
      <c r="F74" s="33" t="s">
        <v>40</v>
      </c>
      <c r="G74" s="33" t="s">
        <v>41</v>
      </c>
      <c r="H74" s="34"/>
      <c r="I74" s="25"/>
      <c r="J74" s="37"/>
      <c r="K74" s="35"/>
      <c r="L74" s="36"/>
      <c r="M74" s="36"/>
      <c r="N74" s="35"/>
      <c r="O74" s="37"/>
      <c r="P74" s="30"/>
      <c r="Q74" s="11" t="s">
        <v>1169</v>
      </c>
    </row>
    <row r="75" spans="1:17" s="61" customFormat="1" ht="39">
      <c r="A75" s="27" t="s">
        <v>29</v>
      </c>
      <c r="B75" s="45" t="s">
        <v>83</v>
      </c>
      <c r="C75" s="139" t="s">
        <v>84</v>
      </c>
      <c r="D75" s="140"/>
      <c r="E75" s="139"/>
      <c r="F75" s="139"/>
      <c r="G75" s="139"/>
      <c r="H75" s="139"/>
      <c r="I75" s="73"/>
      <c r="J75" s="73"/>
      <c r="K75" s="107" t="s">
        <v>85</v>
      </c>
      <c r="L75" s="108"/>
      <c r="M75" s="108"/>
      <c r="N75" s="109"/>
      <c r="O75" s="25" t="s">
        <v>1137</v>
      </c>
      <c r="P75" s="74"/>
      <c r="Q75" s="11" t="s">
        <v>1169</v>
      </c>
    </row>
    <row r="76" spans="1:17" s="59" customFormat="1" ht="39">
      <c r="A76" s="27" t="s">
        <v>33</v>
      </c>
      <c r="B76" s="28" t="s">
        <v>83</v>
      </c>
      <c r="C76" s="135" t="s">
        <v>34</v>
      </c>
      <c r="D76" s="136"/>
      <c r="E76" s="137"/>
      <c r="F76" s="137"/>
      <c r="G76" s="138"/>
      <c r="H76" s="29" t="s">
        <v>35</v>
      </c>
      <c r="I76" s="25" t="s">
        <v>1123</v>
      </c>
      <c r="J76" s="25" t="s">
        <v>1123</v>
      </c>
      <c r="K76" s="30"/>
      <c r="L76" s="30"/>
      <c r="M76" s="30"/>
      <c r="N76" s="30"/>
      <c r="O76" s="25" t="s">
        <v>1137</v>
      </c>
      <c r="P76" s="25"/>
      <c r="Q76" s="11" t="s">
        <v>1170</v>
      </c>
    </row>
    <row r="77" spans="1:17" s="60" customFormat="1" ht="66.5">
      <c r="A77" s="31" t="s">
        <v>36</v>
      </c>
      <c r="B77" s="31" t="s">
        <v>37</v>
      </c>
      <c r="C77" s="62" t="s">
        <v>71</v>
      </c>
      <c r="D77" s="20" t="s">
        <v>1079</v>
      </c>
      <c r="E77" s="32" t="str">
        <f>HYPERLINK("02-项目级\P1-智能办服务平台\01-生存周期\07-测试\02-集成测试\01-集成测试用例(Kamfu-ZNB-TestCase-IntegrationTest)V1-0-engl.docx","engl")</f>
        <v>engl</v>
      </c>
      <c r="F77" s="33" t="s">
        <v>1073</v>
      </c>
      <c r="G77" s="33" t="s">
        <v>41</v>
      </c>
      <c r="H77" s="34"/>
      <c r="I77" s="25" t="s">
        <v>1123</v>
      </c>
      <c r="J77" s="37"/>
      <c r="K77" s="35"/>
      <c r="L77" s="36"/>
      <c r="M77" s="36"/>
      <c r="N77" s="35"/>
      <c r="O77" s="37"/>
      <c r="P77" s="30"/>
      <c r="Q77" s="11" t="s">
        <v>1170</v>
      </c>
    </row>
    <row r="78" spans="1:17" s="60" customFormat="1" ht="39">
      <c r="A78" s="31" t="s">
        <v>36</v>
      </c>
      <c r="B78" s="31" t="s">
        <v>37</v>
      </c>
      <c r="C78" s="62" t="s">
        <v>42</v>
      </c>
      <c r="D78" s="8" t="s">
        <v>43</v>
      </c>
      <c r="E78" s="33" t="s">
        <v>39</v>
      </c>
      <c r="F78" s="33" t="s">
        <v>40</v>
      </c>
      <c r="G78" s="33" t="s">
        <v>41</v>
      </c>
      <c r="H78" s="34"/>
      <c r="I78" s="25"/>
      <c r="J78" s="37"/>
      <c r="K78" s="35"/>
      <c r="L78" s="36"/>
      <c r="M78" s="36"/>
      <c r="N78" s="35"/>
      <c r="O78" s="37"/>
      <c r="P78" s="30"/>
      <c r="Q78" s="11" t="s">
        <v>1170</v>
      </c>
    </row>
    <row r="79" spans="1:17" s="59" customFormat="1" ht="39">
      <c r="A79" s="27" t="s">
        <v>33</v>
      </c>
      <c r="B79" s="28" t="s">
        <v>83</v>
      </c>
      <c r="C79" s="135" t="s">
        <v>44</v>
      </c>
      <c r="D79" s="136"/>
      <c r="E79" s="137"/>
      <c r="F79" s="137"/>
      <c r="G79" s="138"/>
      <c r="H79" s="29" t="s">
        <v>45</v>
      </c>
      <c r="I79" s="25" t="s">
        <v>1123</v>
      </c>
      <c r="J79" s="25" t="s">
        <v>1123</v>
      </c>
      <c r="K79" s="30"/>
      <c r="L79" s="30"/>
      <c r="M79" s="30"/>
      <c r="N79" s="30"/>
      <c r="O79" s="25" t="s">
        <v>1137</v>
      </c>
      <c r="P79" s="25"/>
      <c r="Q79" s="11" t="s">
        <v>1171</v>
      </c>
    </row>
    <row r="80" spans="1:17" s="60" customFormat="1" ht="66.5">
      <c r="A80" s="31" t="s">
        <v>36</v>
      </c>
      <c r="B80" s="31" t="s">
        <v>46</v>
      </c>
      <c r="C80" s="62" t="s">
        <v>71</v>
      </c>
      <c r="D80" s="18" t="s">
        <v>72</v>
      </c>
      <c r="E80" s="32" t="str">
        <f>HYPERLINK("02-项目级\P3-佛山市政数局微信公众号系统\01-生存周期\07-测试\02-集成测试\01-集成测试用例(Kamfu-GZHXT-VV-TestCase-SystemTest)V1-0-engl.docx","engl")</f>
        <v>engl</v>
      </c>
      <c r="F80" s="33" t="s">
        <v>1073</v>
      </c>
      <c r="G80" s="33" t="s">
        <v>41</v>
      </c>
      <c r="H80" s="34"/>
      <c r="I80" s="25" t="s">
        <v>1123</v>
      </c>
      <c r="J80" s="37"/>
      <c r="K80" s="35"/>
      <c r="L80" s="36"/>
      <c r="M80" s="36"/>
      <c r="N80" s="35"/>
      <c r="O80" s="37"/>
      <c r="P80" s="30"/>
      <c r="Q80" s="11" t="s">
        <v>1172</v>
      </c>
    </row>
    <row r="81" spans="1:17" s="60" customFormat="1" ht="39">
      <c r="A81" s="31" t="s">
        <v>36</v>
      </c>
      <c r="B81" s="31" t="s">
        <v>46</v>
      </c>
      <c r="C81" s="62" t="s">
        <v>42</v>
      </c>
      <c r="D81" s="8" t="s">
        <v>43</v>
      </c>
      <c r="E81" s="33" t="s">
        <v>39</v>
      </c>
      <c r="F81" s="33" t="s">
        <v>40</v>
      </c>
      <c r="G81" s="33" t="s">
        <v>41</v>
      </c>
      <c r="H81" s="34"/>
      <c r="I81" s="25"/>
      <c r="J81" s="37"/>
      <c r="K81" s="35"/>
      <c r="L81" s="36"/>
      <c r="M81" s="36"/>
      <c r="N81" s="35"/>
      <c r="O81" s="37"/>
      <c r="P81" s="30"/>
      <c r="Q81" s="11" t="s">
        <v>1172</v>
      </c>
    </row>
  </sheetData>
  <autoFilter ref="A8:Q8" xr:uid="{7BAEF506-21ED-497E-BC52-150E10D05CF5}"/>
  <mergeCells count="30">
    <mergeCell ref="C10:H10"/>
    <mergeCell ref="C11:G11"/>
    <mergeCell ref="C14:G14"/>
    <mergeCell ref="C18:H18"/>
    <mergeCell ref="C19:G19"/>
    <mergeCell ref="C22:G22"/>
    <mergeCell ref="C25:H25"/>
    <mergeCell ref="C26:G26"/>
    <mergeCell ref="C29:G29"/>
    <mergeCell ref="C32:H32"/>
    <mergeCell ref="C33:G33"/>
    <mergeCell ref="C36:G36"/>
    <mergeCell ref="C39:H39"/>
    <mergeCell ref="C40:G40"/>
    <mergeCell ref="C43:G43"/>
    <mergeCell ref="C46:H46"/>
    <mergeCell ref="C47:G47"/>
    <mergeCell ref="C50:G50"/>
    <mergeCell ref="C53:H53"/>
    <mergeCell ref="C54:G54"/>
    <mergeCell ref="C57:G57"/>
    <mergeCell ref="C61:H61"/>
    <mergeCell ref="C62:G62"/>
    <mergeCell ref="C65:G65"/>
    <mergeCell ref="C76:G76"/>
    <mergeCell ref="C79:G79"/>
    <mergeCell ref="C68:H68"/>
    <mergeCell ref="C69:G69"/>
    <mergeCell ref="C72:G72"/>
    <mergeCell ref="C75:H75"/>
  </mergeCells>
  <conditionalFormatting sqref="O9">
    <cfRule type="cellIs" dxfId="3451" priority="155" operator="equal">
      <formula>"U"</formula>
    </cfRule>
    <cfRule type="cellIs" dxfId="3450" priority="156" operator="equal">
      <formula>"S"</formula>
    </cfRule>
  </conditionalFormatting>
  <conditionalFormatting sqref="O10">
    <cfRule type="cellIs" dxfId="3449" priority="150" operator="equal">
      <formula>"NY"</formula>
    </cfRule>
    <cfRule type="cellIs" dxfId="3448" priority="151" operator="equal">
      <formula>"DM"</formula>
    </cfRule>
    <cfRule type="cellIs" dxfId="3447" priority="152" operator="equal">
      <formula>"PM"</formula>
    </cfRule>
    <cfRule type="cellIs" dxfId="3446" priority="153" operator="equal">
      <formula>"LM"</formula>
    </cfRule>
    <cfRule type="cellIs" dxfId="3445" priority="154" operator="equal">
      <formula>"FM"</formula>
    </cfRule>
  </conditionalFormatting>
  <conditionalFormatting sqref="O11">
    <cfRule type="cellIs" dxfId="3444" priority="145" operator="equal">
      <formula>"NY"</formula>
    </cfRule>
    <cfRule type="cellIs" dxfId="3443" priority="146" operator="equal">
      <formula>"DM"</formula>
    </cfRule>
    <cfRule type="cellIs" dxfId="3442" priority="147" operator="equal">
      <formula>"PM"</formula>
    </cfRule>
    <cfRule type="cellIs" dxfId="3441" priority="148" operator="equal">
      <formula>"LM"</formula>
    </cfRule>
    <cfRule type="cellIs" dxfId="3440" priority="149" operator="equal">
      <formula>"FM"</formula>
    </cfRule>
  </conditionalFormatting>
  <conditionalFormatting sqref="O14">
    <cfRule type="cellIs" dxfId="3439" priority="140" operator="equal">
      <formula>"NY"</formula>
    </cfRule>
    <cfRule type="cellIs" dxfId="3438" priority="141" operator="equal">
      <formula>"DM"</formula>
    </cfRule>
    <cfRule type="cellIs" dxfId="3437" priority="142" operator="equal">
      <formula>"PM"</formula>
    </cfRule>
    <cfRule type="cellIs" dxfId="3436" priority="143" operator="equal">
      <formula>"LM"</formula>
    </cfRule>
    <cfRule type="cellIs" dxfId="3435" priority="144" operator="equal">
      <formula>"FM"</formula>
    </cfRule>
  </conditionalFormatting>
  <conditionalFormatting sqref="O17">
    <cfRule type="cellIs" dxfId="3434" priority="138" operator="equal">
      <formula>"U"</formula>
    </cfRule>
    <cfRule type="cellIs" dxfId="3433" priority="139" operator="equal">
      <formula>"S"</formula>
    </cfRule>
  </conditionalFormatting>
  <conditionalFormatting sqref="O18">
    <cfRule type="cellIs" dxfId="3432" priority="133" operator="equal">
      <formula>"NY"</formula>
    </cfRule>
    <cfRule type="cellIs" dxfId="3431" priority="134" operator="equal">
      <formula>"DM"</formula>
    </cfRule>
    <cfRule type="cellIs" dxfId="3430" priority="135" operator="equal">
      <formula>"PM"</formula>
    </cfRule>
    <cfRule type="cellIs" dxfId="3429" priority="136" operator="equal">
      <formula>"LM"</formula>
    </cfRule>
    <cfRule type="cellIs" dxfId="3428" priority="137" operator="equal">
      <formula>"FM"</formula>
    </cfRule>
  </conditionalFormatting>
  <conditionalFormatting sqref="O19">
    <cfRule type="cellIs" dxfId="3427" priority="128" operator="equal">
      <formula>"NY"</formula>
    </cfRule>
    <cfRule type="cellIs" dxfId="3426" priority="129" operator="equal">
      <formula>"DM"</formula>
    </cfRule>
    <cfRule type="cellIs" dxfId="3425" priority="130" operator="equal">
      <formula>"PM"</formula>
    </cfRule>
    <cfRule type="cellIs" dxfId="3424" priority="131" operator="equal">
      <formula>"LM"</formula>
    </cfRule>
    <cfRule type="cellIs" dxfId="3423" priority="132" operator="equal">
      <formula>"FM"</formula>
    </cfRule>
  </conditionalFormatting>
  <conditionalFormatting sqref="O22">
    <cfRule type="cellIs" dxfId="3422" priority="123" operator="equal">
      <formula>"NY"</formula>
    </cfRule>
    <cfRule type="cellIs" dxfId="3421" priority="124" operator="equal">
      <formula>"DM"</formula>
    </cfRule>
    <cfRule type="cellIs" dxfId="3420" priority="125" operator="equal">
      <formula>"PM"</formula>
    </cfRule>
    <cfRule type="cellIs" dxfId="3419" priority="126" operator="equal">
      <formula>"LM"</formula>
    </cfRule>
    <cfRule type="cellIs" dxfId="3418" priority="127" operator="equal">
      <formula>"FM"</formula>
    </cfRule>
  </conditionalFormatting>
  <conditionalFormatting sqref="O25">
    <cfRule type="cellIs" dxfId="3417" priority="118" operator="equal">
      <formula>"NY"</formula>
    </cfRule>
    <cfRule type="cellIs" dxfId="3416" priority="119" operator="equal">
      <formula>"DM"</formula>
    </cfRule>
    <cfRule type="cellIs" dxfId="3415" priority="120" operator="equal">
      <formula>"PM"</formula>
    </cfRule>
    <cfRule type="cellIs" dxfId="3414" priority="121" operator="equal">
      <formula>"LM"</formula>
    </cfRule>
    <cfRule type="cellIs" dxfId="3413" priority="122" operator="equal">
      <formula>"FM"</formula>
    </cfRule>
  </conditionalFormatting>
  <conditionalFormatting sqref="O26">
    <cfRule type="cellIs" dxfId="3412" priority="113" operator="equal">
      <formula>"NY"</formula>
    </cfRule>
    <cfRule type="cellIs" dxfId="3411" priority="114" operator="equal">
      <formula>"DM"</formula>
    </cfRule>
    <cfRule type="cellIs" dxfId="3410" priority="115" operator="equal">
      <formula>"PM"</formula>
    </cfRule>
    <cfRule type="cellIs" dxfId="3409" priority="116" operator="equal">
      <formula>"LM"</formula>
    </cfRule>
    <cfRule type="cellIs" dxfId="3408" priority="117" operator="equal">
      <formula>"FM"</formula>
    </cfRule>
  </conditionalFormatting>
  <conditionalFormatting sqref="O29">
    <cfRule type="cellIs" dxfId="3407" priority="108" operator="equal">
      <formula>"NY"</formula>
    </cfRule>
    <cfRule type="cellIs" dxfId="3406" priority="109" operator="equal">
      <formula>"DM"</formula>
    </cfRule>
    <cfRule type="cellIs" dxfId="3405" priority="110" operator="equal">
      <formula>"PM"</formula>
    </cfRule>
    <cfRule type="cellIs" dxfId="3404" priority="111" operator="equal">
      <formula>"LM"</formula>
    </cfRule>
    <cfRule type="cellIs" dxfId="3403" priority="112" operator="equal">
      <formula>"FM"</formula>
    </cfRule>
  </conditionalFormatting>
  <conditionalFormatting sqref="O32">
    <cfRule type="cellIs" dxfId="3402" priority="103" operator="equal">
      <formula>"NY"</formula>
    </cfRule>
    <cfRule type="cellIs" dxfId="3401" priority="104" operator="equal">
      <formula>"DM"</formula>
    </cfRule>
    <cfRule type="cellIs" dxfId="3400" priority="105" operator="equal">
      <formula>"PM"</formula>
    </cfRule>
    <cfRule type="cellIs" dxfId="3399" priority="106" operator="equal">
      <formula>"LM"</formula>
    </cfRule>
    <cfRule type="cellIs" dxfId="3398" priority="107" operator="equal">
      <formula>"FM"</formula>
    </cfRule>
  </conditionalFormatting>
  <conditionalFormatting sqref="O33">
    <cfRule type="cellIs" dxfId="3397" priority="98" operator="equal">
      <formula>"NY"</formula>
    </cfRule>
    <cfRule type="cellIs" dxfId="3396" priority="99" operator="equal">
      <formula>"DM"</formula>
    </cfRule>
    <cfRule type="cellIs" dxfId="3395" priority="100" operator="equal">
      <formula>"PM"</formula>
    </cfRule>
    <cfRule type="cellIs" dxfId="3394" priority="101" operator="equal">
      <formula>"LM"</formula>
    </cfRule>
    <cfRule type="cellIs" dxfId="3393" priority="102" operator="equal">
      <formula>"FM"</formula>
    </cfRule>
  </conditionalFormatting>
  <conditionalFormatting sqref="O36">
    <cfRule type="cellIs" dxfId="3392" priority="93" operator="equal">
      <formula>"NY"</formula>
    </cfRule>
    <cfRule type="cellIs" dxfId="3391" priority="94" operator="equal">
      <formula>"DM"</formula>
    </cfRule>
    <cfRule type="cellIs" dxfId="3390" priority="95" operator="equal">
      <formula>"PM"</formula>
    </cfRule>
    <cfRule type="cellIs" dxfId="3389" priority="96" operator="equal">
      <formula>"LM"</formula>
    </cfRule>
    <cfRule type="cellIs" dxfId="3388" priority="97" operator="equal">
      <formula>"FM"</formula>
    </cfRule>
  </conditionalFormatting>
  <conditionalFormatting sqref="O39">
    <cfRule type="cellIs" dxfId="3387" priority="88" operator="equal">
      <formula>"NY"</formula>
    </cfRule>
    <cfRule type="cellIs" dxfId="3386" priority="89" operator="equal">
      <formula>"DM"</formula>
    </cfRule>
    <cfRule type="cellIs" dxfId="3385" priority="90" operator="equal">
      <formula>"PM"</formula>
    </cfRule>
    <cfRule type="cellIs" dxfId="3384" priority="91" operator="equal">
      <formula>"LM"</formula>
    </cfRule>
    <cfRule type="cellIs" dxfId="3383" priority="92" operator="equal">
      <formula>"FM"</formula>
    </cfRule>
  </conditionalFormatting>
  <conditionalFormatting sqref="O40">
    <cfRule type="cellIs" dxfId="3382" priority="83" operator="equal">
      <formula>"NY"</formula>
    </cfRule>
    <cfRule type="cellIs" dxfId="3381" priority="84" operator="equal">
      <formula>"DM"</formula>
    </cfRule>
    <cfRule type="cellIs" dxfId="3380" priority="85" operator="equal">
      <formula>"PM"</formula>
    </cfRule>
    <cfRule type="cellIs" dxfId="3379" priority="86" operator="equal">
      <formula>"LM"</formula>
    </cfRule>
    <cfRule type="cellIs" dxfId="3378" priority="87" operator="equal">
      <formula>"FM"</formula>
    </cfRule>
  </conditionalFormatting>
  <conditionalFormatting sqref="O43">
    <cfRule type="cellIs" dxfId="3377" priority="78" operator="equal">
      <formula>"NY"</formula>
    </cfRule>
    <cfRule type="cellIs" dxfId="3376" priority="79" operator="equal">
      <formula>"DM"</formula>
    </cfRule>
    <cfRule type="cellIs" dxfId="3375" priority="80" operator="equal">
      <formula>"PM"</formula>
    </cfRule>
    <cfRule type="cellIs" dxfId="3374" priority="81" operator="equal">
      <formula>"LM"</formula>
    </cfRule>
    <cfRule type="cellIs" dxfId="3373" priority="82" operator="equal">
      <formula>"FM"</formula>
    </cfRule>
  </conditionalFormatting>
  <conditionalFormatting sqref="O46">
    <cfRule type="cellIs" dxfId="3372" priority="73" operator="equal">
      <formula>"NY"</formula>
    </cfRule>
    <cfRule type="cellIs" dxfId="3371" priority="74" operator="equal">
      <formula>"DM"</formula>
    </cfRule>
    <cfRule type="cellIs" dxfId="3370" priority="75" operator="equal">
      <formula>"PM"</formula>
    </cfRule>
    <cfRule type="cellIs" dxfId="3369" priority="76" operator="equal">
      <formula>"LM"</formula>
    </cfRule>
    <cfRule type="cellIs" dxfId="3368" priority="77" operator="equal">
      <formula>"FM"</formula>
    </cfRule>
  </conditionalFormatting>
  <conditionalFormatting sqref="O47">
    <cfRule type="cellIs" dxfId="3367" priority="68" operator="equal">
      <formula>"NY"</formula>
    </cfRule>
    <cfRule type="cellIs" dxfId="3366" priority="69" operator="equal">
      <formula>"DM"</formula>
    </cfRule>
    <cfRule type="cellIs" dxfId="3365" priority="70" operator="equal">
      <formula>"PM"</formula>
    </cfRule>
    <cfRule type="cellIs" dxfId="3364" priority="71" operator="equal">
      <formula>"LM"</formula>
    </cfRule>
    <cfRule type="cellIs" dxfId="3363" priority="72" operator="equal">
      <formula>"FM"</formula>
    </cfRule>
  </conditionalFormatting>
  <conditionalFormatting sqref="O50">
    <cfRule type="cellIs" dxfId="3362" priority="63" operator="equal">
      <formula>"NY"</formula>
    </cfRule>
    <cfRule type="cellIs" dxfId="3361" priority="64" operator="equal">
      <formula>"DM"</formula>
    </cfRule>
    <cfRule type="cellIs" dxfId="3360" priority="65" operator="equal">
      <formula>"PM"</formula>
    </cfRule>
    <cfRule type="cellIs" dxfId="3359" priority="66" operator="equal">
      <formula>"LM"</formula>
    </cfRule>
    <cfRule type="cellIs" dxfId="3358" priority="67" operator="equal">
      <formula>"FM"</formula>
    </cfRule>
  </conditionalFormatting>
  <conditionalFormatting sqref="O53">
    <cfRule type="cellIs" dxfId="3357" priority="58" operator="equal">
      <formula>"NY"</formula>
    </cfRule>
    <cfRule type="cellIs" dxfId="3356" priority="59" operator="equal">
      <formula>"DM"</formula>
    </cfRule>
    <cfRule type="cellIs" dxfId="3355" priority="60" operator="equal">
      <formula>"PM"</formula>
    </cfRule>
    <cfRule type="cellIs" dxfId="3354" priority="61" operator="equal">
      <formula>"LM"</formula>
    </cfRule>
    <cfRule type="cellIs" dxfId="3353" priority="62" operator="equal">
      <formula>"FM"</formula>
    </cfRule>
  </conditionalFormatting>
  <conditionalFormatting sqref="O54">
    <cfRule type="cellIs" dxfId="3352" priority="53" operator="equal">
      <formula>"NY"</formula>
    </cfRule>
    <cfRule type="cellIs" dxfId="3351" priority="54" operator="equal">
      <formula>"DM"</formula>
    </cfRule>
    <cfRule type="cellIs" dxfId="3350" priority="55" operator="equal">
      <formula>"PM"</formula>
    </cfRule>
    <cfRule type="cellIs" dxfId="3349" priority="56" operator="equal">
      <formula>"LM"</formula>
    </cfRule>
    <cfRule type="cellIs" dxfId="3348" priority="57" operator="equal">
      <formula>"FM"</formula>
    </cfRule>
  </conditionalFormatting>
  <conditionalFormatting sqref="O57">
    <cfRule type="cellIs" dxfId="3347" priority="48" operator="equal">
      <formula>"NY"</formula>
    </cfRule>
    <cfRule type="cellIs" dxfId="3346" priority="49" operator="equal">
      <formula>"DM"</formula>
    </cfRule>
    <cfRule type="cellIs" dxfId="3345" priority="50" operator="equal">
      <formula>"PM"</formula>
    </cfRule>
    <cfRule type="cellIs" dxfId="3344" priority="51" operator="equal">
      <formula>"LM"</formula>
    </cfRule>
    <cfRule type="cellIs" dxfId="3343" priority="52" operator="equal">
      <formula>"FM"</formula>
    </cfRule>
  </conditionalFormatting>
  <conditionalFormatting sqref="O60">
    <cfRule type="cellIs" dxfId="3342" priority="46" operator="equal">
      <formula>"U"</formula>
    </cfRule>
    <cfRule type="cellIs" dxfId="3341" priority="47" operator="equal">
      <formula>"S"</formula>
    </cfRule>
  </conditionalFormatting>
  <conditionalFormatting sqref="O61">
    <cfRule type="cellIs" dxfId="3340" priority="41" operator="equal">
      <formula>"NY"</formula>
    </cfRule>
    <cfRule type="cellIs" dxfId="3339" priority="42" operator="equal">
      <formula>"DM"</formula>
    </cfRule>
    <cfRule type="cellIs" dxfId="3338" priority="43" operator="equal">
      <formula>"PM"</formula>
    </cfRule>
    <cfRule type="cellIs" dxfId="3337" priority="44" operator="equal">
      <formula>"LM"</formula>
    </cfRule>
    <cfRule type="cellIs" dxfId="3336" priority="45" operator="equal">
      <formula>"FM"</formula>
    </cfRule>
  </conditionalFormatting>
  <conditionalFormatting sqref="O62">
    <cfRule type="cellIs" dxfId="3335" priority="36" operator="equal">
      <formula>"NY"</formula>
    </cfRule>
    <cfRule type="cellIs" dxfId="3334" priority="37" operator="equal">
      <formula>"DM"</formula>
    </cfRule>
    <cfRule type="cellIs" dxfId="3333" priority="38" operator="equal">
      <formula>"PM"</formula>
    </cfRule>
    <cfRule type="cellIs" dxfId="3332" priority="39" operator="equal">
      <formula>"LM"</formula>
    </cfRule>
    <cfRule type="cellIs" dxfId="3331" priority="40" operator="equal">
      <formula>"FM"</formula>
    </cfRule>
  </conditionalFormatting>
  <conditionalFormatting sqref="O65">
    <cfRule type="cellIs" dxfId="3330" priority="31" operator="equal">
      <formula>"NY"</formula>
    </cfRule>
    <cfRule type="cellIs" dxfId="3329" priority="32" operator="equal">
      <formula>"DM"</formula>
    </cfRule>
    <cfRule type="cellIs" dxfId="3328" priority="33" operator="equal">
      <formula>"PM"</formula>
    </cfRule>
    <cfRule type="cellIs" dxfId="3327" priority="34" operator="equal">
      <formula>"LM"</formula>
    </cfRule>
    <cfRule type="cellIs" dxfId="3326" priority="35" operator="equal">
      <formula>"FM"</formula>
    </cfRule>
  </conditionalFormatting>
  <conditionalFormatting sqref="O68">
    <cfRule type="cellIs" dxfId="3325" priority="26" operator="equal">
      <formula>"NY"</formula>
    </cfRule>
    <cfRule type="cellIs" dxfId="3324" priority="27" operator="equal">
      <formula>"DM"</formula>
    </cfRule>
    <cfRule type="cellIs" dxfId="3323" priority="28" operator="equal">
      <formula>"PM"</formula>
    </cfRule>
    <cfRule type="cellIs" dxfId="3322" priority="29" operator="equal">
      <formula>"LM"</formula>
    </cfRule>
    <cfRule type="cellIs" dxfId="3321" priority="30" operator="equal">
      <formula>"FM"</formula>
    </cfRule>
  </conditionalFormatting>
  <conditionalFormatting sqref="O69">
    <cfRule type="cellIs" dxfId="3320" priority="21" operator="equal">
      <formula>"NY"</formula>
    </cfRule>
    <cfRule type="cellIs" dxfId="3319" priority="22" operator="equal">
      <formula>"DM"</formula>
    </cfRule>
    <cfRule type="cellIs" dxfId="3318" priority="23" operator="equal">
      <formula>"PM"</formula>
    </cfRule>
    <cfRule type="cellIs" dxfId="3317" priority="24" operator="equal">
      <formula>"LM"</formula>
    </cfRule>
    <cfRule type="cellIs" dxfId="3316" priority="25" operator="equal">
      <formula>"FM"</formula>
    </cfRule>
  </conditionalFormatting>
  <conditionalFormatting sqref="O72">
    <cfRule type="cellIs" dxfId="3315" priority="16" operator="equal">
      <formula>"NY"</formula>
    </cfRule>
    <cfRule type="cellIs" dxfId="3314" priority="17" operator="equal">
      <formula>"DM"</formula>
    </cfRule>
    <cfRule type="cellIs" dxfId="3313" priority="18" operator="equal">
      <formula>"PM"</formula>
    </cfRule>
    <cfRule type="cellIs" dxfId="3312" priority="19" operator="equal">
      <formula>"LM"</formula>
    </cfRule>
    <cfRule type="cellIs" dxfId="3311" priority="20" operator="equal">
      <formula>"FM"</formula>
    </cfRule>
  </conditionalFormatting>
  <conditionalFormatting sqref="O75">
    <cfRule type="cellIs" dxfId="3310" priority="11" operator="equal">
      <formula>"NY"</formula>
    </cfRule>
    <cfRule type="cellIs" dxfId="3309" priority="12" operator="equal">
      <formula>"DM"</formula>
    </cfRule>
    <cfRule type="cellIs" dxfId="3308" priority="13" operator="equal">
      <formula>"PM"</formula>
    </cfRule>
    <cfRule type="cellIs" dxfId="3307" priority="14" operator="equal">
      <formula>"LM"</formula>
    </cfRule>
    <cfRule type="cellIs" dxfId="3306" priority="15" operator="equal">
      <formula>"FM"</formula>
    </cfRule>
  </conditionalFormatting>
  <conditionalFormatting sqref="O76">
    <cfRule type="cellIs" dxfId="3305" priority="6" operator="equal">
      <formula>"NY"</formula>
    </cfRule>
    <cfRule type="cellIs" dxfId="3304" priority="7" operator="equal">
      <formula>"DM"</formula>
    </cfRule>
    <cfRule type="cellIs" dxfId="3303" priority="8" operator="equal">
      <formula>"PM"</formula>
    </cfRule>
    <cfRule type="cellIs" dxfId="3302" priority="9" operator="equal">
      <formula>"LM"</formula>
    </cfRule>
    <cfRule type="cellIs" dxfId="3301" priority="10" operator="equal">
      <formula>"FM"</formula>
    </cfRule>
  </conditionalFormatting>
  <conditionalFormatting sqref="O79">
    <cfRule type="cellIs" dxfId="3300" priority="1" operator="equal">
      <formula>"NY"</formula>
    </cfRule>
    <cfRule type="cellIs" dxfId="3299" priority="2" operator="equal">
      <formula>"DM"</formula>
    </cfRule>
    <cfRule type="cellIs" dxfId="3298" priority="3" operator="equal">
      <formula>"PM"</formula>
    </cfRule>
    <cfRule type="cellIs" dxfId="3297" priority="4" operator="equal">
      <formula>"LM"</formula>
    </cfRule>
    <cfRule type="cellIs" dxfId="3296" priority="5" operator="equal">
      <formula>"FM"</formula>
    </cfRule>
  </conditionalFormatting>
  <hyperlinks>
    <hyperlink ref="D12" r:id="rId1" xr:uid="{00000000-0004-0000-0000-000000000000}"/>
    <hyperlink ref="D15" r:id="rId2" xr:uid="{00000000-0004-0000-0000-000001000000}"/>
    <hyperlink ref="D20" r:id="rId3" xr:uid="{00000000-0004-0000-0000-000002000000}"/>
    <hyperlink ref="D23" r:id="rId4" xr:uid="{00000000-0004-0000-0000-000003000000}"/>
    <hyperlink ref="D27" r:id="rId5" xr:uid="{00000000-0004-0000-0000-000004000000}"/>
    <hyperlink ref="D30" r:id="rId6" xr:uid="{00000000-0004-0000-0000-000005000000}"/>
    <hyperlink ref="D28" r:id="rId7" xr:uid="{00000000-0004-0000-0000-000006000000}"/>
    <hyperlink ref="D31" r:id="rId8" xr:uid="{00000000-0004-0000-0000-000007000000}"/>
    <hyperlink ref="D34" r:id="rId9" xr:uid="{00000000-0004-0000-0000-000008000000}"/>
    <hyperlink ref="D37" r:id="rId10" xr:uid="{00000000-0004-0000-0000-000009000000}"/>
    <hyperlink ref="D41" r:id="rId11" xr:uid="{00000000-0004-0000-0000-00000A000000}"/>
    <hyperlink ref="D44" r:id="rId12" xr:uid="{00000000-0004-0000-0000-00000B000000}"/>
    <hyperlink ref="D48" r:id="rId13" xr:uid="{00000000-0004-0000-0000-00000C000000}"/>
    <hyperlink ref="D51" r:id="rId14" xr:uid="{00000000-0004-0000-0000-00000D000000}"/>
    <hyperlink ref="D55" r:id="rId15" xr:uid="{00000000-0004-0000-0000-00000E000000}"/>
    <hyperlink ref="D58" r:id="rId16" xr:uid="{00000000-0004-0000-0000-00000F000000}"/>
    <hyperlink ref="D63" r:id="rId17" xr:uid="{00000000-0004-0000-0000-000010000000}"/>
    <hyperlink ref="D66" r:id="rId18" xr:uid="{00000000-0004-0000-0000-000011000000}"/>
    <hyperlink ref="D70" r:id="rId19" xr:uid="{00000000-0004-0000-0000-000012000000}"/>
    <hyperlink ref="D73" r:id="rId20" xr:uid="{00000000-0004-0000-0000-000013000000}"/>
    <hyperlink ref="D77" r:id="rId21" xr:uid="{00000000-0004-0000-0000-000014000000}"/>
    <hyperlink ref="D80" r:id="rId22" xr:uid="{00000000-0004-0000-0000-000015000000}"/>
  </hyperlinks>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Q81"/>
  <sheetViews>
    <sheetView zoomScale="70" zoomScaleNormal="70" workbookViewId="0"/>
  </sheetViews>
  <sheetFormatPr defaultColWidth="8.7265625" defaultRowHeight="15.5"/>
  <cols>
    <col min="1" max="1" width="12.453125" style="54" customWidth="1"/>
    <col min="2" max="2" width="16.453125" style="54" customWidth="1"/>
    <col min="3" max="3" width="28.453125" style="54" customWidth="1"/>
    <col min="4" max="7" width="8.7265625" style="54"/>
    <col min="8" max="8" width="23.81640625" style="54" customWidth="1"/>
    <col min="9" max="10" width="19.81640625" style="68" customWidth="1"/>
    <col min="11" max="11" width="38.1796875" style="54" customWidth="1"/>
    <col min="12" max="14" width="18.453125" style="54" customWidth="1"/>
    <col min="15" max="15" width="7.453125" style="68" customWidth="1"/>
    <col min="16" max="16" width="24.7265625" style="68" customWidth="1"/>
    <col min="17" max="17" width="7.26953125" style="54" customWidth="1"/>
    <col min="18" max="16384" width="8.7265625" style="54"/>
  </cols>
  <sheetData>
    <row r="1" spans="1:17" s="52" customFormat="1" ht="21">
      <c r="A1" s="51" t="s">
        <v>86</v>
      </c>
      <c r="I1" s="67"/>
      <c r="J1" s="67"/>
      <c r="O1" s="67"/>
      <c r="P1" s="67"/>
    </row>
    <row r="2" spans="1:17" s="52" customFormat="1" ht="21">
      <c r="A2" s="51" t="s">
        <v>87</v>
      </c>
      <c r="I2" s="67"/>
      <c r="J2" s="67"/>
      <c r="O2" s="67"/>
      <c r="P2" s="67"/>
    </row>
    <row r="3" spans="1:17">
      <c r="A3" s="53" t="s">
        <v>2</v>
      </c>
      <c r="B3" s="54" t="s">
        <v>88</v>
      </c>
    </row>
    <row r="4" spans="1:17">
      <c r="A4" s="54" t="s">
        <v>4</v>
      </c>
      <c r="B4" s="54" t="s">
        <v>89</v>
      </c>
    </row>
    <row r="5" spans="1:17">
      <c r="A5" s="53" t="s">
        <v>6</v>
      </c>
      <c r="B5" s="54" t="s">
        <v>90</v>
      </c>
    </row>
    <row r="6" spans="1:17">
      <c r="A6" s="54" t="s">
        <v>8</v>
      </c>
      <c r="B6" s="54" t="s">
        <v>91</v>
      </c>
    </row>
    <row r="8" spans="1:17" s="59" customFormat="1" ht="52">
      <c r="A8" s="55" t="s">
        <v>10</v>
      </c>
      <c r="B8" s="56" t="s">
        <v>11</v>
      </c>
      <c r="C8" s="56" t="s">
        <v>12</v>
      </c>
      <c r="D8" s="57" t="s">
        <v>13</v>
      </c>
      <c r="E8" s="57" t="s">
        <v>14</v>
      </c>
      <c r="F8" s="57" t="s">
        <v>15</v>
      </c>
      <c r="G8" s="57" t="s">
        <v>16</v>
      </c>
      <c r="H8" s="58" t="s">
        <v>17</v>
      </c>
      <c r="I8" s="69" t="s">
        <v>18</v>
      </c>
      <c r="J8" s="69" t="s">
        <v>19</v>
      </c>
      <c r="K8" s="58" t="s">
        <v>20</v>
      </c>
      <c r="L8" s="56" t="s">
        <v>21</v>
      </c>
      <c r="M8" s="56" t="s">
        <v>22</v>
      </c>
      <c r="N8" s="58" t="s">
        <v>23</v>
      </c>
      <c r="O8" s="69" t="s">
        <v>24</v>
      </c>
      <c r="P8" s="70" t="s">
        <v>25</v>
      </c>
      <c r="Q8" s="58" t="s">
        <v>26</v>
      </c>
    </row>
    <row r="9" spans="1:17" s="59" customFormat="1" ht="13">
      <c r="A9" s="1" t="s">
        <v>27</v>
      </c>
      <c r="B9" s="80" t="s">
        <v>28</v>
      </c>
      <c r="C9" s="81"/>
      <c r="D9" s="81"/>
      <c r="E9" s="81"/>
      <c r="F9" s="81"/>
      <c r="G9" s="81"/>
      <c r="H9" s="81"/>
      <c r="I9" s="71"/>
      <c r="J9" s="71"/>
      <c r="K9" s="81"/>
      <c r="L9" s="11"/>
      <c r="M9" s="11"/>
      <c r="N9" s="11"/>
      <c r="O9" s="12"/>
      <c r="P9" s="72"/>
      <c r="Q9" s="11"/>
    </row>
    <row r="10" spans="1:17" s="61" customFormat="1" ht="51.75" customHeight="1">
      <c r="A10" s="27" t="s">
        <v>29</v>
      </c>
      <c r="B10" s="45" t="s">
        <v>92</v>
      </c>
      <c r="C10" s="139" t="s">
        <v>93</v>
      </c>
      <c r="D10" s="140"/>
      <c r="E10" s="139"/>
      <c r="F10" s="139"/>
      <c r="G10" s="139"/>
      <c r="H10" s="139"/>
      <c r="I10" s="73"/>
      <c r="J10" s="73"/>
      <c r="K10" s="106" t="s">
        <v>94</v>
      </c>
      <c r="L10" s="106"/>
      <c r="M10" s="106"/>
      <c r="N10" s="106"/>
      <c r="O10" s="25" t="s">
        <v>1137</v>
      </c>
      <c r="P10" s="74"/>
      <c r="Q10" s="11" t="s">
        <v>1173</v>
      </c>
    </row>
    <row r="11" spans="1:17" s="59" customFormat="1" ht="39">
      <c r="A11" s="27" t="s">
        <v>33</v>
      </c>
      <c r="B11" s="28" t="s">
        <v>92</v>
      </c>
      <c r="C11" s="135" t="s">
        <v>34</v>
      </c>
      <c r="D11" s="136"/>
      <c r="E11" s="137"/>
      <c r="F11" s="137"/>
      <c r="G11" s="138"/>
      <c r="H11" s="29" t="s">
        <v>95</v>
      </c>
      <c r="I11" s="25" t="s">
        <v>1123</v>
      </c>
      <c r="J11" s="25" t="s">
        <v>1123</v>
      </c>
      <c r="K11" s="30"/>
      <c r="L11" s="30"/>
      <c r="M11" s="30"/>
      <c r="N11" s="30"/>
      <c r="O11" s="25" t="s">
        <v>1137</v>
      </c>
      <c r="P11" s="25"/>
      <c r="Q11" s="11" t="s">
        <v>1173</v>
      </c>
    </row>
    <row r="12" spans="1:17" s="60" customFormat="1" ht="47.5">
      <c r="A12" s="31" t="s">
        <v>36</v>
      </c>
      <c r="B12" s="31" t="s">
        <v>37</v>
      </c>
      <c r="C12" s="62" t="s">
        <v>96</v>
      </c>
      <c r="D12" s="20" t="s">
        <v>1080</v>
      </c>
      <c r="E12" s="32" t="str">
        <f>HYPERLINK("02-项目级\P1-智能办服务平台\01-生存周期\05-设计\01-概要设计书(Kamfu-ZNB-TS-BD)V1-2-engl.docx","engl")</f>
        <v>engl</v>
      </c>
      <c r="F12" s="33" t="s">
        <v>1073</v>
      </c>
      <c r="G12" s="33" t="s">
        <v>41</v>
      </c>
      <c r="H12" s="34"/>
      <c r="I12" s="25" t="s">
        <v>1123</v>
      </c>
      <c r="J12" s="37"/>
      <c r="K12" s="35"/>
      <c r="L12" s="36"/>
      <c r="M12" s="36"/>
      <c r="N12" s="35"/>
      <c r="O12" s="37"/>
      <c r="P12" s="30"/>
      <c r="Q12" s="11" t="s">
        <v>1173</v>
      </c>
    </row>
    <row r="13" spans="1:17" s="60" customFormat="1" ht="39">
      <c r="A13" s="31" t="s">
        <v>36</v>
      </c>
      <c r="B13" s="31" t="s">
        <v>37</v>
      </c>
      <c r="C13" s="62" t="s">
        <v>42</v>
      </c>
      <c r="D13" s="8" t="s">
        <v>43</v>
      </c>
      <c r="E13" s="33" t="s">
        <v>39</v>
      </c>
      <c r="F13" s="33" t="s">
        <v>40</v>
      </c>
      <c r="G13" s="33" t="s">
        <v>41</v>
      </c>
      <c r="H13" s="34"/>
      <c r="I13" s="25"/>
      <c r="J13" s="37"/>
      <c r="K13" s="35"/>
      <c r="L13" s="36"/>
      <c r="M13" s="36"/>
      <c r="N13" s="35"/>
      <c r="O13" s="37"/>
      <c r="P13" s="30"/>
      <c r="Q13" s="11" t="s">
        <v>1174</v>
      </c>
    </row>
    <row r="14" spans="1:17" s="59" customFormat="1" ht="39">
      <c r="A14" s="27" t="s">
        <v>33</v>
      </c>
      <c r="B14" s="28" t="s">
        <v>92</v>
      </c>
      <c r="C14" s="135" t="s">
        <v>97</v>
      </c>
      <c r="D14" s="136"/>
      <c r="E14" s="137"/>
      <c r="F14" s="137"/>
      <c r="G14" s="138"/>
      <c r="H14" s="29" t="s">
        <v>45</v>
      </c>
      <c r="I14" s="25" t="s">
        <v>1123</v>
      </c>
      <c r="J14" s="25" t="s">
        <v>1123</v>
      </c>
      <c r="K14" s="30"/>
      <c r="L14" s="30"/>
      <c r="M14" s="30"/>
      <c r="N14" s="30"/>
      <c r="O14" s="25" t="s">
        <v>1137</v>
      </c>
      <c r="P14" s="25"/>
      <c r="Q14" s="11" t="s">
        <v>1174</v>
      </c>
    </row>
    <row r="15" spans="1:17" s="60" customFormat="1" ht="47.5">
      <c r="A15" s="31" t="s">
        <v>36</v>
      </c>
      <c r="B15" s="31" t="s">
        <v>46</v>
      </c>
      <c r="C15" s="62" t="s">
        <v>96</v>
      </c>
      <c r="D15" s="18" t="s">
        <v>98</v>
      </c>
      <c r="E15" s="32" t="str">
        <f>HYPERLINK("02-项目级\P3-佛山市政数局微信公众号系统\01-生存周期\05-设计\01-概要设计书(Kamfu-GZHXT-TS-BD)V1-1-engl.docx","engl")</f>
        <v>engl</v>
      </c>
      <c r="F15" s="33" t="s">
        <v>1073</v>
      </c>
      <c r="G15" s="33" t="s">
        <v>41</v>
      </c>
      <c r="H15" s="34"/>
      <c r="I15" s="25" t="s">
        <v>1123</v>
      </c>
      <c r="J15" s="37"/>
      <c r="K15" s="35"/>
      <c r="L15" s="36"/>
      <c r="M15" s="36"/>
      <c r="N15" s="35"/>
      <c r="O15" s="37"/>
      <c r="P15" s="30"/>
      <c r="Q15" s="11" t="s">
        <v>1175</v>
      </c>
    </row>
    <row r="16" spans="1:17" s="60" customFormat="1" ht="13">
      <c r="A16" s="6" t="s">
        <v>36</v>
      </c>
      <c r="B16" s="6" t="s">
        <v>46</v>
      </c>
      <c r="C16" s="66" t="s">
        <v>42</v>
      </c>
      <c r="D16" s="8" t="s">
        <v>43</v>
      </c>
      <c r="E16" s="8" t="s">
        <v>39</v>
      </c>
      <c r="F16" s="8" t="s">
        <v>40</v>
      </c>
      <c r="G16" s="8" t="s">
        <v>41</v>
      </c>
      <c r="H16" s="9"/>
      <c r="I16" s="12"/>
      <c r="J16" s="16"/>
      <c r="K16" s="14"/>
      <c r="L16" s="15"/>
      <c r="M16" s="15"/>
      <c r="N16" s="14"/>
      <c r="O16" s="16"/>
      <c r="P16" s="11"/>
      <c r="Q16" s="11"/>
    </row>
    <row r="17" spans="1:17" s="59" customFormat="1" ht="39">
      <c r="A17" s="27" t="s">
        <v>27</v>
      </c>
      <c r="B17" s="82" t="s">
        <v>47</v>
      </c>
      <c r="C17" s="83"/>
      <c r="D17" s="81"/>
      <c r="E17" s="83"/>
      <c r="F17" s="83"/>
      <c r="G17" s="83"/>
      <c r="H17" s="83"/>
      <c r="I17" s="75"/>
      <c r="J17" s="75"/>
      <c r="K17" s="83"/>
      <c r="L17" s="30"/>
      <c r="M17" s="30"/>
      <c r="N17" s="30"/>
      <c r="O17" s="25"/>
      <c r="P17" s="74"/>
      <c r="Q17" s="11" t="s">
        <v>1175</v>
      </c>
    </row>
    <row r="18" spans="1:17" s="61" customFormat="1" ht="51.75" customHeight="1">
      <c r="A18" s="27" t="s">
        <v>29</v>
      </c>
      <c r="B18" s="45" t="s">
        <v>99</v>
      </c>
      <c r="C18" s="139" t="s">
        <v>100</v>
      </c>
      <c r="D18" s="140"/>
      <c r="E18" s="139"/>
      <c r="F18" s="139"/>
      <c r="G18" s="139"/>
      <c r="H18" s="139"/>
      <c r="I18" s="73"/>
      <c r="J18" s="73"/>
      <c r="K18" s="106" t="s">
        <v>101</v>
      </c>
      <c r="L18" s="106"/>
      <c r="M18" s="106" t="s">
        <v>1845</v>
      </c>
      <c r="N18" s="106"/>
      <c r="O18" s="25" t="s">
        <v>1137</v>
      </c>
      <c r="P18" s="74"/>
      <c r="Q18" s="11" t="s">
        <v>1175</v>
      </c>
    </row>
    <row r="19" spans="1:17" s="59" customFormat="1" ht="39">
      <c r="A19" s="27" t="s">
        <v>33</v>
      </c>
      <c r="B19" s="28" t="s">
        <v>99</v>
      </c>
      <c r="C19" s="135" t="s">
        <v>34</v>
      </c>
      <c r="D19" s="136"/>
      <c r="E19" s="137"/>
      <c r="F19" s="137"/>
      <c r="G19" s="138"/>
      <c r="H19" s="29" t="s">
        <v>95</v>
      </c>
      <c r="I19" s="25" t="s">
        <v>1123</v>
      </c>
      <c r="J19" s="25" t="s">
        <v>1123</v>
      </c>
      <c r="K19" s="30"/>
      <c r="L19" s="30"/>
      <c r="M19" s="30"/>
      <c r="N19" s="30"/>
      <c r="O19" s="25" t="s">
        <v>1137</v>
      </c>
      <c r="P19" s="25"/>
      <c r="Q19" s="11" t="s">
        <v>1176</v>
      </c>
    </row>
    <row r="20" spans="1:17" s="60" customFormat="1" ht="47.5">
      <c r="A20" s="31" t="s">
        <v>36</v>
      </c>
      <c r="B20" s="31" t="s">
        <v>37</v>
      </c>
      <c r="C20" s="62" t="s">
        <v>102</v>
      </c>
      <c r="D20" s="20" t="s">
        <v>1081</v>
      </c>
      <c r="E20" s="32" t="str">
        <f>HYPERLINK("02-项目级\P1-智能办服务平台\01-生存周期\05-设计\03-详细设计说明书(Kamfu-ZNB-TS-DD)V1-0-engl.docx","engl")</f>
        <v>engl</v>
      </c>
      <c r="F20" s="33" t="s">
        <v>1073</v>
      </c>
      <c r="G20" s="33" t="s">
        <v>41</v>
      </c>
      <c r="H20" s="34"/>
      <c r="I20" s="25" t="s">
        <v>1123</v>
      </c>
      <c r="J20" s="37"/>
      <c r="K20" s="35"/>
      <c r="L20" s="36"/>
      <c r="M20" s="36"/>
      <c r="N20" s="35"/>
      <c r="O20" s="37"/>
      <c r="P20" s="30"/>
      <c r="Q20" s="11" t="s">
        <v>1176</v>
      </c>
    </row>
    <row r="21" spans="1:17" s="60" customFormat="1" ht="39">
      <c r="A21" s="31" t="s">
        <v>36</v>
      </c>
      <c r="B21" s="31" t="s">
        <v>37</v>
      </c>
      <c r="C21" s="62" t="s">
        <v>42</v>
      </c>
      <c r="D21" s="8" t="s">
        <v>43</v>
      </c>
      <c r="E21" s="33" t="s">
        <v>39</v>
      </c>
      <c r="F21" s="33" t="s">
        <v>40</v>
      </c>
      <c r="G21" s="33" t="s">
        <v>41</v>
      </c>
      <c r="H21" s="34"/>
      <c r="I21" s="25"/>
      <c r="J21" s="37"/>
      <c r="K21" s="35"/>
      <c r="L21" s="36"/>
      <c r="M21" s="36"/>
      <c r="N21" s="35"/>
      <c r="O21" s="37"/>
      <c r="P21" s="30"/>
      <c r="Q21" s="11" t="s">
        <v>1176</v>
      </c>
    </row>
    <row r="22" spans="1:17" s="59" customFormat="1" ht="39">
      <c r="A22" s="27" t="s">
        <v>33</v>
      </c>
      <c r="B22" s="28" t="s">
        <v>99</v>
      </c>
      <c r="C22" s="135" t="s">
        <v>97</v>
      </c>
      <c r="D22" s="136"/>
      <c r="E22" s="137"/>
      <c r="F22" s="137"/>
      <c r="G22" s="138"/>
      <c r="H22" s="29" t="s">
        <v>45</v>
      </c>
      <c r="I22" s="25" t="s">
        <v>1123</v>
      </c>
      <c r="J22" s="25" t="s">
        <v>1123</v>
      </c>
      <c r="K22" s="30"/>
      <c r="L22" s="30"/>
      <c r="M22" s="30"/>
      <c r="N22" s="30"/>
      <c r="O22" s="25" t="s">
        <v>1137</v>
      </c>
      <c r="P22" s="25"/>
      <c r="Q22" s="11" t="s">
        <v>1177</v>
      </c>
    </row>
    <row r="23" spans="1:17" s="60" customFormat="1" ht="66.5">
      <c r="A23" s="31" t="s">
        <v>36</v>
      </c>
      <c r="B23" s="31" t="s">
        <v>46</v>
      </c>
      <c r="C23" s="62" t="s">
        <v>102</v>
      </c>
      <c r="D23" s="18" t="s">
        <v>103</v>
      </c>
      <c r="E23" s="32" t="str">
        <f>HYPERLINK("02-项目级\P3-佛山市政数局微信公众号系统\01-生存周期\05-设计\03-详细设计说明书(Kamfu-GZHXT-TS-DD)V1-1-engl.docx","engl")</f>
        <v>engl</v>
      </c>
      <c r="F23" s="33" t="s">
        <v>1073</v>
      </c>
      <c r="G23" s="33" t="s">
        <v>41</v>
      </c>
      <c r="H23" s="34"/>
      <c r="I23" s="25" t="s">
        <v>1123</v>
      </c>
      <c r="J23" s="37"/>
      <c r="K23" s="35"/>
      <c r="L23" s="36"/>
      <c r="M23" s="36"/>
      <c r="N23" s="35"/>
      <c r="O23" s="37"/>
      <c r="P23" s="30"/>
      <c r="Q23" s="11" t="s">
        <v>1177</v>
      </c>
    </row>
    <row r="24" spans="1:17" s="60" customFormat="1" ht="39">
      <c r="A24" s="31" t="s">
        <v>36</v>
      </c>
      <c r="B24" s="31" t="s">
        <v>46</v>
      </c>
      <c r="C24" s="62" t="s">
        <v>42</v>
      </c>
      <c r="D24" s="8" t="s">
        <v>43</v>
      </c>
      <c r="E24" s="33" t="s">
        <v>39</v>
      </c>
      <c r="F24" s="33" t="s">
        <v>40</v>
      </c>
      <c r="G24" s="33" t="s">
        <v>41</v>
      </c>
      <c r="H24" s="34"/>
      <c r="I24" s="25"/>
      <c r="J24" s="37"/>
      <c r="K24" s="35"/>
      <c r="L24" s="36"/>
      <c r="M24" s="36"/>
      <c r="N24" s="35"/>
      <c r="O24" s="37"/>
      <c r="P24" s="30"/>
      <c r="Q24" s="11" t="s">
        <v>1178</v>
      </c>
    </row>
    <row r="25" spans="1:17" s="61" customFormat="1" ht="51.75" customHeight="1">
      <c r="A25" s="27" t="s">
        <v>29</v>
      </c>
      <c r="B25" s="45" t="s">
        <v>104</v>
      </c>
      <c r="C25" s="139" t="s">
        <v>105</v>
      </c>
      <c r="D25" s="140"/>
      <c r="E25" s="139"/>
      <c r="F25" s="139"/>
      <c r="G25" s="139"/>
      <c r="H25" s="139"/>
      <c r="I25" s="73"/>
      <c r="J25" s="73"/>
      <c r="K25" s="106" t="s">
        <v>106</v>
      </c>
      <c r="L25" s="106"/>
      <c r="M25" s="106"/>
      <c r="N25" s="106"/>
      <c r="O25" s="25" t="s">
        <v>1137</v>
      </c>
      <c r="P25" s="74"/>
      <c r="Q25" s="11" t="s">
        <v>1178</v>
      </c>
    </row>
    <row r="26" spans="1:17" s="59" customFormat="1" ht="39">
      <c r="A26" s="27" t="s">
        <v>33</v>
      </c>
      <c r="B26" s="28" t="s">
        <v>104</v>
      </c>
      <c r="C26" s="135" t="s">
        <v>34</v>
      </c>
      <c r="D26" s="136"/>
      <c r="E26" s="137"/>
      <c r="F26" s="137"/>
      <c r="G26" s="138"/>
      <c r="H26" s="29" t="s">
        <v>95</v>
      </c>
      <c r="I26" s="25" t="s">
        <v>1123</v>
      </c>
      <c r="J26" s="25" t="s">
        <v>1123</v>
      </c>
      <c r="K26" s="30"/>
      <c r="L26" s="30"/>
      <c r="M26" s="30"/>
      <c r="N26" s="30"/>
      <c r="O26" s="25" t="s">
        <v>1137</v>
      </c>
      <c r="P26" s="25"/>
      <c r="Q26" s="11" t="s">
        <v>1179</v>
      </c>
    </row>
    <row r="27" spans="1:17" s="60" customFormat="1" ht="66.5">
      <c r="A27" s="31" t="s">
        <v>36</v>
      </c>
      <c r="B27" s="31" t="s">
        <v>37</v>
      </c>
      <c r="C27" s="62" t="s">
        <v>71</v>
      </c>
      <c r="D27" s="20" t="s">
        <v>1079</v>
      </c>
      <c r="E27" s="32" t="str">
        <f>HYPERLINK("02-项目级\P1-智能办服务平台\01-生存周期\07-测试\02-集成测试\01-集成测试用例(Kamfu-ZNB-TestCase-IntegrationTest)V1-0-engl.docx","engl")</f>
        <v>engl</v>
      </c>
      <c r="F27" s="33" t="s">
        <v>1073</v>
      </c>
      <c r="G27" s="33" t="s">
        <v>41</v>
      </c>
      <c r="H27" s="34"/>
      <c r="I27" s="25" t="s">
        <v>1123</v>
      </c>
      <c r="J27" s="37"/>
      <c r="K27" s="35"/>
      <c r="L27" s="36"/>
      <c r="M27" s="36"/>
      <c r="N27" s="35"/>
      <c r="O27" s="37"/>
      <c r="P27" s="30"/>
      <c r="Q27" s="11" t="s">
        <v>1179</v>
      </c>
    </row>
    <row r="28" spans="1:17" s="60" customFormat="1" ht="39">
      <c r="A28" s="31" t="s">
        <v>36</v>
      </c>
      <c r="B28" s="31" t="s">
        <v>37</v>
      </c>
      <c r="C28" s="62" t="s">
        <v>42</v>
      </c>
      <c r="D28" s="8" t="s">
        <v>43</v>
      </c>
      <c r="E28" s="33" t="s">
        <v>39</v>
      </c>
      <c r="F28" s="33" t="s">
        <v>40</v>
      </c>
      <c r="G28" s="33" t="s">
        <v>41</v>
      </c>
      <c r="H28" s="34"/>
      <c r="I28" s="25"/>
      <c r="J28" s="37"/>
      <c r="K28" s="35"/>
      <c r="L28" s="36"/>
      <c r="M28" s="36"/>
      <c r="N28" s="35"/>
      <c r="O28" s="37"/>
      <c r="P28" s="30"/>
      <c r="Q28" s="11" t="s">
        <v>1180</v>
      </c>
    </row>
    <row r="29" spans="1:17" s="59" customFormat="1" ht="39">
      <c r="A29" s="27" t="s">
        <v>33</v>
      </c>
      <c r="B29" s="28" t="s">
        <v>104</v>
      </c>
      <c r="C29" s="135" t="s">
        <v>44</v>
      </c>
      <c r="D29" s="136"/>
      <c r="E29" s="137"/>
      <c r="F29" s="137"/>
      <c r="G29" s="138"/>
      <c r="H29" s="29" t="s">
        <v>45</v>
      </c>
      <c r="I29" s="25" t="s">
        <v>1123</v>
      </c>
      <c r="J29" s="25" t="s">
        <v>1123</v>
      </c>
      <c r="K29" s="30"/>
      <c r="L29" s="30"/>
      <c r="M29" s="30"/>
      <c r="N29" s="30"/>
      <c r="O29" s="25" t="s">
        <v>1137</v>
      </c>
      <c r="P29" s="25"/>
      <c r="Q29" s="11" t="s">
        <v>1180</v>
      </c>
    </row>
    <row r="30" spans="1:17" s="60" customFormat="1" ht="66.5">
      <c r="A30" s="31" t="s">
        <v>36</v>
      </c>
      <c r="B30" s="31" t="s">
        <v>46</v>
      </c>
      <c r="C30" s="62" t="s">
        <v>71</v>
      </c>
      <c r="D30" s="18" t="s">
        <v>72</v>
      </c>
      <c r="E30" s="32" t="str">
        <f>HYPERLINK("02-项目级\P3-佛山市政数局微信公众号系统\01-生存周期\07-测试\02-集成测试\01-集成测试用例(Kamfu-GZHXT-VV-TestCase-SystemTest)V1-0-engl.docx","engl")</f>
        <v>engl</v>
      </c>
      <c r="F30" s="33" t="s">
        <v>1073</v>
      </c>
      <c r="G30" s="33" t="s">
        <v>41</v>
      </c>
      <c r="H30" s="34"/>
      <c r="I30" s="25" t="s">
        <v>1123</v>
      </c>
      <c r="J30" s="37"/>
      <c r="K30" s="35"/>
      <c r="L30" s="36"/>
      <c r="M30" s="36"/>
      <c r="N30" s="35"/>
      <c r="O30" s="37"/>
      <c r="P30" s="30"/>
      <c r="Q30" s="11" t="s">
        <v>1180</v>
      </c>
    </row>
    <row r="31" spans="1:17" s="60" customFormat="1" ht="39">
      <c r="A31" s="31" t="s">
        <v>36</v>
      </c>
      <c r="B31" s="31" t="s">
        <v>46</v>
      </c>
      <c r="C31" s="62" t="s">
        <v>42</v>
      </c>
      <c r="D31" s="8" t="s">
        <v>43</v>
      </c>
      <c r="E31" s="33" t="s">
        <v>39</v>
      </c>
      <c r="F31" s="33" t="s">
        <v>40</v>
      </c>
      <c r="G31" s="33" t="s">
        <v>41</v>
      </c>
      <c r="H31" s="34"/>
      <c r="I31" s="25"/>
      <c r="J31" s="37"/>
      <c r="K31" s="35"/>
      <c r="L31" s="36"/>
      <c r="M31" s="36"/>
      <c r="N31" s="35"/>
      <c r="O31" s="37"/>
      <c r="P31" s="30"/>
      <c r="Q31" s="11" t="s">
        <v>1181</v>
      </c>
    </row>
    <row r="32" spans="1:17" s="61" customFormat="1" ht="51.75" customHeight="1">
      <c r="A32" s="27" t="s">
        <v>29</v>
      </c>
      <c r="B32" s="45" t="s">
        <v>107</v>
      </c>
      <c r="C32" s="139" t="s">
        <v>108</v>
      </c>
      <c r="D32" s="140"/>
      <c r="E32" s="139"/>
      <c r="F32" s="139"/>
      <c r="G32" s="139"/>
      <c r="H32" s="139"/>
      <c r="I32" s="73"/>
      <c r="J32" s="73"/>
      <c r="K32" s="106" t="s">
        <v>109</v>
      </c>
      <c r="L32" s="106"/>
      <c r="M32" s="106"/>
      <c r="N32" s="106"/>
      <c r="O32" s="25" t="s">
        <v>1137</v>
      </c>
      <c r="P32" s="74"/>
      <c r="Q32" s="11" t="s">
        <v>1181</v>
      </c>
    </row>
    <row r="33" spans="1:17" s="59" customFormat="1" ht="39">
      <c r="A33" s="27" t="s">
        <v>33</v>
      </c>
      <c r="B33" s="28" t="s">
        <v>107</v>
      </c>
      <c r="C33" s="135" t="s">
        <v>34</v>
      </c>
      <c r="D33" s="136"/>
      <c r="E33" s="137"/>
      <c r="F33" s="137"/>
      <c r="G33" s="138"/>
      <c r="H33" s="29" t="s">
        <v>95</v>
      </c>
      <c r="I33" s="25" t="s">
        <v>1123</v>
      </c>
      <c r="J33" s="25" t="s">
        <v>1123</v>
      </c>
      <c r="K33" s="30"/>
      <c r="L33" s="30"/>
      <c r="M33" s="30"/>
      <c r="N33" s="30"/>
      <c r="O33" s="25" t="s">
        <v>1137</v>
      </c>
      <c r="P33" s="25"/>
      <c r="Q33" s="11" t="s">
        <v>1181</v>
      </c>
    </row>
    <row r="34" spans="1:17" s="60" customFormat="1" ht="47.5">
      <c r="A34" s="31" t="s">
        <v>36</v>
      </c>
      <c r="B34" s="31" t="s">
        <v>37</v>
      </c>
      <c r="C34" s="62" t="s">
        <v>110</v>
      </c>
      <c r="D34" s="20" t="s">
        <v>1082</v>
      </c>
      <c r="E34" s="32" t="str">
        <f>HYPERLINK("02-项目级\P1-智能办服务平台\01-生存周期\08-试运行及验收\01-试运行\08-用户手册\04-用户手册(Kamfu-ZNB-TS-Usermanual)V1.0-engl.docx","engl")</f>
        <v>engl</v>
      </c>
      <c r="F34" s="33" t="s">
        <v>1073</v>
      </c>
      <c r="G34" s="33" t="s">
        <v>41</v>
      </c>
      <c r="H34" s="34"/>
      <c r="I34" s="25" t="s">
        <v>1123</v>
      </c>
      <c r="J34" s="37"/>
      <c r="K34" s="35"/>
      <c r="L34" s="36"/>
      <c r="M34" s="36"/>
      <c r="N34" s="35"/>
      <c r="O34" s="37"/>
      <c r="P34" s="30"/>
      <c r="Q34" s="11" t="s">
        <v>1182</v>
      </c>
    </row>
    <row r="35" spans="1:17" s="60" customFormat="1" ht="39">
      <c r="A35" s="31" t="s">
        <v>36</v>
      </c>
      <c r="B35" s="31" t="s">
        <v>37</v>
      </c>
      <c r="C35" s="62" t="s">
        <v>42</v>
      </c>
      <c r="D35" s="8" t="s">
        <v>43</v>
      </c>
      <c r="E35" s="33" t="s">
        <v>39</v>
      </c>
      <c r="F35" s="33" t="s">
        <v>40</v>
      </c>
      <c r="G35" s="33" t="s">
        <v>41</v>
      </c>
      <c r="H35" s="34"/>
      <c r="I35" s="25"/>
      <c r="J35" s="37"/>
      <c r="K35" s="35"/>
      <c r="L35" s="36"/>
      <c r="M35" s="36"/>
      <c r="N35" s="35"/>
      <c r="O35" s="37"/>
      <c r="P35" s="30"/>
      <c r="Q35" s="11" t="s">
        <v>1182</v>
      </c>
    </row>
    <row r="36" spans="1:17" s="59" customFormat="1" ht="39">
      <c r="A36" s="27" t="s">
        <v>33</v>
      </c>
      <c r="B36" s="28" t="s">
        <v>107</v>
      </c>
      <c r="C36" s="135" t="s">
        <v>44</v>
      </c>
      <c r="D36" s="136"/>
      <c r="E36" s="137"/>
      <c r="F36" s="137"/>
      <c r="G36" s="138"/>
      <c r="H36" s="29" t="s">
        <v>45</v>
      </c>
      <c r="I36" s="25" t="s">
        <v>1123</v>
      </c>
      <c r="J36" s="25" t="s">
        <v>1123</v>
      </c>
      <c r="K36" s="30"/>
      <c r="L36" s="30"/>
      <c r="M36" s="30"/>
      <c r="N36" s="30"/>
      <c r="O36" s="25" t="s">
        <v>1137</v>
      </c>
      <c r="P36" s="25"/>
      <c r="Q36" s="11" t="s">
        <v>1183</v>
      </c>
    </row>
    <row r="37" spans="1:17" s="60" customFormat="1" ht="47.5">
      <c r="A37" s="31" t="s">
        <v>36</v>
      </c>
      <c r="B37" s="31" t="s">
        <v>46</v>
      </c>
      <c r="C37" s="62" t="s">
        <v>110</v>
      </c>
      <c r="D37" s="20" t="s">
        <v>1082</v>
      </c>
      <c r="E37" s="32" t="str">
        <f>HYPERLINK("02-项目级\P1-智能办服务平台\01-生存周期\08-试运行及验收\01-试运行\08-用户手册\04-用户手册(Kamfu-ZNB-TS-Usermanual)V1.0-engl.docx","engl")</f>
        <v>engl</v>
      </c>
      <c r="F37" s="33" t="s">
        <v>1073</v>
      </c>
      <c r="G37" s="33" t="s">
        <v>41</v>
      </c>
      <c r="H37" s="34"/>
      <c r="I37" s="25" t="s">
        <v>1123</v>
      </c>
      <c r="J37" s="37"/>
      <c r="K37" s="35"/>
      <c r="L37" s="36"/>
      <c r="M37" s="36"/>
      <c r="N37" s="35"/>
      <c r="O37" s="37"/>
      <c r="P37" s="30"/>
      <c r="Q37" s="11" t="s">
        <v>1183</v>
      </c>
    </row>
    <row r="38" spans="1:17" s="60" customFormat="1" ht="13">
      <c r="A38" s="6" t="s">
        <v>36</v>
      </c>
      <c r="B38" s="6" t="s">
        <v>46</v>
      </c>
      <c r="C38" s="66" t="s">
        <v>42</v>
      </c>
      <c r="D38" s="8" t="s">
        <v>43</v>
      </c>
      <c r="E38" s="8" t="s">
        <v>39</v>
      </c>
      <c r="F38" s="8" t="s">
        <v>40</v>
      </c>
      <c r="G38" s="8" t="s">
        <v>41</v>
      </c>
      <c r="H38" s="9"/>
      <c r="I38" s="12"/>
      <c r="J38" s="16"/>
      <c r="K38" s="14"/>
      <c r="L38" s="15"/>
      <c r="M38" s="15"/>
      <c r="N38" s="14"/>
      <c r="O38" s="16"/>
      <c r="P38" s="11"/>
      <c r="Q38" s="11"/>
    </row>
    <row r="39" spans="1:17" s="59" customFormat="1" ht="39">
      <c r="A39" s="27" t="s">
        <v>27</v>
      </c>
      <c r="B39" s="82" t="s">
        <v>73</v>
      </c>
      <c r="C39" s="83"/>
      <c r="D39" s="81"/>
      <c r="E39" s="83"/>
      <c r="F39" s="83"/>
      <c r="G39" s="83"/>
      <c r="H39" s="83"/>
      <c r="I39" s="75"/>
      <c r="J39" s="75"/>
      <c r="K39" s="83"/>
      <c r="L39" s="30"/>
      <c r="M39" s="30"/>
      <c r="N39" s="30"/>
      <c r="O39" s="25"/>
      <c r="P39" s="74"/>
      <c r="Q39" s="11" t="s">
        <v>1183</v>
      </c>
    </row>
    <row r="40" spans="1:17" s="61" customFormat="1" ht="51.75" customHeight="1">
      <c r="A40" s="27" t="s">
        <v>29</v>
      </c>
      <c r="B40" s="45" t="s">
        <v>111</v>
      </c>
      <c r="C40" s="139" t="s">
        <v>112</v>
      </c>
      <c r="D40" s="140"/>
      <c r="E40" s="139"/>
      <c r="F40" s="139"/>
      <c r="G40" s="139"/>
      <c r="H40" s="139"/>
      <c r="I40" s="73"/>
      <c r="J40" s="73"/>
      <c r="K40" s="106" t="s">
        <v>113</v>
      </c>
      <c r="L40" s="106"/>
      <c r="M40" s="106"/>
      <c r="N40" s="106"/>
      <c r="O40" s="25" t="s">
        <v>1137</v>
      </c>
      <c r="P40" s="74"/>
      <c r="Q40" s="11" t="s">
        <v>1184</v>
      </c>
    </row>
    <row r="41" spans="1:17" s="60" customFormat="1" ht="39">
      <c r="A41" s="27" t="s">
        <v>33</v>
      </c>
      <c r="B41" s="28" t="s">
        <v>111</v>
      </c>
      <c r="C41" s="135" t="s">
        <v>34</v>
      </c>
      <c r="D41" s="136"/>
      <c r="E41" s="137"/>
      <c r="F41" s="137"/>
      <c r="G41" s="138"/>
      <c r="H41" s="29" t="s">
        <v>95</v>
      </c>
      <c r="I41" s="25" t="s">
        <v>1123</v>
      </c>
      <c r="J41" s="25" t="s">
        <v>1123</v>
      </c>
      <c r="K41" s="30"/>
      <c r="L41" s="30"/>
      <c r="M41" s="30"/>
      <c r="N41" s="30"/>
      <c r="O41" s="25" t="s">
        <v>1137</v>
      </c>
      <c r="P41" s="30"/>
      <c r="Q41" s="11" t="s">
        <v>1185</v>
      </c>
    </row>
    <row r="42" spans="1:17" s="60" customFormat="1" ht="57">
      <c r="A42" s="31" t="s">
        <v>36</v>
      </c>
      <c r="B42" s="31" t="s">
        <v>37</v>
      </c>
      <c r="C42" s="62" t="s">
        <v>114</v>
      </c>
      <c r="D42" s="20" t="s">
        <v>1083</v>
      </c>
      <c r="E42" s="32" t="str">
        <f>HYPERLINK("02-项目级\P1-智能办服务平台\02-全程管理\04-决策分析\02-决策分析报告(Kamfu-ZNB-dar-eVVuaterpt)V1-0-engl.xlsx","engl")</f>
        <v>engl</v>
      </c>
      <c r="F42" s="33" t="s">
        <v>1073</v>
      </c>
      <c r="G42" s="33" t="s">
        <v>41</v>
      </c>
      <c r="H42" s="34"/>
      <c r="I42" s="25" t="s">
        <v>1123</v>
      </c>
      <c r="J42" s="37"/>
      <c r="K42" s="35"/>
      <c r="L42" s="36"/>
      <c r="M42" s="36"/>
      <c r="N42" s="35"/>
      <c r="O42" s="37"/>
      <c r="P42" s="30"/>
      <c r="Q42" s="11" t="s">
        <v>1185</v>
      </c>
    </row>
    <row r="43" spans="1:17" s="59" customFormat="1" ht="39">
      <c r="A43" s="31" t="s">
        <v>36</v>
      </c>
      <c r="B43" s="31" t="s">
        <v>37</v>
      </c>
      <c r="C43" s="84" t="s">
        <v>42</v>
      </c>
      <c r="D43" s="15" t="s">
        <v>43</v>
      </c>
      <c r="E43" s="36" t="s">
        <v>39</v>
      </c>
      <c r="F43" s="36" t="s">
        <v>40</v>
      </c>
      <c r="G43" s="36" t="s">
        <v>41</v>
      </c>
      <c r="H43" s="34"/>
      <c r="I43" s="25"/>
      <c r="J43" s="37"/>
      <c r="K43" s="35"/>
      <c r="L43" s="36"/>
      <c r="M43" s="36"/>
      <c r="N43" s="35"/>
      <c r="O43" s="37"/>
      <c r="P43" s="25"/>
      <c r="Q43" s="11" t="s">
        <v>1185</v>
      </c>
    </row>
    <row r="44" spans="1:17" s="60" customFormat="1" ht="39">
      <c r="A44" s="27" t="s">
        <v>33</v>
      </c>
      <c r="B44" s="28" t="s">
        <v>111</v>
      </c>
      <c r="C44" s="135" t="s">
        <v>44</v>
      </c>
      <c r="D44" s="136"/>
      <c r="E44" s="137"/>
      <c r="F44" s="137"/>
      <c r="G44" s="138"/>
      <c r="H44" s="29" t="s">
        <v>45</v>
      </c>
      <c r="I44" s="25" t="s">
        <v>1123</v>
      </c>
      <c r="J44" s="25" t="s">
        <v>1123</v>
      </c>
      <c r="K44" s="30"/>
      <c r="L44" s="30"/>
      <c r="M44" s="30"/>
      <c r="N44" s="30"/>
      <c r="O44" s="25" t="s">
        <v>1137</v>
      </c>
      <c r="P44" s="30"/>
      <c r="Q44" s="11" t="s">
        <v>1186</v>
      </c>
    </row>
    <row r="45" spans="1:17" s="60" customFormat="1" ht="57">
      <c r="A45" s="31" t="s">
        <v>36</v>
      </c>
      <c r="B45" s="31" t="s">
        <v>46</v>
      </c>
      <c r="C45" s="62" t="s">
        <v>114</v>
      </c>
      <c r="D45" s="20" t="s">
        <v>1083</v>
      </c>
      <c r="E45" s="32" t="str">
        <f>HYPERLINK("02-项目级\P1-智能办服务平台\02-全程管理\04-决策分析\02-决策分析报告(Kamfu-ZNB-dar-eVVuaterpt)V1-0-engl.xlsx","engl")</f>
        <v>engl</v>
      </c>
      <c r="F45" s="33" t="s">
        <v>1073</v>
      </c>
      <c r="G45" s="33" t="s">
        <v>41</v>
      </c>
      <c r="H45" s="34"/>
      <c r="I45" s="25" t="s">
        <v>1123</v>
      </c>
      <c r="J45" s="37"/>
      <c r="K45" s="35"/>
      <c r="L45" s="36"/>
      <c r="M45" s="36"/>
      <c r="N45" s="35"/>
      <c r="O45" s="37"/>
      <c r="P45" s="30"/>
      <c r="Q45" s="11" t="s">
        <v>1186</v>
      </c>
    </row>
    <row r="46" spans="1:17" s="59" customFormat="1" ht="39">
      <c r="A46" s="31" t="s">
        <v>36</v>
      </c>
      <c r="B46" s="31" t="s">
        <v>46</v>
      </c>
      <c r="C46" s="84" t="s">
        <v>42</v>
      </c>
      <c r="D46" s="15" t="s">
        <v>43</v>
      </c>
      <c r="E46" s="36" t="s">
        <v>39</v>
      </c>
      <c r="F46" s="36" t="s">
        <v>40</v>
      </c>
      <c r="G46" s="36" t="s">
        <v>41</v>
      </c>
      <c r="H46" s="34"/>
      <c r="I46" s="25"/>
      <c r="J46" s="37"/>
      <c r="K46" s="35"/>
      <c r="L46" s="36"/>
      <c r="M46" s="36"/>
      <c r="N46" s="35"/>
      <c r="O46" s="37"/>
      <c r="P46" s="25"/>
      <c r="Q46" s="11" t="s">
        <v>1186</v>
      </c>
    </row>
    <row r="47" spans="1:17" s="61" customFormat="1" ht="51.75" customHeight="1">
      <c r="A47" s="27" t="s">
        <v>29</v>
      </c>
      <c r="B47" s="45" t="s">
        <v>115</v>
      </c>
      <c r="C47" s="139" t="s">
        <v>116</v>
      </c>
      <c r="D47" s="140"/>
      <c r="E47" s="139"/>
      <c r="F47" s="139"/>
      <c r="G47" s="139"/>
      <c r="H47" s="139"/>
      <c r="I47" s="73"/>
      <c r="J47" s="73"/>
      <c r="K47" s="106" t="s">
        <v>117</v>
      </c>
      <c r="L47" s="106"/>
      <c r="M47" s="106"/>
      <c r="N47" s="106"/>
      <c r="O47" s="25" t="s">
        <v>1137</v>
      </c>
      <c r="P47" s="74"/>
      <c r="Q47" s="11" t="s">
        <v>1187</v>
      </c>
    </row>
    <row r="48" spans="1:17" s="60" customFormat="1" ht="39">
      <c r="A48" s="27" t="s">
        <v>33</v>
      </c>
      <c r="B48" s="28" t="s">
        <v>115</v>
      </c>
      <c r="C48" s="135" t="s">
        <v>34</v>
      </c>
      <c r="D48" s="136"/>
      <c r="E48" s="137"/>
      <c r="F48" s="137"/>
      <c r="G48" s="138"/>
      <c r="H48" s="29" t="s">
        <v>95</v>
      </c>
      <c r="I48" s="25" t="s">
        <v>1123</v>
      </c>
      <c r="J48" s="25" t="s">
        <v>1123</v>
      </c>
      <c r="K48" s="30"/>
      <c r="L48" s="30"/>
      <c r="M48" s="30"/>
      <c r="N48" s="30"/>
      <c r="O48" s="25" t="s">
        <v>1137</v>
      </c>
      <c r="P48" s="30"/>
      <c r="Q48" s="11" t="s">
        <v>1187</v>
      </c>
    </row>
    <row r="49" spans="1:17" s="60" customFormat="1" ht="57">
      <c r="A49" s="31" t="s">
        <v>36</v>
      </c>
      <c r="B49" s="31" t="s">
        <v>37</v>
      </c>
      <c r="C49" s="62" t="s">
        <v>114</v>
      </c>
      <c r="D49" s="20" t="s">
        <v>1083</v>
      </c>
      <c r="E49" s="32" t="str">
        <f>HYPERLINK("02-项目级\P1-智能办服务平台\02-全程管理\04-决策分析\02-决策分析报告(Kamfu-ZNB-dar-eVVuaterpt)V1-0-engl.xlsx","engl")</f>
        <v>engl</v>
      </c>
      <c r="F49" s="33" t="s">
        <v>1073</v>
      </c>
      <c r="G49" s="33" t="s">
        <v>41</v>
      </c>
      <c r="H49" s="34"/>
      <c r="I49" s="25" t="s">
        <v>1123</v>
      </c>
      <c r="J49" s="37"/>
      <c r="K49" s="35"/>
      <c r="L49" s="36"/>
      <c r="M49" s="36"/>
      <c r="N49" s="35"/>
      <c r="O49" s="37"/>
      <c r="P49" s="30"/>
      <c r="Q49" s="11" t="s">
        <v>1187</v>
      </c>
    </row>
    <row r="50" spans="1:17" s="59" customFormat="1" ht="39">
      <c r="A50" s="31" t="s">
        <v>36</v>
      </c>
      <c r="B50" s="31" t="s">
        <v>37</v>
      </c>
      <c r="C50" s="84" t="s">
        <v>42</v>
      </c>
      <c r="D50" s="15" t="s">
        <v>43</v>
      </c>
      <c r="E50" s="36" t="s">
        <v>39</v>
      </c>
      <c r="F50" s="36" t="s">
        <v>40</v>
      </c>
      <c r="G50" s="36" t="s">
        <v>41</v>
      </c>
      <c r="H50" s="34"/>
      <c r="I50" s="25"/>
      <c r="J50" s="37"/>
      <c r="K50" s="35"/>
      <c r="L50" s="36"/>
      <c r="M50" s="36"/>
      <c r="N50" s="35"/>
      <c r="O50" s="37"/>
      <c r="P50" s="25"/>
      <c r="Q50" s="11" t="s">
        <v>1188</v>
      </c>
    </row>
    <row r="51" spans="1:17" s="60" customFormat="1" ht="39">
      <c r="A51" s="27" t="s">
        <v>33</v>
      </c>
      <c r="B51" s="28" t="s">
        <v>115</v>
      </c>
      <c r="C51" s="135" t="s">
        <v>44</v>
      </c>
      <c r="D51" s="136"/>
      <c r="E51" s="137"/>
      <c r="F51" s="137"/>
      <c r="G51" s="138"/>
      <c r="H51" s="29" t="s">
        <v>45</v>
      </c>
      <c r="I51" s="25" t="s">
        <v>1123</v>
      </c>
      <c r="J51" s="25" t="s">
        <v>1123</v>
      </c>
      <c r="K51" s="30"/>
      <c r="L51" s="30"/>
      <c r="M51" s="30"/>
      <c r="N51" s="30"/>
      <c r="O51" s="25" t="s">
        <v>1137</v>
      </c>
      <c r="P51" s="30"/>
      <c r="Q51" s="11" t="s">
        <v>1188</v>
      </c>
    </row>
    <row r="52" spans="1:17" s="60" customFormat="1" ht="57">
      <c r="A52" s="31" t="s">
        <v>36</v>
      </c>
      <c r="B52" s="31" t="s">
        <v>46</v>
      </c>
      <c r="C52" s="62" t="s">
        <v>114</v>
      </c>
      <c r="D52" s="20" t="s">
        <v>1083</v>
      </c>
      <c r="E52" s="32" t="str">
        <f>HYPERLINK("02-项目级\P1-智能办服务平台\02-全程管理\04-决策分析\02-决策分析报告(Kamfu-ZNB-dar-eVVuaterpt)V1-0-engl.xlsx","engl")</f>
        <v>engl</v>
      </c>
      <c r="F52" s="33" t="s">
        <v>1073</v>
      </c>
      <c r="G52" s="33" t="s">
        <v>41</v>
      </c>
      <c r="H52" s="34"/>
      <c r="I52" s="25" t="s">
        <v>1123</v>
      </c>
      <c r="J52" s="37"/>
      <c r="K52" s="35"/>
      <c r="L52" s="36"/>
      <c r="M52" s="36"/>
      <c r="N52" s="35"/>
      <c r="O52" s="37"/>
      <c r="P52" s="30"/>
      <c r="Q52" s="11" t="s">
        <v>1189</v>
      </c>
    </row>
    <row r="53" spans="1:17" s="59" customFormat="1" ht="39">
      <c r="A53" s="31" t="s">
        <v>36</v>
      </c>
      <c r="B53" s="31" t="s">
        <v>46</v>
      </c>
      <c r="C53" s="84" t="s">
        <v>42</v>
      </c>
      <c r="D53" s="15" t="s">
        <v>43</v>
      </c>
      <c r="E53" s="36" t="s">
        <v>39</v>
      </c>
      <c r="F53" s="36" t="s">
        <v>40</v>
      </c>
      <c r="G53" s="36" t="s">
        <v>41</v>
      </c>
      <c r="H53" s="34"/>
      <c r="I53" s="25"/>
      <c r="J53" s="37"/>
      <c r="K53" s="35"/>
      <c r="L53" s="36"/>
      <c r="M53" s="36"/>
      <c r="N53" s="35"/>
      <c r="O53" s="37"/>
      <c r="P53" s="25"/>
      <c r="Q53" s="11" t="s">
        <v>1189</v>
      </c>
    </row>
    <row r="54" spans="1:17" s="61" customFormat="1" ht="51.75" customHeight="1">
      <c r="A54" s="27" t="s">
        <v>29</v>
      </c>
      <c r="B54" s="45" t="s">
        <v>118</v>
      </c>
      <c r="C54" s="139" t="s">
        <v>119</v>
      </c>
      <c r="D54" s="140"/>
      <c r="E54" s="139"/>
      <c r="F54" s="139"/>
      <c r="G54" s="139"/>
      <c r="H54" s="139"/>
      <c r="I54" s="73"/>
      <c r="J54" s="73"/>
      <c r="K54" s="106" t="s">
        <v>120</v>
      </c>
      <c r="L54" s="106"/>
      <c r="M54" s="106"/>
      <c r="N54" s="106"/>
      <c r="O54" s="25" t="s">
        <v>1137</v>
      </c>
      <c r="P54" s="74"/>
      <c r="Q54" s="11" t="s">
        <v>1189</v>
      </c>
    </row>
    <row r="55" spans="1:17" s="60" customFormat="1" ht="39">
      <c r="A55" s="27" t="s">
        <v>33</v>
      </c>
      <c r="B55" s="28" t="s">
        <v>118</v>
      </c>
      <c r="C55" s="135" t="s">
        <v>34</v>
      </c>
      <c r="D55" s="136"/>
      <c r="E55" s="137"/>
      <c r="F55" s="137"/>
      <c r="G55" s="138"/>
      <c r="H55" s="29" t="s">
        <v>95</v>
      </c>
      <c r="I55" s="25" t="s">
        <v>1123</v>
      </c>
      <c r="J55" s="25" t="s">
        <v>1123</v>
      </c>
      <c r="K55" s="30"/>
      <c r="L55" s="30"/>
      <c r="M55" s="30"/>
      <c r="N55" s="30"/>
      <c r="O55" s="25" t="s">
        <v>1137</v>
      </c>
      <c r="P55" s="30"/>
      <c r="Q55" s="11" t="s">
        <v>1190</v>
      </c>
    </row>
    <row r="56" spans="1:17" s="60" customFormat="1" ht="85.5">
      <c r="A56" s="31" t="s">
        <v>36</v>
      </c>
      <c r="B56" s="31" t="s">
        <v>37</v>
      </c>
      <c r="C56" s="62" t="s">
        <v>121</v>
      </c>
      <c r="D56" s="20" t="s">
        <v>1084</v>
      </c>
      <c r="E56" s="32" t="str">
        <f>HYPERLINK("02-项目级\P1-智能办服务平台\01-生存周期\05-设计\05-购买,复用,自制评价表(Kamfu-ZNB-TS-Purchase, reuse, self-made evaluation)V1-0-engl.xlsx","engl")</f>
        <v>engl</v>
      </c>
      <c r="F56" s="33" t="s">
        <v>1073</v>
      </c>
      <c r="G56" s="33" t="s">
        <v>41</v>
      </c>
      <c r="H56" s="34"/>
      <c r="I56" s="25" t="s">
        <v>1123</v>
      </c>
      <c r="J56" s="37"/>
      <c r="K56" s="35"/>
      <c r="L56" s="36"/>
      <c r="M56" s="36"/>
      <c r="N56" s="35"/>
      <c r="O56" s="37"/>
      <c r="P56" s="30" t="s">
        <v>1131</v>
      </c>
      <c r="Q56" s="11" t="s">
        <v>1191</v>
      </c>
    </row>
    <row r="57" spans="1:17" s="59" customFormat="1" ht="39">
      <c r="A57" s="31" t="s">
        <v>36</v>
      </c>
      <c r="B57" s="31" t="s">
        <v>37</v>
      </c>
      <c r="C57" s="84" t="s">
        <v>42</v>
      </c>
      <c r="D57" s="15" t="s">
        <v>43</v>
      </c>
      <c r="E57" s="36" t="s">
        <v>39</v>
      </c>
      <c r="F57" s="36" t="s">
        <v>40</v>
      </c>
      <c r="G57" s="36" t="s">
        <v>41</v>
      </c>
      <c r="H57" s="34"/>
      <c r="I57" s="25"/>
      <c r="J57" s="37"/>
      <c r="K57" s="35"/>
      <c r="L57" s="36"/>
      <c r="M57" s="36"/>
      <c r="N57" s="35"/>
      <c r="O57" s="37"/>
      <c r="P57" s="25"/>
      <c r="Q57" s="11" t="s">
        <v>1191</v>
      </c>
    </row>
    <row r="58" spans="1:17" s="60" customFormat="1" ht="39">
      <c r="A58" s="27" t="s">
        <v>33</v>
      </c>
      <c r="B58" s="28" t="s">
        <v>118</v>
      </c>
      <c r="C58" s="135" t="s">
        <v>44</v>
      </c>
      <c r="D58" s="136"/>
      <c r="E58" s="137"/>
      <c r="F58" s="137"/>
      <c r="G58" s="138"/>
      <c r="H58" s="29" t="s">
        <v>45</v>
      </c>
      <c r="I58" s="25" t="s">
        <v>1123</v>
      </c>
      <c r="J58" s="25" t="s">
        <v>1123</v>
      </c>
      <c r="K58" s="30"/>
      <c r="L58" s="30"/>
      <c r="M58" s="30"/>
      <c r="N58" s="30"/>
      <c r="O58" s="25" t="s">
        <v>1137</v>
      </c>
      <c r="P58" s="30"/>
      <c r="Q58" s="11" t="s">
        <v>1191</v>
      </c>
    </row>
    <row r="59" spans="1:17" s="60" customFormat="1" ht="104.5">
      <c r="A59" s="31" t="s">
        <v>36</v>
      </c>
      <c r="B59" s="31" t="s">
        <v>46</v>
      </c>
      <c r="C59" s="62" t="s">
        <v>121</v>
      </c>
      <c r="D59" s="18" t="s">
        <v>122</v>
      </c>
      <c r="E59" s="32" t="str">
        <f>HYPERLINK("02-项目级\P3-佛山市政数局微信公众号系统\01-生存周期\05-设计\05-购买,复用,自制评价表(Kamfu-GZHXT-TS-Purchase, reuse, self-made evaluation)V1-0-engl.xlsx","engl")</f>
        <v>engl</v>
      </c>
      <c r="F59" s="33" t="s">
        <v>1073</v>
      </c>
      <c r="G59" s="33" t="s">
        <v>41</v>
      </c>
      <c r="H59" s="34"/>
      <c r="I59" s="25" t="s">
        <v>1123</v>
      </c>
      <c r="J59" s="37"/>
      <c r="K59" s="35"/>
      <c r="L59" s="36"/>
      <c r="M59" s="36"/>
      <c r="N59" s="35"/>
      <c r="O59" s="37"/>
      <c r="P59" s="30"/>
      <c r="Q59" s="11" t="s">
        <v>1192</v>
      </c>
    </row>
    <row r="60" spans="1:17" s="59" customFormat="1" ht="39">
      <c r="A60" s="31" t="s">
        <v>36</v>
      </c>
      <c r="B60" s="31" t="s">
        <v>46</v>
      </c>
      <c r="C60" s="84" t="s">
        <v>42</v>
      </c>
      <c r="D60" s="15" t="s">
        <v>43</v>
      </c>
      <c r="E60" s="36" t="s">
        <v>39</v>
      </c>
      <c r="F60" s="36" t="s">
        <v>40</v>
      </c>
      <c r="G60" s="36" t="s">
        <v>41</v>
      </c>
      <c r="H60" s="34"/>
      <c r="I60" s="25"/>
      <c r="J60" s="37"/>
      <c r="K60" s="35"/>
      <c r="L60" s="36"/>
      <c r="M60" s="36"/>
      <c r="N60" s="35"/>
      <c r="O60" s="37"/>
      <c r="P60" s="25"/>
      <c r="Q60" s="11" t="s">
        <v>1192</v>
      </c>
    </row>
    <row r="61" spans="1:17" s="61" customFormat="1" ht="51.75" customHeight="1">
      <c r="A61" s="27" t="s">
        <v>29</v>
      </c>
      <c r="B61" s="45" t="s">
        <v>123</v>
      </c>
      <c r="C61" s="139" t="s">
        <v>124</v>
      </c>
      <c r="D61" s="140"/>
      <c r="E61" s="139"/>
      <c r="F61" s="139"/>
      <c r="G61" s="139"/>
      <c r="H61" s="139"/>
      <c r="I61" s="73"/>
      <c r="J61" s="73"/>
      <c r="K61" s="106" t="s">
        <v>125</v>
      </c>
      <c r="L61" s="106"/>
      <c r="M61" s="106"/>
      <c r="N61" s="106"/>
      <c r="O61" s="25" t="s">
        <v>1137</v>
      </c>
      <c r="P61" s="74"/>
      <c r="Q61" s="11" t="s">
        <v>1192</v>
      </c>
    </row>
    <row r="62" spans="1:17" s="59" customFormat="1" ht="39">
      <c r="A62" s="27" t="s">
        <v>33</v>
      </c>
      <c r="B62" s="28" t="s">
        <v>123</v>
      </c>
      <c r="C62" s="135" t="s">
        <v>34</v>
      </c>
      <c r="D62" s="136"/>
      <c r="E62" s="137"/>
      <c r="F62" s="137"/>
      <c r="G62" s="138"/>
      <c r="H62" s="29" t="s">
        <v>95</v>
      </c>
      <c r="I62" s="25" t="s">
        <v>1123</v>
      </c>
      <c r="J62" s="25" t="s">
        <v>1123</v>
      </c>
      <c r="K62" s="30"/>
      <c r="L62" s="30"/>
      <c r="M62" s="30"/>
      <c r="N62" s="30"/>
      <c r="O62" s="25" t="s">
        <v>1137</v>
      </c>
      <c r="P62" s="25"/>
      <c r="Q62" s="11" t="s">
        <v>1193</v>
      </c>
    </row>
    <row r="63" spans="1:17" s="60" customFormat="1" ht="57">
      <c r="A63" s="31" t="s">
        <v>36</v>
      </c>
      <c r="B63" s="31" t="s">
        <v>37</v>
      </c>
      <c r="C63" s="62" t="s">
        <v>114</v>
      </c>
      <c r="D63" s="20" t="s">
        <v>1083</v>
      </c>
      <c r="E63" s="32" t="str">
        <f>HYPERLINK("02-项目级\P1-智能办服务平台\02-全程管理\04-决策分析\02-决策分析报告(Kamfu-ZNB-dar-eVVuaterpt)V1-0-engl.xlsx","engl")</f>
        <v>engl</v>
      </c>
      <c r="F63" s="33" t="s">
        <v>1073</v>
      </c>
      <c r="G63" s="33" t="s">
        <v>41</v>
      </c>
      <c r="H63" s="34"/>
      <c r="I63" s="25" t="s">
        <v>1123</v>
      </c>
      <c r="J63" s="37"/>
      <c r="K63" s="35"/>
      <c r="L63" s="36"/>
      <c r="M63" s="36"/>
      <c r="N63" s="35"/>
      <c r="O63" s="37"/>
      <c r="P63" s="30"/>
      <c r="Q63" s="11" t="s">
        <v>1193</v>
      </c>
    </row>
    <row r="64" spans="1:17" s="60" customFormat="1" ht="39">
      <c r="A64" s="31" t="s">
        <v>36</v>
      </c>
      <c r="B64" s="31" t="s">
        <v>37</v>
      </c>
      <c r="C64" s="62" t="s">
        <v>42</v>
      </c>
      <c r="D64" s="8" t="s">
        <v>43</v>
      </c>
      <c r="E64" s="33" t="s">
        <v>39</v>
      </c>
      <c r="F64" s="33" t="s">
        <v>40</v>
      </c>
      <c r="G64" s="33" t="s">
        <v>41</v>
      </c>
      <c r="H64" s="34"/>
      <c r="I64" s="25"/>
      <c r="J64" s="37"/>
      <c r="K64" s="35"/>
      <c r="L64" s="36"/>
      <c r="M64" s="36"/>
      <c r="N64" s="35"/>
      <c r="O64" s="37"/>
      <c r="P64" s="30"/>
      <c r="Q64" s="11" t="s">
        <v>1193</v>
      </c>
    </row>
    <row r="65" spans="1:17" s="59" customFormat="1" ht="39">
      <c r="A65" s="27" t="s">
        <v>33</v>
      </c>
      <c r="B65" s="28" t="s">
        <v>123</v>
      </c>
      <c r="C65" s="135" t="s">
        <v>44</v>
      </c>
      <c r="D65" s="136"/>
      <c r="E65" s="137"/>
      <c r="F65" s="137"/>
      <c r="G65" s="138"/>
      <c r="H65" s="29" t="s">
        <v>45</v>
      </c>
      <c r="I65" s="25" t="s">
        <v>1123</v>
      </c>
      <c r="J65" s="25" t="s">
        <v>1123</v>
      </c>
      <c r="K65" s="30"/>
      <c r="L65" s="30"/>
      <c r="M65" s="30"/>
      <c r="N65" s="30"/>
      <c r="O65" s="25" t="s">
        <v>1137</v>
      </c>
      <c r="P65" s="25"/>
      <c r="Q65" s="11" t="s">
        <v>1194</v>
      </c>
    </row>
    <row r="66" spans="1:17" s="60" customFormat="1" ht="57">
      <c r="A66" s="31" t="s">
        <v>36</v>
      </c>
      <c r="B66" s="31" t="s">
        <v>46</v>
      </c>
      <c r="C66" s="62" t="s">
        <v>114</v>
      </c>
      <c r="D66" s="20" t="s">
        <v>1083</v>
      </c>
      <c r="E66" s="32" t="str">
        <f>HYPERLINK("02-项目级\P1-智能办服务平台\02-全程管理\04-决策分析\02-决策分析报告(Kamfu-ZNB-dar-eVVuaterpt)V1-0-engl.xlsx","engl")</f>
        <v>engl</v>
      </c>
      <c r="F66" s="33" t="s">
        <v>1073</v>
      </c>
      <c r="G66" s="33" t="s">
        <v>41</v>
      </c>
      <c r="H66" s="34"/>
      <c r="I66" s="25" t="s">
        <v>1123</v>
      </c>
      <c r="J66" s="37"/>
      <c r="K66" s="35"/>
      <c r="L66" s="36"/>
      <c r="M66" s="36"/>
      <c r="N66" s="35"/>
      <c r="O66" s="37"/>
      <c r="P66" s="30"/>
      <c r="Q66" s="11" t="s">
        <v>1194</v>
      </c>
    </row>
    <row r="67" spans="1:17" s="60" customFormat="1" ht="39">
      <c r="A67" s="31" t="s">
        <v>36</v>
      </c>
      <c r="B67" s="31" t="s">
        <v>46</v>
      </c>
      <c r="C67" s="62" t="s">
        <v>42</v>
      </c>
      <c r="D67" s="8" t="s">
        <v>43</v>
      </c>
      <c r="E67" s="33" t="s">
        <v>39</v>
      </c>
      <c r="F67" s="33" t="s">
        <v>40</v>
      </c>
      <c r="G67" s="33" t="s">
        <v>41</v>
      </c>
      <c r="H67" s="34"/>
      <c r="I67" s="25"/>
      <c r="J67" s="37"/>
      <c r="K67" s="35"/>
      <c r="L67" s="36"/>
      <c r="M67" s="36"/>
      <c r="N67" s="35"/>
      <c r="O67" s="37"/>
      <c r="P67" s="30"/>
      <c r="Q67" s="11" t="s">
        <v>1195</v>
      </c>
    </row>
    <row r="68" spans="1:17" s="61" customFormat="1" ht="51.75" customHeight="1">
      <c r="A68" s="27" t="s">
        <v>29</v>
      </c>
      <c r="B68" s="45" t="s">
        <v>126</v>
      </c>
      <c r="C68" s="139" t="s">
        <v>127</v>
      </c>
      <c r="D68" s="140"/>
      <c r="E68" s="139"/>
      <c r="F68" s="139"/>
      <c r="G68" s="139"/>
      <c r="H68" s="139"/>
      <c r="I68" s="73"/>
      <c r="J68" s="73"/>
      <c r="K68" s="106" t="s">
        <v>128</v>
      </c>
      <c r="L68" s="106"/>
      <c r="M68" s="106"/>
      <c r="N68" s="106"/>
      <c r="O68" s="25" t="s">
        <v>1137</v>
      </c>
      <c r="P68" s="74"/>
      <c r="Q68" s="11" t="s">
        <v>1195</v>
      </c>
    </row>
    <row r="69" spans="1:17" s="59" customFormat="1" ht="39">
      <c r="A69" s="27" t="s">
        <v>33</v>
      </c>
      <c r="B69" s="28" t="s">
        <v>126</v>
      </c>
      <c r="C69" s="135" t="s">
        <v>34</v>
      </c>
      <c r="D69" s="136"/>
      <c r="E69" s="137"/>
      <c r="F69" s="137"/>
      <c r="G69" s="138"/>
      <c r="H69" s="29" t="s">
        <v>95</v>
      </c>
      <c r="I69" s="25" t="s">
        <v>1123</v>
      </c>
      <c r="J69" s="25" t="s">
        <v>1123</v>
      </c>
      <c r="K69" s="30"/>
      <c r="L69" s="30"/>
      <c r="M69" s="30"/>
      <c r="N69" s="30"/>
      <c r="O69" s="25" t="s">
        <v>1137</v>
      </c>
      <c r="P69" s="25"/>
      <c r="Q69" s="11" t="s">
        <v>1195</v>
      </c>
    </row>
    <row r="70" spans="1:17" s="60" customFormat="1" ht="45">
      <c r="A70" s="31" t="s">
        <v>36</v>
      </c>
      <c r="B70" s="31" t="s">
        <v>37</v>
      </c>
      <c r="C70" s="62" t="s">
        <v>129</v>
      </c>
      <c r="D70" s="17" t="s">
        <v>1085</v>
      </c>
      <c r="E70" s="32" t="str">
        <f>HYPERLINK("01-组织级\01-组织财富库\01-标准过程文件库\02-软件工程规范\03-设计\设计规范(Kamfu-SPI-TS-Std-Design)V1-1-engl.docx","engl")</f>
        <v>engl</v>
      </c>
      <c r="F70" s="33" t="s">
        <v>1073</v>
      </c>
      <c r="G70" s="33" t="s">
        <v>41</v>
      </c>
      <c r="H70" s="34"/>
      <c r="I70" s="25" t="s">
        <v>1123</v>
      </c>
      <c r="J70" s="37"/>
      <c r="K70" s="35"/>
      <c r="L70" s="36"/>
      <c r="M70" s="36"/>
      <c r="N70" s="35"/>
      <c r="O70" s="37"/>
      <c r="P70" s="30"/>
      <c r="Q70" s="11" t="s">
        <v>1196</v>
      </c>
    </row>
    <row r="71" spans="1:17" s="60" customFormat="1" ht="39">
      <c r="A71" s="31" t="s">
        <v>36</v>
      </c>
      <c r="B71" s="31" t="s">
        <v>37</v>
      </c>
      <c r="C71" s="62" t="s">
        <v>42</v>
      </c>
      <c r="D71" s="8" t="s">
        <v>43</v>
      </c>
      <c r="E71" s="33" t="s">
        <v>39</v>
      </c>
      <c r="F71" s="33" t="s">
        <v>40</v>
      </c>
      <c r="G71" s="33" t="s">
        <v>41</v>
      </c>
      <c r="H71" s="34"/>
      <c r="I71" s="25"/>
      <c r="J71" s="37"/>
      <c r="K71" s="35"/>
      <c r="L71" s="36"/>
      <c r="M71" s="36"/>
      <c r="N71" s="35"/>
      <c r="O71" s="37"/>
      <c r="P71" s="30"/>
      <c r="Q71" s="11" t="s">
        <v>1197</v>
      </c>
    </row>
    <row r="72" spans="1:17" s="59" customFormat="1" ht="39">
      <c r="A72" s="27" t="s">
        <v>33</v>
      </c>
      <c r="B72" s="28" t="s">
        <v>126</v>
      </c>
      <c r="C72" s="135" t="s">
        <v>44</v>
      </c>
      <c r="D72" s="136"/>
      <c r="E72" s="137"/>
      <c r="F72" s="137"/>
      <c r="G72" s="138"/>
      <c r="H72" s="29" t="s">
        <v>45</v>
      </c>
      <c r="I72" s="25" t="s">
        <v>1123</v>
      </c>
      <c r="J72" s="25" t="s">
        <v>1123</v>
      </c>
      <c r="K72" s="30"/>
      <c r="L72" s="30"/>
      <c r="M72" s="30"/>
      <c r="N72" s="30"/>
      <c r="O72" s="25" t="s">
        <v>1137</v>
      </c>
      <c r="P72" s="25"/>
      <c r="Q72" s="11" t="s">
        <v>1197</v>
      </c>
    </row>
    <row r="73" spans="1:17" s="60" customFormat="1" ht="45">
      <c r="A73" s="31" t="s">
        <v>36</v>
      </c>
      <c r="B73" s="31" t="s">
        <v>46</v>
      </c>
      <c r="C73" s="62" t="s">
        <v>129</v>
      </c>
      <c r="D73" s="17" t="s">
        <v>1085</v>
      </c>
      <c r="E73" s="32" t="str">
        <f>HYPERLINK("01-组织级\01-组织财富库\01-标准过程文件库\02-软件工程规范\03-设计\设计规范(Kamfu-SPI-TS-Std-Design)V1-1-engl.docx","engl")</f>
        <v>engl</v>
      </c>
      <c r="F73" s="33" t="s">
        <v>1073</v>
      </c>
      <c r="G73" s="33" t="s">
        <v>41</v>
      </c>
      <c r="H73" s="34"/>
      <c r="I73" s="25" t="s">
        <v>1123</v>
      </c>
      <c r="J73" s="37"/>
      <c r="K73" s="35"/>
      <c r="L73" s="36"/>
      <c r="M73" s="36"/>
      <c r="N73" s="35"/>
      <c r="O73" s="37"/>
      <c r="P73" s="30"/>
      <c r="Q73" s="11" t="s">
        <v>1197</v>
      </c>
    </row>
    <row r="74" spans="1:17" s="60" customFormat="1" ht="39">
      <c r="A74" s="31" t="s">
        <v>36</v>
      </c>
      <c r="B74" s="31" t="s">
        <v>46</v>
      </c>
      <c r="C74" s="62" t="s">
        <v>42</v>
      </c>
      <c r="D74" s="8" t="s">
        <v>43</v>
      </c>
      <c r="E74" s="33" t="s">
        <v>39</v>
      </c>
      <c r="F74" s="33" t="s">
        <v>40</v>
      </c>
      <c r="G74" s="33" t="s">
        <v>41</v>
      </c>
      <c r="H74" s="34"/>
      <c r="I74" s="25"/>
      <c r="J74" s="37"/>
      <c r="K74" s="35"/>
      <c r="L74" s="36"/>
      <c r="M74" s="36"/>
      <c r="N74" s="35"/>
      <c r="O74" s="37"/>
      <c r="P74" s="30"/>
      <c r="Q74" s="11" t="s">
        <v>1198</v>
      </c>
    </row>
    <row r="75" spans="1:17" s="61" customFormat="1" ht="51.75" customHeight="1">
      <c r="A75" s="27" t="s">
        <v>29</v>
      </c>
      <c r="B75" s="45" t="s">
        <v>130</v>
      </c>
      <c r="C75" s="139" t="s">
        <v>131</v>
      </c>
      <c r="D75" s="140"/>
      <c r="E75" s="139"/>
      <c r="F75" s="139"/>
      <c r="G75" s="139"/>
      <c r="H75" s="139"/>
      <c r="I75" s="73"/>
      <c r="J75" s="73"/>
      <c r="K75" s="106" t="s">
        <v>132</v>
      </c>
      <c r="L75" s="106"/>
      <c r="M75" s="106"/>
      <c r="N75" s="106"/>
      <c r="O75" s="25" t="s">
        <v>1137</v>
      </c>
      <c r="P75" s="74"/>
      <c r="Q75" s="11" t="s">
        <v>1198</v>
      </c>
    </row>
    <row r="76" spans="1:17" s="59" customFormat="1" ht="39">
      <c r="A76" s="27" t="s">
        <v>33</v>
      </c>
      <c r="B76" s="28" t="s">
        <v>130</v>
      </c>
      <c r="C76" s="135" t="s">
        <v>34</v>
      </c>
      <c r="D76" s="136"/>
      <c r="E76" s="137"/>
      <c r="F76" s="137"/>
      <c r="G76" s="138"/>
      <c r="H76" s="29" t="s">
        <v>95</v>
      </c>
      <c r="I76" s="25" t="s">
        <v>1123</v>
      </c>
      <c r="J76" s="25" t="s">
        <v>1123</v>
      </c>
      <c r="K76" s="30"/>
      <c r="L76" s="30"/>
      <c r="M76" s="30"/>
      <c r="N76" s="30"/>
      <c r="O76" s="25" t="s">
        <v>1137</v>
      </c>
      <c r="P76" s="25"/>
      <c r="Q76" s="11" t="s">
        <v>1199</v>
      </c>
    </row>
    <row r="77" spans="1:17" s="60" customFormat="1" ht="47.5">
      <c r="A77" s="31" t="s">
        <v>36</v>
      </c>
      <c r="B77" s="31" t="s">
        <v>37</v>
      </c>
      <c r="C77" s="62" t="s">
        <v>96</v>
      </c>
      <c r="D77" s="20" t="s">
        <v>1080</v>
      </c>
      <c r="E77" s="32" t="str">
        <f>HYPERLINK("02-项目级\P1-智能办服务平台\01-生存周期\05-设计\01-概要设计书(Kamfu-ZNB-TS-BD)V1-2-engl.docx","engl")</f>
        <v>engl</v>
      </c>
      <c r="F77" s="33" t="s">
        <v>1073</v>
      </c>
      <c r="G77" s="33" t="s">
        <v>41</v>
      </c>
      <c r="H77" s="34"/>
      <c r="I77" s="25" t="s">
        <v>1123</v>
      </c>
      <c r="J77" s="37"/>
      <c r="K77" s="35"/>
      <c r="L77" s="36"/>
      <c r="M77" s="36"/>
      <c r="N77" s="35"/>
      <c r="O77" s="37"/>
      <c r="P77" s="30"/>
      <c r="Q77" s="11" t="s">
        <v>1199</v>
      </c>
    </row>
    <row r="78" spans="1:17" s="60" customFormat="1" ht="39">
      <c r="A78" s="31" t="s">
        <v>36</v>
      </c>
      <c r="B78" s="31" t="s">
        <v>37</v>
      </c>
      <c r="C78" s="62" t="s">
        <v>42</v>
      </c>
      <c r="D78" s="8" t="s">
        <v>43</v>
      </c>
      <c r="E78" s="33" t="s">
        <v>39</v>
      </c>
      <c r="F78" s="33" t="s">
        <v>40</v>
      </c>
      <c r="G78" s="33" t="s">
        <v>41</v>
      </c>
      <c r="H78" s="34"/>
      <c r="I78" s="25"/>
      <c r="J78" s="37"/>
      <c r="K78" s="35"/>
      <c r="L78" s="36"/>
      <c r="M78" s="36"/>
      <c r="N78" s="35"/>
      <c r="O78" s="37"/>
      <c r="P78" s="30"/>
      <c r="Q78" s="11" t="s">
        <v>1199</v>
      </c>
    </row>
    <row r="79" spans="1:17" s="59" customFormat="1" ht="39">
      <c r="A79" s="27" t="s">
        <v>33</v>
      </c>
      <c r="B79" s="28" t="s">
        <v>130</v>
      </c>
      <c r="C79" s="135" t="s">
        <v>97</v>
      </c>
      <c r="D79" s="136"/>
      <c r="E79" s="137"/>
      <c r="F79" s="137"/>
      <c r="G79" s="138"/>
      <c r="H79" s="29" t="s">
        <v>45</v>
      </c>
      <c r="I79" s="25" t="s">
        <v>1123</v>
      </c>
      <c r="J79" s="25" t="s">
        <v>1123</v>
      </c>
      <c r="K79" s="30"/>
      <c r="L79" s="30"/>
      <c r="M79" s="30"/>
      <c r="N79" s="30"/>
      <c r="O79" s="25" t="s">
        <v>1137</v>
      </c>
      <c r="P79" s="25"/>
      <c r="Q79" s="11" t="s">
        <v>1200</v>
      </c>
    </row>
    <row r="80" spans="1:17" s="60" customFormat="1" ht="47.5">
      <c r="A80" s="31" t="s">
        <v>36</v>
      </c>
      <c r="B80" s="31" t="s">
        <v>46</v>
      </c>
      <c r="C80" s="62" t="s">
        <v>96</v>
      </c>
      <c r="D80" s="18" t="s">
        <v>98</v>
      </c>
      <c r="E80" s="32" t="str">
        <f>HYPERLINK("02-项目级\P3-佛山市政数局微信公众号系统\01-生存周期\05-设计\01-概要设计书(Kamfu-GZHXT-TS-BD)V1-1-engl.docx","engl")</f>
        <v>engl</v>
      </c>
      <c r="F80" s="33" t="s">
        <v>1073</v>
      </c>
      <c r="G80" s="33" t="s">
        <v>41</v>
      </c>
      <c r="H80" s="34"/>
      <c r="I80" s="25" t="s">
        <v>1123</v>
      </c>
      <c r="J80" s="37"/>
      <c r="K80" s="35"/>
      <c r="L80" s="36"/>
      <c r="M80" s="36"/>
      <c r="N80" s="35"/>
      <c r="O80" s="37"/>
      <c r="P80" s="30"/>
      <c r="Q80" s="11" t="s">
        <v>1200</v>
      </c>
    </row>
    <row r="81" spans="1:17" s="60" customFormat="1" ht="39">
      <c r="A81" s="31" t="s">
        <v>36</v>
      </c>
      <c r="B81" s="31" t="s">
        <v>46</v>
      </c>
      <c r="C81" s="62" t="s">
        <v>42</v>
      </c>
      <c r="D81" s="8" t="s">
        <v>43</v>
      </c>
      <c r="E81" s="33" t="s">
        <v>39</v>
      </c>
      <c r="F81" s="33" t="s">
        <v>40</v>
      </c>
      <c r="G81" s="33" t="s">
        <v>41</v>
      </c>
      <c r="H81" s="34"/>
      <c r="I81" s="25"/>
      <c r="J81" s="37"/>
      <c r="K81" s="35"/>
      <c r="L81" s="36"/>
      <c r="M81" s="36"/>
      <c r="N81" s="35"/>
      <c r="O81" s="37"/>
      <c r="P81" s="30"/>
      <c r="Q81" s="11" t="s">
        <v>1200</v>
      </c>
    </row>
  </sheetData>
  <autoFilter ref="A8:Q8" xr:uid="{BC698217-291B-4023-82AC-2F858745FAD5}"/>
  <mergeCells count="30">
    <mergeCell ref="C10:H10"/>
    <mergeCell ref="C11:G11"/>
    <mergeCell ref="C14:G14"/>
    <mergeCell ref="C18:H18"/>
    <mergeCell ref="C19:G19"/>
    <mergeCell ref="C22:G22"/>
    <mergeCell ref="C25:H25"/>
    <mergeCell ref="C26:G26"/>
    <mergeCell ref="C29:G29"/>
    <mergeCell ref="C32:H32"/>
    <mergeCell ref="C33:G33"/>
    <mergeCell ref="C36:G36"/>
    <mergeCell ref="C40:H40"/>
    <mergeCell ref="C41:G41"/>
    <mergeCell ref="C44:G44"/>
    <mergeCell ref="C47:H47"/>
    <mergeCell ref="C48:G48"/>
    <mergeCell ref="C51:G51"/>
    <mergeCell ref="C54:H54"/>
    <mergeCell ref="C55:G55"/>
    <mergeCell ref="C58:G58"/>
    <mergeCell ref="C61:H61"/>
    <mergeCell ref="C62:G62"/>
    <mergeCell ref="C65:G65"/>
    <mergeCell ref="C76:G76"/>
    <mergeCell ref="C79:G79"/>
    <mergeCell ref="C68:H68"/>
    <mergeCell ref="C69:G69"/>
    <mergeCell ref="C72:G72"/>
    <mergeCell ref="C75:H75"/>
  </mergeCells>
  <conditionalFormatting sqref="O9">
    <cfRule type="cellIs" dxfId="3295" priority="155" operator="equal">
      <formula>"U"</formula>
    </cfRule>
    <cfRule type="cellIs" dxfId="3294" priority="156" operator="equal">
      <formula>"S"</formula>
    </cfRule>
  </conditionalFormatting>
  <conditionalFormatting sqref="O10">
    <cfRule type="cellIs" dxfId="3293" priority="150" operator="equal">
      <formula>"NY"</formula>
    </cfRule>
    <cfRule type="cellIs" dxfId="3292" priority="151" operator="equal">
      <formula>"DM"</formula>
    </cfRule>
    <cfRule type="cellIs" dxfId="3291" priority="152" operator="equal">
      <formula>"PM"</formula>
    </cfRule>
    <cfRule type="cellIs" dxfId="3290" priority="153" operator="equal">
      <formula>"LM"</formula>
    </cfRule>
    <cfRule type="cellIs" dxfId="3289" priority="154" operator="equal">
      <formula>"FM"</formula>
    </cfRule>
  </conditionalFormatting>
  <conditionalFormatting sqref="O11">
    <cfRule type="cellIs" dxfId="3288" priority="145" operator="equal">
      <formula>"NY"</formula>
    </cfRule>
    <cfRule type="cellIs" dxfId="3287" priority="146" operator="equal">
      <formula>"DM"</formula>
    </cfRule>
    <cfRule type="cellIs" dxfId="3286" priority="147" operator="equal">
      <formula>"PM"</formula>
    </cfRule>
    <cfRule type="cellIs" dxfId="3285" priority="148" operator="equal">
      <formula>"LM"</formula>
    </cfRule>
    <cfRule type="cellIs" dxfId="3284" priority="149" operator="equal">
      <formula>"FM"</formula>
    </cfRule>
  </conditionalFormatting>
  <conditionalFormatting sqref="O14">
    <cfRule type="cellIs" dxfId="3283" priority="140" operator="equal">
      <formula>"NY"</formula>
    </cfRule>
    <cfRule type="cellIs" dxfId="3282" priority="141" operator="equal">
      <formula>"DM"</formula>
    </cfRule>
    <cfRule type="cellIs" dxfId="3281" priority="142" operator="equal">
      <formula>"PM"</formula>
    </cfRule>
    <cfRule type="cellIs" dxfId="3280" priority="143" operator="equal">
      <formula>"LM"</formula>
    </cfRule>
    <cfRule type="cellIs" dxfId="3279" priority="144" operator="equal">
      <formula>"FM"</formula>
    </cfRule>
  </conditionalFormatting>
  <conditionalFormatting sqref="O17">
    <cfRule type="cellIs" dxfId="3278" priority="138" operator="equal">
      <formula>"U"</formula>
    </cfRule>
    <cfRule type="cellIs" dxfId="3277" priority="139" operator="equal">
      <formula>"S"</formula>
    </cfRule>
  </conditionalFormatting>
  <conditionalFormatting sqref="O18">
    <cfRule type="cellIs" dxfId="3276" priority="133" operator="equal">
      <formula>"NY"</formula>
    </cfRule>
    <cfRule type="cellIs" dxfId="3275" priority="134" operator="equal">
      <formula>"DM"</formula>
    </cfRule>
    <cfRule type="cellIs" dxfId="3274" priority="135" operator="equal">
      <formula>"PM"</formula>
    </cfRule>
    <cfRule type="cellIs" dxfId="3273" priority="136" operator="equal">
      <formula>"LM"</formula>
    </cfRule>
    <cfRule type="cellIs" dxfId="3272" priority="137" operator="equal">
      <formula>"FM"</formula>
    </cfRule>
  </conditionalFormatting>
  <conditionalFormatting sqref="O19">
    <cfRule type="cellIs" dxfId="3271" priority="128" operator="equal">
      <formula>"NY"</formula>
    </cfRule>
    <cfRule type="cellIs" dxfId="3270" priority="129" operator="equal">
      <formula>"DM"</formula>
    </cfRule>
    <cfRule type="cellIs" dxfId="3269" priority="130" operator="equal">
      <formula>"PM"</formula>
    </cfRule>
    <cfRule type="cellIs" dxfId="3268" priority="131" operator="equal">
      <formula>"LM"</formula>
    </cfRule>
    <cfRule type="cellIs" dxfId="3267" priority="132" operator="equal">
      <formula>"FM"</formula>
    </cfRule>
  </conditionalFormatting>
  <conditionalFormatting sqref="O22">
    <cfRule type="cellIs" dxfId="3266" priority="123" operator="equal">
      <formula>"NY"</formula>
    </cfRule>
    <cfRule type="cellIs" dxfId="3265" priority="124" operator="equal">
      <formula>"DM"</formula>
    </cfRule>
    <cfRule type="cellIs" dxfId="3264" priority="125" operator="equal">
      <formula>"PM"</formula>
    </cfRule>
    <cfRule type="cellIs" dxfId="3263" priority="126" operator="equal">
      <formula>"LM"</formula>
    </cfRule>
    <cfRule type="cellIs" dxfId="3262" priority="127" operator="equal">
      <formula>"FM"</formula>
    </cfRule>
  </conditionalFormatting>
  <conditionalFormatting sqref="O25">
    <cfRule type="cellIs" dxfId="3261" priority="118" operator="equal">
      <formula>"NY"</formula>
    </cfRule>
    <cfRule type="cellIs" dxfId="3260" priority="119" operator="equal">
      <formula>"DM"</formula>
    </cfRule>
    <cfRule type="cellIs" dxfId="3259" priority="120" operator="equal">
      <formula>"PM"</formula>
    </cfRule>
    <cfRule type="cellIs" dxfId="3258" priority="121" operator="equal">
      <formula>"LM"</formula>
    </cfRule>
    <cfRule type="cellIs" dxfId="3257" priority="122" operator="equal">
      <formula>"FM"</formula>
    </cfRule>
  </conditionalFormatting>
  <conditionalFormatting sqref="O26">
    <cfRule type="cellIs" dxfId="3256" priority="113" operator="equal">
      <formula>"NY"</formula>
    </cfRule>
    <cfRule type="cellIs" dxfId="3255" priority="114" operator="equal">
      <formula>"DM"</formula>
    </cfRule>
    <cfRule type="cellIs" dxfId="3254" priority="115" operator="equal">
      <formula>"PM"</formula>
    </cfRule>
    <cfRule type="cellIs" dxfId="3253" priority="116" operator="equal">
      <formula>"LM"</formula>
    </cfRule>
    <cfRule type="cellIs" dxfId="3252" priority="117" operator="equal">
      <formula>"FM"</formula>
    </cfRule>
  </conditionalFormatting>
  <conditionalFormatting sqref="O29">
    <cfRule type="cellIs" dxfId="3251" priority="108" operator="equal">
      <formula>"NY"</formula>
    </cfRule>
    <cfRule type="cellIs" dxfId="3250" priority="109" operator="equal">
      <formula>"DM"</formula>
    </cfRule>
    <cfRule type="cellIs" dxfId="3249" priority="110" operator="equal">
      <formula>"PM"</formula>
    </cfRule>
    <cfRule type="cellIs" dxfId="3248" priority="111" operator="equal">
      <formula>"LM"</formula>
    </cfRule>
    <cfRule type="cellIs" dxfId="3247" priority="112" operator="equal">
      <formula>"FM"</formula>
    </cfRule>
  </conditionalFormatting>
  <conditionalFormatting sqref="O32">
    <cfRule type="cellIs" dxfId="3246" priority="103" operator="equal">
      <formula>"NY"</formula>
    </cfRule>
    <cfRule type="cellIs" dxfId="3245" priority="104" operator="equal">
      <formula>"DM"</formula>
    </cfRule>
    <cfRule type="cellIs" dxfId="3244" priority="105" operator="equal">
      <formula>"PM"</formula>
    </cfRule>
    <cfRule type="cellIs" dxfId="3243" priority="106" operator="equal">
      <formula>"LM"</formula>
    </cfRule>
    <cfRule type="cellIs" dxfId="3242" priority="107" operator="equal">
      <formula>"FM"</formula>
    </cfRule>
  </conditionalFormatting>
  <conditionalFormatting sqref="O33">
    <cfRule type="cellIs" dxfId="3241" priority="98" operator="equal">
      <formula>"NY"</formula>
    </cfRule>
    <cfRule type="cellIs" dxfId="3240" priority="99" operator="equal">
      <formula>"DM"</formula>
    </cfRule>
    <cfRule type="cellIs" dxfId="3239" priority="100" operator="equal">
      <formula>"PM"</formula>
    </cfRule>
    <cfRule type="cellIs" dxfId="3238" priority="101" operator="equal">
      <formula>"LM"</formula>
    </cfRule>
    <cfRule type="cellIs" dxfId="3237" priority="102" operator="equal">
      <formula>"FM"</formula>
    </cfRule>
  </conditionalFormatting>
  <conditionalFormatting sqref="O36">
    <cfRule type="cellIs" dxfId="3236" priority="93" operator="equal">
      <formula>"NY"</formula>
    </cfRule>
    <cfRule type="cellIs" dxfId="3235" priority="94" operator="equal">
      <formula>"DM"</formula>
    </cfRule>
    <cfRule type="cellIs" dxfId="3234" priority="95" operator="equal">
      <formula>"PM"</formula>
    </cfRule>
    <cfRule type="cellIs" dxfId="3233" priority="96" operator="equal">
      <formula>"LM"</formula>
    </cfRule>
    <cfRule type="cellIs" dxfId="3232" priority="97" operator="equal">
      <formula>"FM"</formula>
    </cfRule>
  </conditionalFormatting>
  <conditionalFormatting sqref="O39">
    <cfRule type="cellIs" dxfId="3231" priority="91" operator="equal">
      <formula>"U"</formula>
    </cfRule>
    <cfRule type="cellIs" dxfId="3230" priority="92" operator="equal">
      <formula>"S"</formula>
    </cfRule>
  </conditionalFormatting>
  <conditionalFormatting sqref="O40">
    <cfRule type="cellIs" dxfId="3229" priority="86" operator="equal">
      <formula>"NY"</formula>
    </cfRule>
    <cfRule type="cellIs" dxfId="3228" priority="87" operator="equal">
      <formula>"DM"</formula>
    </cfRule>
    <cfRule type="cellIs" dxfId="3227" priority="88" operator="equal">
      <formula>"PM"</formula>
    </cfRule>
    <cfRule type="cellIs" dxfId="3226" priority="89" operator="equal">
      <formula>"LM"</formula>
    </cfRule>
    <cfRule type="cellIs" dxfId="3225" priority="90" operator="equal">
      <formula>"FM"</formula>
    </cfRule>
  </conditionalFormatting>
  <conditionalFormatting sqref="O41">
    <cfRule type="cellIs" dxfId="3224" priority="81" operator="equal">
      <formula>"NY"</formula>
    </cfRule>
    <cfRule type="cellIs" dxfId="3223" priority="82" operator="equal">
      <formula>"DM"</formula>
    </cfRule>
    <cfRule type="cellIs" dxfId="3222" priority="83" operator="equal">
      <formula>"PM"</formula>
    </cfRule>
    <cfRule type="cellIs" dxfId="3221" priority="84" operator="equal">
      <formula>"LM"</formula>
    </cfRule>
    <cfRule type="cellIs" dxfId="3220" priority="85" operator="equal">
      <formula>"FM"</formula>
    </cfRule>
  </conditionalFormatting>
  <conditionalFormatting sqref="O44">
    <cfRule type="cellIs" dxfId="3219" priority="76" operator="equal">
      <formula>"NY"</formula>
    </cfRule>
    <cfRule type="cellIs" dxfId="3218" priority="77" operator="equal">
      <formula>"DM"</formula>
    </cfRule>
    <cfRule type="cellIs" dxfId="3217" priority="78" operator="equal">
      <formula>"PM"</formula>
    </cfRule>
    <cfRule type="cellIs" dxfId="3216" priority="79" operator="equal">
      <formula>"LM"</formula>
    </cfRule>
    <cfRule type="cellIs" dxfId="3215" priority="80" operator="equal">
      <formula>"FM"</formula>
    </cfRule>
  </conditionalFormatting>
  <conditionalFormatting sqref="O47">
    <cfRule type="cellIs" dxfId="3214" priority="71" operator="equal">
      <formula>"NY"</formula>
    </cfRule>
    <cfRule type="cellIs" dxfId="3213" priority="72" operator="equal">
      <formula>"DM"</formula>
    </cfRule>
    <cfRule type="cellIs" dxfId="3212" priority="73" operator="equal">
      <formula>"PM"</formula>
    </cfRule>
    <cfRule type="cellIs" dxfId="3211" priority="74" operator="equal">
      <formula>"LM"</formula>
    </cfRule>
    <cfRule type="cellIs" dxfId="3210" priority="75" operator="equal">
      <formula>"FM"</formula>
    </cfRule>
  </conditionalFormatting>
  <conditionalFormatting sqref="O48">
    <cfRule type="cellIs" dxfId="3209" priority="66" operator="equal">
      <formula>"NY"</formula>
    </cfRule>
    <cfRule type="cellIs" dxfId="3208" priority="67" operator="equal">
      <formula>"DM"</formula>
    </cfRule>
    <cfRule type="cellIs" dxfId="3207" priority="68" operator="equal">
      <formula>"PM"</formula>
    </cfRule>
    <cfRule type="cellIs" dxfId="3206" priority="69" operator="equal">
      <formula>"LM"</formula>
    </cfRule>
    <cfRule type="cellIs" dxfId="3205" priority="70" operator="equal">
      <formula>"FM"</formula>
    </cfRule>
  </conditionalFormatting>
  <conditionalFormatting sqref="O51">
    <cfRule type="cellIs" dxfId="3204" priority="61" operator="equal">
      <formula>"NY"</formula>
    </cfRule>
    <cfRule type="cellIs" dxfId="3203" priority="62" operator="equal">
      <formula>"DM"</formula>
    </cfRule>
    <cfRule type="cellIs" dxfId="3202" priority="63" operator="equal">
      <formula>"PM"</formula>
    </cfRule>
    <cfRule type="cellIs" dxfId="3201" priority="64" operator="equal">
      <formula>"LM"</formula>
    </cfRule>
    <cfRule type="cellIs" dxfId="3200" priority="65" operator="equal">
      <formula>"FM"</formula>
    </cfRule>
  </conditionalFormatting>
  <conditionalFormatting sqref="O54">
    <cfRule type="cellIs" dxfId="3199" priority="56" operator="equal">
      <formula>"NY"</formula>
    </cfRule>
    <cfRule type="cellIs" dxfId="3198" priority="57" operator="equal">
      <formula>"DM"</formula>
    </cfRule>
    <cfRule type="cellIs" dxfId="3197" priority="58" operator="equal">
      <formula>"PM"</formula>
    </cfRule>
    <cfRule type="cellIs" dxfId="3196" priority="59" operator="equal">
      <formula>"LM"</formula>
    </cfRule>
    <cfRule type="cellIs" dxfId="3195" priority="60" operator="equal">
      <formula>"FM"</formula>
    </cfRule>
  </conditionalFormatting>
  <conditionalFormatting sqref="O55">
    <cfRule type="cellIs" dxfId="3194" priority="51" operator="equal">
      <formula>"NY"</formula>
    </cfRule>
    <cfRule type="cellIs" dxfId="3193" priority="52" operator="equal">
      <formula>"DM"</formula>
    </cfRule>
    <cfRule type="cellIs" dxfId="3192" priority="53" operator="equal">
      <formula>"PM"</formula>
    </cfRule>
    <cfRule type="cellIs" dxfId="3191" priority="54" operator="equal">
      <formula>"LM"</formula>
    </cfRule>
    <cfRule type="cellIs" dxfId="3190" priority="55" operator="equal">
      <formula>"FM"</formula>
    </cfRule>
  </conditionalFormatting>
  <conditionalFormatting sqref="O58">
    <cfRule type="cellIs" dxfId="3189" priority="46" operator="equal">
      <formula>"NY"</formula>
    </cfRule>
    <cfRule type="cellIs" dxfId="3188" priority="47" operator="equal">
      <formula>"DM"</formula>
    </cfRule>
    <cfRule type="cellIs" dxfId="3187" priority="48" operator="equal">
      <formula>"PM"</formula>
    </cfRule>
    <cfRule type="cellIs" dxfId="3186" priority="49" operator="equal">
      <formula>"LM"</formula>
    </cfRule>
    <cfRule type="cellIs" dxfId="3185" priority="50" operator="equal">
      <formula>"FM"</formula>
    </cfRule>
  </conditionalFormatting>
  <conditionalFormatting sqref="O61">
    <cfRule type="cellIs" dxfId="3184" priority="41" operator="equal">
      <formula>"NY"</formula>
    </cfRule>
    <cfRule type="cellIs" dxfId="3183" priority="42" operator="equal">
      <formula>"DM"</formula>
    </cfRule>
    <cfRule type="cellIs" dxfId="3182" priority="43" operator="equal">
      <formula>"PM"</formula>
    </cfRule>
    <cfRule type="cellIs" dxfId="3181" priority="44" operator="equal">
      <formula>"LM"</formula>
    </cfRule>
    <cfRule type="cellIs" dxfId="3180" priority="45" operator="equal">
      <formula>"FM"</formula>
    </cfRule>
  </conditionalFormatting>
  <conditionalFormatting sqref="O62">
    <cfRule type="cellIs" dxfId="3179" priority="36" operator="equal">
      <formula>"NY"</formula>
    </cfRule>
    <cfRule type="cellIs" dxfId="3178" priority="37" operator="equal">
      <formula>"DM"</formula>
    </cfRule>
    <cfRule type="cellIs" dxfId="3177" priority="38" operator="equal">
      <formula>"PM"</formula>
    </cfRule>
    <cfRule type="cellIs" dxfId="3176" priority="39" operator="equal">
      <formula>"LM"</formula>
    </cfRule>
    <cfRule type="cellIs" dxfId="3175" priority="40" operator="equal">
      <formula>"FM"</formula>
    </cfRule>
  </conditionalFormatting>
  <conditionalFormatting sqref="O65">
    <cfRule type="cellIs" dxfId="3174" priority="31" operator="equal">
      <formula>"NY"</formula>
    </cfRule>
    <cfRule type="cellIs" dxfId="3173" priority="32" operator="equal">
      <formula>"DM"</formula>
    </cfRule>
    <cfRule type="cellIs" dxfId="3172" priority="33" operator="equal">
      <formula>"PM"</formula>
    </cfRule>
    <cfRule type="cellIs" dxfId="3171" priority="34" operator="equal">
      <formula>"LM"</formula>
    </cfRule>
    <cfRule type="cellIs" dxfId="3170" priority="35" operator="equal">
      <formula>"FM"</formula>
    </cfRule>
  </conditionalFormatting>
  <conditionalFormatting sqref="O68">
    <cfRule type="cellIs" dxfId="3169" priority="26" operator="equal">
      <formula>"NY"</formula>
    </cfRule>
    <cfRule type="cellIs" dxfId="3168" priority="27" operator="equal">
      <formula>"DM"</formula>
    </cfRule>
    <cfRule type="cellIs" dxfId="3167" priority="28" operator="equal">
      <formula>"PM"</formula>
    </cfRule>
    <cfRule type="cellIs" dxfId="3166" priority="29" operator="equal">
      <formula>"LM"</formula>
    </cfRule>
    <cfRule type="cellIs" dxfId="3165" priority="30" operator="equal">
      <formula>"FM"</formula>
    </cfRule>
  </conditionalFormatting>
  <conditionalFormatting sqref="O69">
    <cfRule type="cellIs" dxfId="3164" priority="21" operator="equal">
      <formula>"NY"</formula>
    </cfRule>
    <cfRule type="cellIs" dxfId="3163" priority="22" operator="equal">
      <formula>"DM"</formula>
    </cfRule>
    <cfRule type="cellIs" dxfId="3162" priority="23" operator="equal">
      <formula>"PM"</formula>
    </cfRule>
    <cfRule type="cellIs" dxfId="3161" priority="24" operator="equal">
      <formula>"LM"</formula>
    </cfRule>
    <cfRule type="cellIs" dxfId="3160" priority="25" operator="equal">
      <formula>"FM"</formula>
    </cfRule>
  </conditionalFormatting>
  <conditionalFormatting sqref="O72">
    <cfRule type="cellIs" dxfId="3159" priority="16" operator="equal">
      <formula>"NY"</formula>
    </cfRule>
    <cfRule type="cellIs" dxfId="3158" priority="17" operator="equal">
      <formula>"DM"</formula>
    </cfRule>
    <cfRule type="cellIs" dxfId="3157" priority="18" operator="equal">
      <formula>"PM"</formula>
    </cfRule>
    <cfRule type="cellIs" dxfId="3156" priority="19" operator="equal">
      <formula>"LM"</formula>
    </cfRule>
    <cfRule type="cellIs" dxfId="3155" priority="20" operator="equal">
      <formula>"FM"</formula>
    </cfRule>
  </conditionalFormatting>
  <conditionalFormatting sqref="O75">
    <cfRule type="cellIs" dxfId="3154" priority="11" operator="equal">
      <formula>"NY"</formula>
    </cfRule>
    <cfRule type="cellIs" dxfId="3153" priority="12" operator="equal">
      <formula>"DM"</formula>
    </cfRule>
    <cfRule type="cellIs" dxfId="3152" priority="13" operator="equal">
      <formula>"PM"</formula>
    </cfRule>
    <cfRule type="cellIs" dxfId="3151" priority="14" operator="equal">
      <formula>"LM"</formula>
    </cfRule>
    <cfRule type="cellIs" dxfId="3150" priority="15" operator="equal">
      <formula>"FM"</formula>
    </cfRule>
  </conditionalFormatting>
  <conditionalFormatting sqref="O76">
    <cfRule type="cellIs" dxfId="3149" priority="6" operator="equal">
      <formula>"NY"</formula>
    </cfRule>
    <cfRule type="cellIs" dxfId="3148" priority="7" operator="equal">
      <formula>"DM"</formula>
    </cfRule>
    <cfRule type="cellIs" dxfId="3147" priority="8" operator="equal">
      <formula>"PM"</formula>
    </cfRule>
    <cfRule type="cellIs" dxfId="3146" priority="9" operator="equal">
      <formula>"LM"</formula>
    </cfRule>
    <cfRule type="cellIs" dxfId="3145" priority="10" operator="equal">
      <formula>"FM"</formula>
    </cfRule>
  </conditionalFormatting>
  <conditionalFormatting sqref="O79">
    <cfRule type="cellIs" dxfId="3144" priority="1" operator="equal">
      <formula>"NY"</formula>
    </cfRule>
    <cfRule type="cellIs" dxfId="3143" priority="2" operator="equal">
      <formula>"DM"</formula>
    </cfRule>
    <cfRule type="cellIs" dxfId="3142" priority="3" operator="equal">
      <formula>"PM"</formula>
    </cfRule>
    <cfRule type="cellIs" dxfId="3141" priority="4" operator="equal">
      <formula>"LM"</formula>
    </cfRule>
    <cfRule type="cellIs" dxfId="3140" priority="5" operator="equal">
      <formula>"FM"</formula>
    </cfRule>
  </conditionalFormatting>
  <hyperlinks>
    <hyperlink ref="D12" r:id="rId1" xr:uid="{00000000-0004-0000-0100-000000000000}"/>
    <hyperlink ref="D15" r:id="rId2" xr:uid="{00000000-0004-0000-0100-000001000000}"/>
    <hyperlink ref="D20" r:id="rId3" xr:uid="{00000000-0004-0000-0100-000002000000}"/>
    <hyperlink ref="D23" r:id="rId4" xr:uid="{00000000-0004-0000-0100-000003000000}"/>
    <hyperlink ref="D27" r:id="rId5" xr:uid="{00000000-0004-0000-0100-000004000000}"/>
    <hyperlink ref="D30" r:id="rId6" xr:uid="{00000000-0004-0000-0100-000005000000}"/>
    <hyperlink ref="D34" r:id="rId7" xr:uid="{00000000-0004-0000-0100-000006000000}"/>
    <hyperlink ref="D37" r:id="rId8" xr:uid="{00000000-0004-0000-0100-000007000000}"/>
    <hyperlink ref="D42" r:id="rId9" xr:uid="{00000000-0004-0000-0100-000008000000}"/>
    <hyperlink ref="D45" r:id="rId10" xr:uid="{00000000-0004-0000-0100-000009000000}"/>
    <hyperlink ref="D56" r:id="rId11" xr:uid="{00000000-0004-0000-0100-00000A000000}"/>
    <hyperlink ref="D52" r:id="rId12" xr:uid="{00000000-0004-0000-0100-00000B000000}"/>
    <hyperlink ref="D49" r:id="rId13" xr:uid="{00000000-0004-0000-0100-00000C000000}"/>
    <hyperlink ref="D59" r:id="rId14" xr:uid="{00000000-0004-0000-0100-00000D000000}"/>
    <hyperlink ref="D66" r:id="rId15" xr:uid="{00000000-0004-0000-0100-00000E000000}"/>
    <hyperlink ref="D63" r:id="rId16" xr:uid="{00000000-0004-0000-0100-00000F000000}"/>
    <hyperlink ref="D70" r:id="rId17" xr:uid="{00000000-0004-0000-0100-000010000000}"/>
    <hyperlink ref="D73" r:id="rId18" xr:uid="{00000000-0004-0000-0100-000011000000}"/>
    <hyperlink ref="D77" r:id="rId19" xr:uid="{00000000-0004-0000-0100-000012000000}"/>
    <hyperlink ref="D80" r:id="rId20" xr:uid="{00000000-0004-0000-0100-000013000000}"/>
  </hyperlinks>
  <pageMargins left="0.7" right="0.7" top="0.75" bottom="0.75" header="0.3" footer="0.3"/>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Q81"/>
  <sheetViews>
    <sheetView zoomScale="70" zoomScaleNormal="70" workbookViewId="0"/>
  </sheetViews>
  <sheetFormatPr defaultColWidth="8.7265625" defaultRowHeight="15.5"/>
  <cols>
    <col min="1" max="1" width="12.453125" style="54" customWidth="1"/>
    <col min="2" max="2" width="16.453125" style="54" customWidth="1"/>
    <col min="3" max="3" width="28.453125" style="54" customWidth="1"/>
    <col min="4" max="7" width="8.7265625" style="54"/>
    <col min="8" max="8" width="23.81640625" style="54" customWidth="1"/>
    <col min="9" max="10" width="19.81640625" style="68" customWidth="1"/>
    <col min="11" max="11" width="22.1796875" style="54" customWidth="1"/>
    <col min="12" max="14" width="18.453125" style="54" customWidth="1"/>
    <col min="15" max="15" width="7.453125" style="68" customWidth="1"/>
    <col min="16" max="16" width="24.7265625" style="68" customWidth="1"/>
    <col min="17" max="17" width="7.26953125" style="54" customWidth="1"/>
    <col min="18" max="16384" width="8.7265625" style="54"/>
  </cols>
  <sheetData>
    <row r="1" spans="1:17" s="52" customFormat="1" ht="21">
      <c r="A1" s="51" t="s">
        <v>133</v>
      </c>
      <c r="I1" s="67"/>
      <c r="J1" s="67"/>
      <c r="O1" s="67"/>
      <c r="P1" s="67"/>
    </row>
    <row r="2" spans="1:17" s="52" customFormat="1" ht="21">
      <c r="A2" s="51" t="s">
        <v>134</v>
      </c>
      <c r="I2" s="67"/>
      <c r="J2" s="67"/>
      <c r="O2" s="67"/>
      <c r="P2" s="67"/>
    </row>
    <row r="3" spans="1:17">
      <c r="A3" s="53" t="s">
        <v>2</v>
      </c>
      <c r="B3" s="54" t="s">
        <v>135</v>
      </c>
    </row>
    <row r="4" spans="1:17">
      <c r="A4" s="54" t="s">
        <v>4</v>
      </c>
      <c r="B4" s="54" t="s">
        <v>136</v>
      </c>
    </row>
    <row r="5" spans="1:17">
      <c r="A5" s="53" t="s">
        <v>6</v>
      </c>
      <c r="B5" s="54" t="s">
        <v>137</v>
      </c>
    </row>
    <row r="6" spans="1:17">
      <c r="A6" s="54" t="s">
        <v>8</v>
      </c>
      <c r="B6" s="54" t="s">
        <v>138</v>
      </c>
    </row>
    <row r="8" spans="1:17" s="59" customFormat="1" ht="52">
      <c r="A8" s="55" t="s">
        <v>10</v>
      </c>
      <c r="B8" s="56" t="s">
        <v>11</v>
      </c>
      <c r="C8" s="56" t="s">
        <v>12</v>
      </c>
      <c r="D8" s="57" t="s">
        <v>13</v>
      </c>
      <c r="E8" s="57" t="s">
        <v>14</v>
      </c>
      <c r="F8" s="57" t="s">
        <v>15</v>
      </c>
      <c r="G8" s="57" t="s">
        <v>16</v>
      </c>
      <c r="H8" s="58" t="s">
        <v>17</v>
      </c>
      <c r="I8" s="69" t="s">
        <v>18</v>
      </c>
      <c r="J8" s="69" t="s">
        <v>19</v>
      </c>
      <c r="K8" s="58" t="s">
        <v>20</v>
      </c>
      <c r="L8" s="56" t="s">
        <v>21</v>
      </c>
      <c r="M8" s="56" t="s">
        <v>22</v>
      </c>
      <c r="N8" s="58" t="s">
        <v>23</v>
      </c>
      <c r="O8" s="69" t="s">
        <v>24</v>
      </c>
      <c r="P8" s="70" t="s">
        <v>25</v>
      </c>
      <c r="Q8" s="58" t="s">
        <v>26</v>
      </c>
    </row>
    <row r="9" spans="1:17" s="59" customFormat="1" ht="13">
      <c r="A9" s="1" t="s">
        <v>27</v>
      </c>
      <c r="B9" s="80" t="s">
        <v>28</v>
      </c>
      <c r="C9" s="81"/>
      <c r="D9" s="81"/>
      <c r="E9" s="81"/>
      <c r="F9" s="81"/>
      <c r="G9" s="81"/>
      <c r="H9" s="81"/>
      <c r="I9" s="71"/>
      <c r="J9" s="71"/>
      <c r="K9" s="81"/>
      <c r="L9" s="11"/>
      <c r="M9" s="11"/>
      <c r="N9" s="11"/>
      <c r="O9" s="12"/>
      <c r="P9" s="72"/>
      <c r="Q9" s="11"/>
    </row>
    <row r="10" spans="1:17" s="61" customFormat="1" ht="51.75" customHeight="1">
      <c r="A10" s="27" t="s">
        <v>29</v>
      </c>
      <c r="B10" s="105" t="s">
        <v>139</v>
      </c>
      <c r="C10" s="139" t="s">
        <v>140</v>
      </c>
      <c r="D10" s="139"/>
      <c r="E10" s="139"/>
      <c r="F10" s="139"/>
      <c r="G10" s="139"/>
      <c r="H10" s="139"/>
      <c r="I10" s="73" t="s">
        <v>141</v>
      </c>
      <c r="J10" s="73" t="s">
        <v>142</v>
      </c>
      <c r="K10" s="106" t="s">
        <v>143</v>
      </c>
      <c r="L10" s="106"/>
      <c r="M10" s="106"/>
      <c r="N10" s="106"/>
      <c r="O10" s="25" t="s">
        <v>1137</v>
      </c>
      <c r="P10" s="74"/>
      <c r="Q10" s="11" t="s">
        <v>1838</v>
      </c>
    </row>
    <row r="11" spans="1:17" s="59" customFormat="1" ht="39">
      <c r="A11" s="27" t="s">
        <v>33</v>
      </c>
      <c r="B11" s="28" t="s">
        <v>139</v>
      </c>
      <c r="C11" s="135" t="s">
        <v>144</v>
      </c>
      <c r="D11" s="137"/>
      <c r="E11" s="137"/>
      <c r="F11" s="137"/>
      <c r="G11" s="138"/>
      <c r="H11" s="29" t="s">
        <v>145</v>
      </c>
      <c r="I11" s="25" t="s">
        <v>1123</v>
      </c>
      <c r="J11" s="25" t="s">
        <v>1123</v>
      </c>
      <c r="K11" s="30"/>
      <c r="L11" s="30"/>
      <c r="M11" s="30"/>
      <c r="N11" s="30"/>
      <c r="O11" s="25" t="s">
        <v>1137</v>
      </c>
      <c r="P11" s="25"/>
      <c r="Q11" s="11" t="s">
        <v>1838</v>
      </c>
    </row>
    <row r="12" spans="1:17" s="60" customFormat="1" ht="54">
      <c r="A12" s="6" t="s">
        <v>36</v>
      </c>
      <c r="B12" s="6" t="s">
        <v>144</v>
      </c>
      <c r="C12" s="66" t="s">
        <v>146</v>
      </c>
      <c r="D12" s="7" t="s">
        <v>1086</v>
      </c>
      <c r="E12" s="23" t="str">
        <f>HYPERLINK("01-组织级\01-组织财富库\01-标准过程文件库\03-支持类\01-质量保证\组织级质量保证计划(Kamfu-SPI-PQA-Tem-OrQAPlan)V1-1-engl.xlsx","engl")</f>
        <v>engl</v>
      </c>
      <c r="F12" s="8" t="s">
        <v>1073</v>
      </c>
      <c r="G12" s="8" t="s">
        <v>41</v>
      </c>
      <c r="H12" s="9"/>
      <c r="I12" s="12" t="s">
        <v>1123</v>
      </c>
      <c r="J12" s="16"/>
      <c r="K12" s="14"/>
      <c r="L12" s="15"/>
      <c r="M12" s="15"/>
      <c r="N12" s="14"/>
      <c r="O12" s="16"/>
      <c r="P12" s="11"/>
      <c r="Q12" s="11" t="s">
        <v>1126</v>
      </c>
    </row>
    <row r="13" spans="1:17" s="60" customFormat="1" ht="13">
      <c r="A13" s="6" t="s">
        <v>36</v>
      </c>
      <c r="B13" s="6" t="s">
        <v>144</v>
      </c>
      <c r="C13" s="66" t="s">
        <v>42</v>
      </c>
      <c r="D13" s="8" t="s">
        <v>43</v>
      </c>
      <c r="E13" s="8" t="s">
        <v>39</v>
      </c>
      <c r="F13" s="8" t="s">
        <v>40</v>
      </c>
      <c r="G13" s="8" t="s">
        <v>41</v>
      </c>
      <c r="H13" s="9"/>
      <c r="I13" s="12"/>
      <c r="J13" s="16"/>
      <c r="K13" s="14"/>
      <c r="L13" s="15"/>
      <c r="M13" s="15"/>
      <c r="N13" s="14"/>
      <c r="O13" s="16"/>
      <c r="P13" s="11"/>
      <c r="Q13" s="11"/>
    </row>
    <row r="14" spans="1:17" s="59" customFormat="1" ht="13">
      <c r="A14" s="1" t="s">
        <v>27</v>
      </c>
      <c r="B14" s="80" t="s">
        <v>47</v>
      </c>
      <c r="C14" s="81"/>
      <c r="D14" s="81"/>
      <c r="E14" s="81"/>
      <c r="F14" s="81"/>
      <c r="G14" s="81"/>
      <c r="H14" s="81"/>
      <c r="I14" s="71"/>
      <c r="J14" s="71"/>
      <c r="K14" s="81"/>
      <c r="L14" s="11"/>
      <c r="M14" s="11"/>
      <c r="N14" s="11"/>
      <c r="O14" s="12"/>
      <c r="P14" s="72"/>
      <c r="Q14" s="11"/>
    </row>
    <row r="15" spans="1:17" s="61" customFormat="1" ht="51.75" customHeight="1">
      <c r="A15" s="27" t="s">
        <v>29</v>
      </c>
      <c r="B15" s="105" t="s">
        <v>147</v>
      </c>
      <c r="C15" s="139" t="s">
        <v>148</v>
      </c>
      <c r="D15" s="139"/>
      <c r="E15" s="139"/>
      <c r="F15" s="139"/>
      <c r="G15" s="139"/>
      <c r="H15" s="139"/>
      <c r="I15" s="73" t="s">
        <v>149</v>
      </c>
      <c r="J15" s="73" t="s">
        <v>150</v>
      </c>
      <c r="K15" s="106" t="s">
        <v>151</v>
      </c>
      <c r="L15" s="106"/>
      <c r="M15" s="106"/>
      <c r="N15" s="106"/>
      <c r="O15" s="25" t="s">
        <v>1137</v>
      </c>
      <c r="P15" s="26"/>
      <c r="Q15" s="11" t="s">
        <v>1839</v>
      </c>
    </row>
    <row r="16" spans="1:17" s="60" customFormat="1" ht="39">
      <c r="A16" s="27" t="s">
        <v>33</v>
      </c>
      <c r="B16" s="28" t="s">
        <v>147</v>
      </c>
      <c r="C16" s="135" t="s">
        <v>144</v>
      </c>
      <c r="D16" s="137"/>
      <c r="E16" s="137"/>
      <c r="F16" s="137"/>
      <c r="G16" s="138"/>
      <c r="H16" s="29" t="s">
        <v>145</v>
      </c>
      <c r="I16" s="25" t="s">
        <v>1123</v>
      </c>
      <c r="J16" s="25" t="s">
        <v>1123</v>
      </c>
      <c r="K16" s="30"/>
      <c r="L16" s="30"/>
      <c r="M16" s="30"/>
      <c r="N16" s="30"/>
      <c r="O16" s="25" t="s">
        <v>1137</v>
      </c>
      <c r="P16" s="30"/>
      <c r="Q16" s="11" t="s">
        <v>1839</v>
      </c>
    </row>
    <row r="17" spans="1:17" s="59" customFormat="1" ht="54">
      <c r="A17" s="6" t="s">
        <v>36</v>
      </c>
      <c r="B17" s="6" t="s">
        <v>144</v>
      </c>
      <c r="C17" s="88" t="s">
        <v>146</v>
      </c>
      <c r="D17" s="7" t="s">
        <v>1086</v>
      </c>
      <c r="E17" s="89" t="str">
        <f>HYPERLINK("01-组织级\01-组织财富库\01-标准过程文件库\03-支持类\01-质量保证\组织级质量保证计划(Kamfu-SPI-PQA-Tem-OrQAPlan)V1-1-engl.xlsx","engl")</f>
        <v>engl</v>
      </c>
      <c r="F17" s="15" t="s">
        <v>1073</v>
      </c>
      <c r="G17" s="15" t="s">
        <v>41</v>
      </c>
      <c r="H17" s="9"/>
      <c r="I17" s="12" t="s">
        <v>1123</v>
      </c>
      <c r="J17" s="16"/>
      <c r="K17" s="14"/>
      <c r="L17" s="15"/>
      <c r="M17" s="15"/>
      <c r="N17" s="14"/>
      <c r="O17" s="16"/>
      <c r="P17" s="12"/>
      <c r="Q17" s="11" t="s">
        <v>1126</v>
      </c>
    </row>
    <row r="18" spans="1:17" s="59" customFormat="1" ht="13">
      <c r="A18" s="6" t="s">
        <v>36</v>
      </c>
      <c r="B18" s="6" t="s">
        <v>144</v>
      </c>
      <c r="C18" s="88" t="s">
        <v>42</v>
      </c>
      <c r="D18" s="15" t="s">
        <v>43</v>
      </c>
      <c r="E18" s="15" t="s">
        <v>39</v>
      </c>
      <c r="F18" s="15" t="s">
        <v>40</v>
      </c>
      <c r="G18" s="15" t="s">
        <v>41</v>
      </c>
      <c r="H18" s="9"/>
      <c r="I18" s="12"/>
      <c r="J18" s="16"/>
      <c r="K18" s="14"/>
      <c r="L18" s="15"/>
      <c r="M18" s="15"/>
      <c r="N18" s="14"/>
      <c r="O18" s="16"/>
      <c r="P18" s="12"/>
      <c r="Q18" s="11"/>
    </row>
    <row r="19" spans="1:17" s="61" customFormat="1" ht="51.75" customHeight="1">
      <c r="A19" s="27" t="s">
        <v>29</v>
      </c>
      <c r="B19" s="105" t="s">
        <v>152</v>
      </c>
      <c r="C19" s="139" t="s">
        <v>153</v>
      </c>
      <c r="D19" s="139"/>
      <c r="E19" s="139"/>
      <c r="F19" s="139"/>
      <c r="G19" s="139"/>
      <c r="H19" s="139"/>
      <c r="I19" s="73" t="s">
        <v>154</v>
      </c>
      <c r="J19" s="73" t="s">
        <v>155</v>
      </c>
      <c r="K19" s="106" t="s">
        <v>156</v>
      </c>
      <c r="L19" s="106"/>
      <c r="M19" s="106" t="s">
        <v>1891</v>
      </c>
      <c r="N19" s="106"/>
      <c r="O19" s="25" t="s">
        <v>1137</v>
      </c>
      <c r="P19" s="74"/>
      <c r="Q19" s="11" t="s">
        <v>1840</v>
      </c>
    </row>
    <row r="20" spans="1:17" s="60" customFormat="1" ht="39">
      <c r="A20" s="27" t="s">
        <v>33</v>
      </c>
      <c r="B20" s="28" t="s">
        <v>152</v>
      </c>
      <c r="C20" s="135" t="s">
        <v>144</v>
      </c>
      <c r="D20" s="137"/>
      <c r="E20" s="137"/>
      <c r="F20" s="137"/>
      <c r="G20" s="138"/>
      <c r="H20" s="29" t="s">
        <v>145</v>
      </c>
      <c r="I20" s="25" t="s">
        <v>1123</v>
      </c>
      <c r="J20" s="25" t="s">
        <v>1123</v>
      </c>
      <c r="K20" s="30"/>
      <c r="L20" s="30"/>
      <c r="M20" s="30"/>
      <c r="N20" s="30"/>
      <c r="O20" s="25" t="s">
        <v>1137</v>
      </c>
      <c r="P20" s="30"/>
      <c r="Q20" s="11" t="s">
        <v>1841</v>
      </c>
    </row>
    <row r="21" spans="1:17" s="60" customFormat="1" ht="78">
      <c r="A21" s="6" t="s">
        <v>36</v>
      </c>
      <c r="B21" s="6" t="s">
        <v>144</v>
      </c>
      <c r="C21" s="66" t="s">
        <v>157</v>
      </c>
      <c r="D21" s="7" t="s">
        <v>1087</v>
      </c>
      <c r="E21" s="23" t="str">
        <f>HYPERLINK("01-组织级\01-组织财富库\01-标准过程文件库\03-支持类\01-质量保证\质量保证报告(Kamfu-SPI-PQA-Rpt)V1-0-engl.xlsx","engl")</f>
        <v>engl</v>
      </c>
      <c r="F21" s="8" t="s">
        <v>1073</v>
      </c>
      <c r="G21" s="8" t="s">
        <v>41</v>
      </c>
      <c r="H21" s="9"/>
      <c r="I21" s="12" t="s">
        <v>1123</v>
      </c>
      <c r="J21" s="16"/>
      <c r="K21" s="14"/>
      <c r="L21" s="15"/>
      <c r="M21" s="15" t="s">
        <v>1847</v>
      </c>
      <c r="N21" s="14"/>
      <c r="O21" s="16"/>
      <c r="P21" s="11"/>
      <c r="Q21" s="11" t="s">
        <v>1126</v>
      </c>
    </row>
    <row r="22" spans="1:17" s="59" customFormat="1" ht="81">
      <c r="A22" s="6" t="s">
        <v>36</v>
      </c>
      <c r="B22" s="6" t="s">
        <v>144</v>
      </c>
      <c r="C22" s="88" t="s">
        <v>158</v>
      </c>
      <c r="D22" s="7" t="s">
        <v>1088</v>
      </c>
      <c r="E22" s="89" t="str">
        <f>HYPERLINK("01-组织级\01-组织财富库\01-标准过程文件库\03-支持类\01-质量保证\组织过程检查清单(Kamfu-SPI-PQA-Tem-OrganizationalProcess-Checklist)V1-0-engl.xlsx","engl")</f>
        <v>engl</v>
      </c>
      <c r="F22" s="15" t="s">
        <v>1073</v>
      </c>
      <c r="G22" s="15" t="s">
        <v>41</v>
      </c>
      <c r="H22" s="9"/>
      <c r="I22" s="12" t="s">
        <v>1123</v>
      </c>
      <c r="J22" s="16"/>
      <c r="K22" s="14"/>
      <c r="L22" s="15"/>
      <c r="M22" s="15"/>
      <c r="N22" s="14"/>
      <c r="O22" s="16"/>
      <c r="P22" s="12"/>
      <c r="Q22" s="11" t="s">
        <v>1126</v>
      </c>
    </row>
    <row r="23" spans="1:17" s="61" customFormat="1" ht="51.75" customHeight="1">
      <c r="A23" s="27" t="s">
        <v>29</v>
      </c>
      <c r="B23" s="105" t="s">
        <v>159</v>
      </c>
      <c r="C23" s="139" t="s">
        <v>160</v>
      </c>
      <c r="D23" s="139"/>
      <c r="E23" s="139"/>
      <c r="F23" s="139"/>
      <c r="G23" s="139"/>
      <c r="H23" s="139"/>
      <c r="I23" s="73" t="s">
        <v>161</v>
      </c>
      <c r="J23" s="73" t="s">
        <v>162</v>
      </c>
      <c r="K23" s="106" t="s">
        <v>163</v>
      </c>
      <c r="L23" s="106"/>
      <c r="M23" s="106"/>
      <c r="N23" s="106"/>
      <c r="O23" s="25" t="s">
        <v>1137</v>
      </c>
      <c r="P23" s="26"/>
      <c r="Q23" s="11" t="s">
        <v>1841</v>
      </c>
    </row>
    <row r="24" spans="1:17" s="60" customFormat="1" ht="39">
      <c r="A24" s="27" t="s">
        <v>33</v>
      </c>
      <c r="B24" s="28" t="s">
        <v>159</v>
      </c>
      <c r="C24" s="135" t="s">
        <v>144</v>
      </c>
      <c r="D24" s="137"/>
      <c r="E24" s="137"/>
      <c r="F24" s="137"/>
      <c r="G24" s="138"/>
      <c r="H24" s="29" t="s">
        <v>145</v>
      </c>
      <c r="I24" s="25" t="s">
        <v>1123</v>
      </c>
      <c r="J24" s="25" t="s">
        <v>1123</v>
      </c>
      <c r="K24" s="30"/>
      <c r="L24" s="30"/>
      <c r="M24" s="30"/>
      <c r="N24" s="30"/>
      <c r="O24" s="25" t="s">
        <v>1137</v>
      </c>
      <c r="P24" s="30"/>
      <c r="Q24" s="11" t="s">
        <v>1842</v>
      </c>
    </row>
    <row r="25" spans="1:17" s="59" customFormat="1" ht="81">
      <c r="A25" s="6" t="s">
        <v>36</v>
      </c>
      <c r="B25" s="6" t="s">
        <v>144</v>
      </c>
      <c r="C25" s="88" t="s">
        <v>164</v>
      </c>
      <c r="D25" s="7" t="s">
        <v>165</v>
      </c>
      <c r="E25" s="89" t="str">
        <f>HYPERLINK("01-组织级\01-组织财富库\01-标准过程文件库\03-支持类\01-质量保证\组织级不符合项管理表(Kamfu-SPI-PQA-Tem-NCList)V1-0-engl.xlsx","engl")</f>
        <v>engl</v>
      </c>
      <c r="F25" s="15" t="s">
        <v>1073</v>
      </c>
      <c r="G25" s="15" t="s">
        <v>41</v>
      </c>
      <c r="H25" s="9"/>
      <c r="I25" s="12" t="s">
        <v>1123</v>
      </c>
      <c r="J25" s="16"/>
      <c r="K25" s="14"/>
      <c r="L25" s="15"/>
      <c r="M25" s="15"/>
      <c r="N25" s="14"/>
      <c r="O25" s="16"/>
      <c r="P25" s="12"/>
      <c r="Q25" s="11" t="s">
        <v>1126</v>
      </c>
    </row>
    <row r="26" spans="1:17" s="59" customFormat="1" ht="13">
      <c r="A26" s="6" t="s">
        <v>36</v>
      </c>
      <c r="B26" s="6" t="s">
        <v>144</v>
      </c>
      <c r="C26" s="88" t="s">
        <v>42</v>
      </c>
      <c r="D26" s="15" t="s">
        <v>43</v>
      </c>
      <c r="E26" s="15" t="s">
        <v>39</v>
      </c>
      <c r="F26" s="15" t="s">
        <v>40</v>
      </c>
      <c r="G26" s="15" t="s">
        <v>41</v>
      </c>
      <c r="H26" s="9"/>
      <c r="I26" s="12"/>
      <c r="J26" s="16"/>
      <c r="K26" s="14"/>
      <c r="L26" s="15"/>
      <c r="M26" s="15"/>
      <c r="N26" s="14"/>
      <c r="O26" s="16"/>
      <c r="P26" s="12"/>
      <c r="Q26" s="11"/>
    </row>
    <row r="27" spans="1:17" s="61" customFormat="1" ht="51.75" customHeight="1">
      <c r="A27" s="27" t="s">
        <v>29</v>
      </c>
      <c r="B27" s="105" t="s">
        <v>166</v>
      </c>
      <c r="C27" s="139" t="s">
        <v>167</v>
      </c>
      <c r="D27" s="139"/>
      <c r="E27" s="139"/>
      <c r="F27" s="139"/>
      <c r="G27" s="139"/>
      <c r="H27" s="139"/>
      <c r="I27" s="73" t="s">
        <v>168</v>
      </c>
      <c r="J27" s="73" t="s">
        <v>169</v>
      </c>
      <c r="K27" s="106" t="s">
        <v>170</v>
      </c>
      <c r="L27" s="106"/>
      <c r="M27" s="106"/>
      <c r="N27" s="106"/>
      <c r="O27" s="25" t="s">
        <v>1137</v>
      </c>
      <c r="P27" s="26"/>
      <c r="Q27" s="11" t="s">
        <v>1842</v>
      </c>
    </row>
    <row r="28" spans="1:17" s="60" customFormat="1" ht="39">
      <c r="A28" s="27" t="s">
        <v>33</v>
      </c>
      <c r="B28" s="28" t="s">
        <v>166</v>
      </c>
      <c r="C28" s="135" t="s">
        <v>144</v>
      </c>
      <c r="D28" s="137"/>
      <c r="E28" s="137"/>
      <c r="F28" s="137"/>
      <c r="G28" s="138"/>
      <c r="H28" s="29" t="s">
        <v>145</v>
      </c>
      <c r="I28" s="25" t="s">
        <v>1123</v>
      </c>
      <c r="J28" s="25" t="s">
        <v>1123</v>
      </c>
      <c r="K28" s="30"/>
      <c r="L28" s="30"/>
      <c r="M28" s="30"/>
      <c r="N28" s="30"/>
      <c r="O28" s="25" t="s">
        <v>1137</v>
      </c>
      <c r="P28" s="30"/>
      <c r="Q28" s="11" t="s">
        <v>1843</v>
      </c>
    </row>
    <row r="29" spans="1:17" s="59" customFormat="1" ht="45">
      <c r="A29" s="6" t="s">
        <v>36</v>
      </c>
      <c r="B29" s="6" t="s">
        <v>144</v>
      </c>
      <c r="C29" s="88" t="s">
        <v>157</v>
      </c>
      <c r="D29" s="7" t="s">
        <v>1087</v>
      </c>
      <c r="E29" s="89" t="str">
        <f>HYPERLINK("01-组织级\01-组织财富库\01-标准过程文件库\03-支持类\01-质量保证\质量保证报告(Kamfu-SPI-PQA-Rpt)V1-0-engl.xlsx","engl")</f>
        <v>engl</v>
      </c>
      <c r="F29" s="15" t="s">
        <v>1073</v>
      </c>
      <c r="G29" s="15" t="s">
        <v>41</v>
      </c>
      <c r="H29" s="9"/>
      <c r="I29" s="12" t="s">
        <v>1123</v>
      </c>
      <c r="J29" s="16"/>
      <c r="K29" s="14"/>
      <c r="L29" s="15"/>
      <c r="M29" s="15"/>
      <c r="N29" s="14"/>
      <c r="O29" s="16"/>
      <c r="P29" s="12"/>
      <c r="Q29" s="11" t="s">
        <v>1126</v>
      </c>
    </row>
    <row r="30" spans="1:17" s="60" customFormat="1" ht="13">
      <c r="A30" s="6" t="s">
        <v>36</v>
      </c>
      <c r="B30" s="6" t="s">
        <v>144</v>
      </c>
      <c r="C30" s="66" t="s">
        <v>42</v>
      </c>
      <c r="D30" s="8" t="s">
        <v>43</v>
      </c>
      <c r="E30" s="8" t="s">
        <v>39</v>
      </c>
      <c r="F30" s="8" t="s">
        <v>40</v>
      </c>
      <c r="G30" s="8" t="s">
        <v>41</v>
      </c>
      <c r="H30" s="9"/>
      <c r="I30" s="12"/>
      <c r="J30" s="16"/>
      <c r="K30" s="14"/>
      <c r="L30" s="15"/>
      <c r="M30" s="15"/>
      <c r="N30" s="14"/>
      <c r="O30" s="16"/>
      <c r="P30" s="11"/>
      <c r="Q30" s="11"/>
    </row>
    <row r="31" spans="1:17" s="60" customFormat="1" ht="13">
      <c r="A31" s="1" t="s">
        <v>27</v>
      </c>
      <c r="B31" s="2" t="s">
        <v>73</v>
      </c>
      <c r="C31" s="3"/>
      <c r="D31" s="3"/>
      <c r="E31" s="3"/>
      <c r="F31" s="3"/>
      <c r="G31" s="3"/>
      <c r="H31" s="3"/>
      <c r="I31" s="71"/>
      <c r="J31" s="71"/>
      <c r="K31" s="3"/>
      <c r="L31" s="11"/>
      <c r="M31" s="11"/>
      <c r="N31" s="11"/>
      <c r="O31" s="12"/>
      <c r="P31" s="13"/>
      <c r="Q31" s="11"/>
    </row>
    <row r="32" spans="1:17" s="61" customFormat="1" ht="51.75" customHeight="1">
      <c r="A32" s="27" t="s">
        <v>29</v>
      </c>
      <c r="B32" s="105" t="s">
        <v>171</v>
      </c>
      <c r="C32" s="139" t="s">
        <v>172</v>
      </c>
      <c r="D32" s="139"/>
      <c r="E32" s="139"/>
      <c r="F32" s="139"/>
      <c r="G32" s="139"/>
      <c r="H32" s="139"/>
      <c r="I32" s="73" t="s">
        <v>173</v>
      </c>
      <c r="J32" s="73" t="s">
        <v>174</v>
      </c>
      <c r="K32" s="106" t="s">
        <v>175</v>
      </c>
      <c r="L32" s="106"/>
      <c r="M32" s="106"/>
      <c r="N32" s="106"/>
      <c r="O32" s="25" t="s">
        <v>1137</v>
      </c>
      <c r="P32" s="74"/>
      <c r="Q32" s="11" t="s">
        <v>1843</v>
      </c>
    </row>
    <row r="33" spans="1:17" s="59" customFormat="1" ht="39">
      <c r="A33" s="27" t="s">
        <v>33</v>
      </c>
      <c r="B33" s="28" t="s">
        <v>171</v>
      </c>
      <c r="C33" s="135" t="s">
        <v>144</v>
      </c>
      <c r="D33" s="137"/>
      <c r="E33" s="137"/>
      <c r="F33" s="137"/>
      <c r="G33" s="138"/>
      <c r="H33" s="29" t="s">
        <v>145</v>
      </c>
      <c r="I33" s="25" t="s">
        <v>1123</v>
      </c>
      <c r="J33" s="25" t="s">
        <v>1123</v>
      </c>
      <c r="K33" s="30"/>
      <c r="L33" s="30"/>
      <c r="M33" s="30"/>
      <c r="N33" s="30"/>
      <c r="O33" s="25" t="s">
        <v>1137</v>
      </c>
      <c r="P33" s="25"/>
      <c r="Q33" s="11" t="s">
        <v>1844</v>
      </c>
    </row>
    <row r="34" spans="1:17" s="60" customFormat="1" ht="45">
      <c r="A34" s="6" t="s">
        <v>36</v>
      </c>
      <c r="B34" s="6" t="s">
        <v>144</v>
      </c>
      <c r="C34" s="66" t="s">
        <v>157</v>
      </c>
      <c r="D34" s="7" t="s">
        <v>1087</v>
      </c>
      <c r="E34" s="23" t="str">
        <f>HYPERLINK("01-组织级\01-组织财富库\01-标准过程文件库\03-支持类\01-质量保证\质量保证报告(Kamfu-SPI-PQA-Rpt)V1-0-engl.xlsx","engl")</f>
        <v>engl</v>
      </c>
      <c r="F34" s="8" t="s">
        <v>1073</v>
      </c>
      <c r="G34" s="8" t="s">
        <v>41</v>
      </c>
      <c r="H34" s="9"/>
      <c r="I34" s="12" t="s">
        <v>1123</v>
      </c>
      <c r="J34" s="16"/>
      <c r="K34" s="14"/>
      <c r="L34" s="15"/>
      <c r="M34" s="15"/>
      <c r="N34" s="14"/>
      <c r="O34" s="16"/>
      <c r="P34" s="11"/>
      <c r="Q34" s="11" t="s">
        <v>1126</v>
      </c>
    </row>
    <row r="35" spans="1:17" s="60" customFormat="1" ht="13">
      <c r="A35" s="6" t="s">
        <v>36</v>
      </c>
      <c r="B35" s="6" t="s">
        <v>144</v>
      </c>
      <c r="C35" s="66" t="s">
        <v>42</v>
      </c>
      <c r="D35" s="8" t="s">
        <v>43</v>
      </c>
      <c r="E35" s="8" t="s">
        <v>39</v>
      </c>
      <c r="F35" s="8" t="s">
        <v>40</v>
      </c>
      <c r="G35" s="8" t="s">
        <v>41</v>
      </c>
      <c r="H35" s="9"/>
      <c r="I35" s="12"/>
      <c r="J35" s="16"/>
      <c r="K35" s="14"/>
      <c r="L35" s="15"/>
      <c r="M35" s="15"/>
      <c r="N35" s="14"/>
      <c r="O35" s="16"/>
      <c r="P35" s="11"/>
      <c r="Q35" s="11"/>
    </row>
    <row r="37" spans="1:17">
      <c r="O37" s="54"/>
      <c r="P37" s="54"/>
    </row>
    <row r="38" spans="1:17">
      <c r="O38" s="54"/>
      <c r="P38" s="54"/>
    </row>
    <row r="41" spans="1:17">
      <c r="O41" s="54"/>
      <c r="P41" s="54"/>
    </row>
    <row r="42" spans="1:17">
      <c r="O42" s="54"/>
      <c r="P42" s="54"/>
    </row>
    <row r="44" spans="1:17">
      <c r="O44" s="54"/>
      <c r="P44" s="54"/>
    </row>
    <row r="45" spans="1:17">
      <c r="O45" s="54"/>
      <c r="P45" s="54"/>
    </row>
    <row r="48" spans="1:17">
      <c r="O48" s="54"/>
      <c r="P48" s="54"/>
    </row>
    <row r="49" spans="15:16">
      <c r="O49" s="54"/>
      <c r="P49" s="54"/>
    </row>
    <row r="51" spans="15:16">
      <c r="O51" s="54"/>
      <c r="P51" s="54"/>
    </row>
    <row r="52" spans="15:16">
      <c r="O52" s="54"/>
      <c r="P52" s="54"/>
    </row>
    <row r="55" spans="15:16">
      <c r="O55" s="54"/>
      <c r="P55" s="54"/>
    </row>
    <row r="56" spans="15:16">
      <c r="O56" s="54"/>
      <c r="P56" s="54"/>
    </row>
    <row r="58" spans="15:16">
      <c r="O58" s="54"/>
      <c r="P58" s="54"/>
    </row>
    <row r="59" spans="15:16">
      <c r="O59" s="54"/>
      <c r="P59" s="54"/>
    </row>
    <row r="63" spans="15:16">
      <c r="O63" s="54"/>
      <c r="P63" s="54"/>
    </row>
    <row r="64" spans="15:16">
      <c r="O64" s="54"/>
      <c r="P64" s="54"/>
    </row>
    <row r="66" spans="15:16">
      <c r="O66" s="54"/>
      <c r="P66" s="54"/>
    </row>
    <row r="67" spans="15:16">
      <c r="O67" s="54"/>
      <c r="P67" s="54"/>
    </row>
    <row r="70" spans="15:16">
      <c r="O70" s="54"/>
      <c r="P70" s="54"/>
    </row>
    <row r="71" spans="15:16">
      <c r="O71" s="54"/>
      <c r="P71" s="54"/>
    </row>
    <row r="73" spans="15:16">
      <c r="O73" s="54"/>
      <c r="P73" s="54"/>
    </row>
    <row r="74" spans="15:16">
      <c r="O74" s="54"/>
      <c r="P74" s="54"/>
    </row>
    <row r="77" spans="15:16">
      <c r="O77" s="54"/>
      <c r="P77" s="54"/>
    </row>
    <row r="78" spans="15:16">
      <c r="O78" s="54"/>
      <c r="P78" s="54"/>
    </row>
    <row r="80" spans="15:16">
      <c r="O80" s="54"/>
      <c r="P80" s="54"/>
    </row>
    <row r="81" spans="9:10" s="54" customFormat="1">
      <c r="I81" s="68"/>
      <c r="J81" s="68"/>
    </row>
  </sheetData>
  <autoFilter ref="A8:Q8" xr:uid="{248B3E1E-A339-48B3-BB30-410C86E6F5DF}"/>
  <mergeCells count="12">
    <mergeCell ref="C10:H10"/>
    <mergeCell ref="C11:G11"/>
    <mergeCell ref="C15:H15"/>
    <mergeCell ref="C16:G16"/>
    <mergeCell ref="C19:H19"/>
    <mergeCell ref="C20:G20"/>
    <mergeCell ref="C23:H23"/>
    <mergeCell ref="C33:G33"/>
    <mergeCell ref="C24:G24"/>
    <mergeCell ref="C27:H27"/>
    <mergeCell ref="C28:G28"/>
    <mergeCell ref="C32:H32"/>
  </mergeCells>
  <conditionalFormatting sqref="O9">
    <cfRule type="cellIs" dxfId="3139" priority="65" operator="equal">
      <formula>"U"</formula>
    </cfRule>
    <cfRule type="cellIs" dxfId="3138" priority="66" operator="equal">
      <formula>"S"</formula>
    </cfRule>
  </conditionalFormatting>
  <conditionalFormatting sqref="O10">
    <cfRule type="cellIs" dxfId="3137" priority="60" operator="equal">
      <formula>"NY"</formula>
    </cfRule>
    <cfRule type="cellIs" dxfId="3136" priority="61" operator="equal">
      <formula>"DM"</formula>
    </cfRule>
    <cfRule type="cellIs" dxfId="3135" priority="62" operator="equal">
      <formula>"PM"</formula>
    </cfRule>
    <cfRule type="cellIs" dxfId="3134" priority="63" operator="equal">
      <formula>"LM"</formula>
    </cfRule>
    <cfRule type="cellIs" dxfId="3133" priority="64" operator="equal">
      <formula>"FM"</formula>
    </cfRule>
  </conditionalFormatting>
  <conditionalFormatting sqref="O11">
    <cfRule type="cellIs" dxfId="3132" priority="55" operator="equal">
      <formula>"NY"</formula>
    </cfRule>
    <cfRule type="cellIs" dxfId="3131" priority="56" operator="equal">
      <formula>"DM"</formula>
    </cfRule>
    <cfRule type="cellIs" dxfId="3130" priority="57" operator="equal">
      <formula>"PM"</formula>
    </cfRule>
    <cfRule type="cellIs" dxfId="3129" priority="58" operator="equal">
      <formula>"LM"</formula>
    </cfRule>
    <cfRule type="cellIs" dxfId="3128" priority="59" operator="equal">
      <formula>"FM"</formula>
    </cfRule>
  </conditionalFormatting>
  <conditionalFormatting sqref="O14">
    <cfRule type="cellIs" dxfId="3127" priority="53" operator="equal">
      <formula>"U"</formula>
    </cfRule>
    <cfRule type="cellIs" dxfId="3126" priority="54" operator="equal">
      <formula>"S"</formula>
    </cfRule>
  </conditionalFormatting>
  <conditionalFormatting sqref="O15">
    <cfRule type="cellIs" dxfId="3125" priority="48" operator="equal">
      <formula>"NY"</formula>
    </cfRule>
    <cfRule type="cellIs" dxfId="3124" priority="49" operator="equal">
      <formula>"DM"</formula>
    </cfRule>
    <cfRule type="cellIs" dxfId="3123" priority="50" operator="equal">
      <formula>"PM"</formula>
    </cfRule>
    <cfRule type="cellIs" dxfId="3122" priority="51" operator="equal">
      <formula>"LM"</formula>
    </cfRule>
    <cfRule type="cellIs" dxfId="3121" priority="52" operator="equal">
      <formula>"FM"</formula>
    </cfRule>
  </conditionalFormatting>
  <conditionalFormatting sqref="O16">
    <cfRule type="cellIs" dxfId="3120" priority="43" operator="equal">
      <formula>"NY"</formula>
    </cfRule>
    <cfRule type="cellIs" dxfId="3119" priority="44" operator="equal">
      <formula>"DM"</formula>
    </cfRule>
    <cfRule type="cellIs" dxfId="3118" priority="45" operator="equal">
      <formula>"PM"</formula>
    </cfRule>
    <cfRule type="cellIs" dxfId="3117" priority="46" operator="equal">
      <formula>"LM"</formula>
    </cfRule>
    <cfRule type="cellIs" dxfId="3116" priority="47" operator="equal">
      <formula>"FM"</formula>
    </cfRule>
  </conditionalFormatting>
  <conditionalFormatting sqref="O19">
    <cfRule type="cellIs" dxfId="3115" priority="38" operator="equal">
      <formula>"NY"</formula>
    </cfRule>
    <cfRule type="cellIs" dxfId="3114" priority="39" operator="equal">
      <formula>"DM"</formula>
    </cfRule>
    <cfRule type="cellIs" dxfId="3113" priority="40" operator="equal">
      <formula>"PM"</formula>
    </cfRule>
    <cfRule type="cellIs" dxfId="3112" priority="41" operator="equal">
      <formula>"LM"</formula>
    </cfRule>
    <cfRule type="cellIs" dxfId="3111" priority="42" operator="equal">
      <formula>"FM"</formula>
    </cfRule>
  </conditionalFormatting>
  <conditionalFormatting sqref="O20">
    <cfRule type="cellIs" dxfId="3110" priority="33" operator="equal">
      <formula>"NY"</formula>
    </cfRule>
    <cfRule type="cellIs" dxfId="3109" priority="34" operator="equal">
      <formula>"DM"</formula>
    </cfRule>
    <cfRule type="cellIs" dxfId="3108" priority="35" operator="equal">
      <formula>"PM"</formula>
    </cfRule>
    <cfRule type="cellIs" dxfId="3107" priority="36" operator="equal">
      <formula>"LM"</formula>
    </cfRule>
    <cfRule type="cellIs" dxfId="3106" priority="37" operator="equal">
      <formula>"FM"</formula>
    </cfRule>
  </conditionalFormatting>
  <conditionalFormatting sqref="O23">
    <cfRule type="cellIs" dxfId="3105" priority="28" operator="equal">
      <formula>"NY"</formula>
    </cfRule>
    <cfRule type="cellIs" dxfId="3104" priority="29" operator="equal">
      <formula>"DM"</formula>
    </cfRule>
    <cfRule type="cellIs" dxfId="3103" priority="30" operator="equal">
      <formula>"PM"</formula>
    </cfRule>
    <cfRule type="cellIs" dxfId="3102" priority="31" operator="equal">
      <formula>"LM"</formula>
    </cfRule>
    <cfRule type="cellIs" dxfId="3101" priority="32" operator="equal">
      <formula>"FM"</formula>
    </cfRule>
  </conditionalFormatting>
  <conditionalFormatting sqref="O24">
    <cfRule type="cellIs" dxfId="3100" priority="23" operator="equal">
      <formula>"NY"</formula>
    </cfRule>
    <cfRule type="cellIs" dxfId="3099" priority="24" operator="equal">
      <formula>"DM"</formula>
    </cfRule>
    <cfRule type="cellIs" dxfId="3098" priority="25" operator="equal">
      <formula>"PM"</formula>
    </cfRule>
    <cfRule type="cellIs" dxfId="3097" priority="26" operator="equal">
      <formula>"LM"</formula>
    </cfRule>
    <cfRule type="cellIs" dxfId="3096" priority="27" operator="equal">
      <formula>"FM"</formula>
    </cfRule>
  </conditionalFormatting>
  <conditionalFormatting sqref="O27">
    <cfRule type="cellIs" dxfId="3095" priority="18" operator="equal">
      <formula>"NY"</formula>
    </cfRule>
    <cfRule type="cellIs" dxfId="3094" priority="19" operator="equal">
      <formula>"DM"</formula>
    </cfRule>
    <cfRule type="cellIs" dxfId="3093" priority="20" operator="equal">
      <formula>"PM"</formula>
    </cfRule>
    <cfRule type="cellIs" dxfId="3092" priority="21" operator="equal">
      <formula>"LM"</formula>
    </cfRule>
    <cfRule type="cellIs" dxfId="3091" priority="22" operator="equal">
      <formula>"FM"</formula>
    </cfRule>
  </conditionalFormatting>
  <conditionalFormatting sqref="O28">
    <cfRule type="cellIs" dxfId="3090" priority="13" operator="equal">
      <formula>"NY"</formula>
    </cfRule>
    <cfRule type="cellIs" dxfId="3089" priority="14" operator="equal">
      <formula>"DM"</formula>
    </cfRule>
    <cfRule type="cellIs" dxfId="3088" priority="15" operator="equal">
      <formula>"PM"</formula>
    </cfRule>
    <cfRule type="cellIs" dxfId="3087" priority="16" operator="equal">
      <formula>"LM"</formula>
    </cfRule>
    <cfRule type="cellIs" dxfId="3086" priority="17" operator="equal">
      <formula>"FM"</formula>
    </cfRule>
  </conditionalFormatting>
  <conditionalFormatting sqref="O31">
    <cfRule type="cellIs" dxfId="3085" priority="11" operator="equal">
      <formula>"U"</formula>
    </cfRule>
    <cfRule type="cellIs" dxfId="3084" priority="12" operator="equal">
      <formula>"S"</formula>
    </cfRule>
  </conditionalFormatting>
  <conditionalFormatting sqref="O32">
    <cfRule type="cellIs" dxfId="3083" priority="6" operator="equal">
      <formula>"NY"</formula>
    </cfRule>
    <cfRule type="cellIs" dxfId="3082" priority="7" operator="equal">
      <formula>"DM"</formula>
    </cfRule>
    <cfRule type="cellIs" dxfId="3081" priority="8" operator="equal">
      <formula>"PM"</formula>
    </cfRule>
    <cfRule type="cellIs" dxfId="3080" priority="9" operator="equal">
      <formula>"LM"</formula>
    </cfRule>
    <cfRule type="cellIs" dxfId="3079" priority="10" operator="equal">
      <formula>"FM"</formula>
    </cfRule>
  </conditionalFormatting>
  <conditionalFormatting sqref="O33">
    <cfRule type="cellIs" dxfId="3078" priority="1" operator="equal">
      <formula>"NY"</formula>
    </cfRule>
    <cfRule type="cellIs" dxfId="3077" priority="2" operator="equal">
      <formula>"DM"</formula>
    </cfRule>
    <cfRule type="cellIs" dxfId="3076" priority="3" operator="equal">
      <formula>"PM"</formula>
    </cfRule>
    <cfRule type="cellIs" dxfId="3075" priority="4" operator="equal">
      <formula>"LM"</formula>
    </cfRule>
    <cfRule type="cellIs" dxfId="3074" priority="5" operator="equal">
      <formula>"FM"</formula>
    </cfRule>
  </conditionalFormatting>
  <hyperlinks>
    <hyperlink ref="D12" r:id="rId1" xr:uid="{00000000-0004-0000-0200-000000000000}"/>
    <hyperlink ref="D17" r:id="rId2" xr:uid="{00000000-0004-0000-0200-000001000000}"/>
    <hyperlink ref="D21" r:id="rId3" xr:uid="{00000000-0004-0000-0200-000002000000}"/>
    <hyperlink ref="D22" r:id="rId4" xr:uid="{00000000-0004-0000-0200-000003000000}"/>
    <hyperlink ref="D25" r:id="rId5" xr:uid="{00000000-0004-0000-0200-000004000000}"/>
    <hyperlink ref="D29" r:id="rId6" xr:uid="{00000000-0004-0000-0200-000005000000}"/>
    <hyperlink ref="D34" r:id="rId7" xr:uid="{00000000-0004-0000-0200-000006000000}"/>
  </hyperlinks>
  <pageMargins left="0.7" right="0.7" top="0.75" bottom="0.75" header="0.3" footer="0.3"/>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Q81"/>
  <sheetViews>
    <sheetView zoomScale="70" zoomScaleNormal="70" workbookViewId="0">
      <pane ySplit="8" topLeftCell="A9" activePane="bottomLeft" state="frozen"/>
      <selection pane="bottomLeft" activeCell="N47" sqref="N47"/>
    </sheetView>
  </sheetViews>
  <sheetFormatPr defaultColWidth="8.7265625" defaultRowHeight="15.5"/>
  <cols>
    <col min="1" max="1" width="12.453125" style="54" customWidth="1"/>
    <col min="2" max="2" width="16.453125" style="54" customWidth="1"/>
    <col min="3" max="3" width="28.453125" style="54" customWidth="1"/>
    <col min="4" max="7" width="8.7265625" style="54"/>
    <col min="8" max="8" width="23.81640625" style="54" customWidth="1"/>
    <col min="9" max="10" width="19.81640625" style="68" customWidth="1"/>
    <col min="11" max="11" width="22.1796875" style="54" customWidth="1"/>
    <col min="12" max="14" width="18.453125" style="54" customWidth="1"/>
    <col min="15" max="15" width="7.453125" style="68" customWidth="1"/>
    <col min="16" max="16" width="24.7265625" style="68" customWidth="1"/>
    <col min="17" max="17" width="7.26953125" style="54" customWidth="1"/>
    <col min="18" max="16384" width="8.7265625" style="54"/>
  </cols>
  <sheetData>
    <row r="1" spans="1:17" s="52" customFormat="1" ht="21">
      <c r="A1" s="51" t="s">
        <v>176</v>
      </c>
      <c r="I1" s="67"/>
      <c r="J1" s="67"/>
      <c r="O1" s="67"/>
      <c r="P1" s="67"/>
    </row>
    <row r="2" spans="1:17" s="52" customFormat="1" ht="21">
      <c r="A2" s="51" t="s">
        <v>177</v>
      </c>
      <c r="I2" s="67"/>
      <c r="J2" s="67"/>
      <c r="O2" s="67"/>
      <c r="P2" s="67"/>
    </row>
    <row r="3" spans="1:17">
      <c r="A3" s="53" t="s">
        <v>2</v>
      </c>
      <c r="B3" s="54" t="s">
        <v>178</v>
      </c>
    </row>
    <row r="4" spans="1:17">
      <c r="A4" s="54" t="s">
        <v>4</v>
      </c>
      <c r="B4" s="54" t="s">
        <v>179</v>
      </c>
    </row>
    <row r="5" spans="1:17">
      <c r="A5" s="53" t="s">
        <v>6</v>
      </c>
      <c r="B5" s="54" t="s">
        <v>180</v>
      </c>
    </row>
    <row r="6" spans="1:17">
      <c r="A6" s="54" t="s">
        <v>8</v>
      </c>
      <c r="B6" s="54" t="s">
        <v>181</v>
      </c>
    </row>
    <row r="8" spans="1:17" s="59" customFormat="1" ht="52">
      <c r="A8" s="55" t="s">
        <v>10</v>
      </c>
      <c r="B8" s="56" t="s">
        <v>11</v>
      </c>
      <c r="C8" s="56" t="s">
        <v>12</v>
      </c>
      <c r="D8" s="57" t="s">
        <v>13</v>
      </c>
      <c r="E8" s="57" t="s">
        <v>14</v>
      </c>
      <c r="F8" s="57" t="s">
        <v>15</v>
      </c>
      <c r="G8" s="57" t="s">
        <v>16</v>
      </c>
      <c r="H8" s="58" t="s">
        <v>17</v>
      </c>
      <c r="I8" s="69" t="s">
        <v>18</v>
      </c>
      <c r="J8" s="69" t="s">
        <v>19</v>
      </c>
      <c r="K8" s="58" t="s">
        <v>20</v>
      </c>
      <c r="L8" s="56" t="s">
        <v>21</v>
      </c>
      <c r="M8" s="56" t="s">
        <v>22</v>
      </c>
      <c r="N8" s="58" t="s">
        <v>23</v>
      </c>
      <c r="O8" s="69" t="s">
        <v>24</v>
      </c>
      <c r="P8" s="70" t="s">
        <v>25</v>
      </c>
      <c r="Q8" s="58" t="s">
        <v>26</v>
      </c>
    </row>
    <row r="9" spans="1:17" s="59" customFormat="1" ht="13">
      <c r="A9" s="1" t="s">
        <v>27</v>
      </c>
      <c r="B9" s="80" t="s">
        <v>28</v>
      </c>
      <c r="C9" s="81"/>
      <c r="D9" s="81"/>
      <c r="E9" s="81"/>
      <c r="F9" s="81"/>
      <c r="G9" s="81"/>
      <c r="H9" s="81"/>
      <c r="I9" s="71"/>
      <c r="J9" s="71"/>
      <c r="K9" s="81"/>
      <c r="L9" s="11"/>
      <c r="M9" s="11"/>
      <c r="N9" s="11"/>
      <c r="O9" s="12"/>
      <c r="P9" s="72"/>
      <c r="Q9" s="11"/>
    </row>
    <row r="10" spans="1:17" s="61" customFormat="1" ht="51.75" customHeight="1">
      <c r="A10" s="27" t="s">
        <v>29</v>
      </c>
      <c r="B10" s="45" t="s">
        <v>182</v>
      </c>
      <c r="C10" s="139" t="s">
        <v>183</v>
      </c>
      <c r="D10" s="140"/>
      <c r="E10" s="139"/>
      <c r="F10" s="139"/>
      <c r="G10" s="139"/>
      <c r="H10" s="139"/>
      <c r="I10" s="73"/>
      <c r="J10" s="73"/>
      <c r="K10" s="106" t="s">
        <v>184</v>
      </c>
      <c r="L10" s="106"/>
      <c r="M10" s="106"/>
      <c r="N10" s="106"/>
      <c r="O10" s="25" t="s">
        <v>1137</v>
      </c>
      <c r="P10" s="74"/>
      <c r="Q10" s="11" t="s">
        <v>1201</v>
      </c>
    </row>
    <row r="11" spans="1:17" s="59" customFormat="1" ht="39">
      <c r="A11" s="27" t="s">
        <v>33</v>
      </c>
      <c r="B11" s="28" t="s">
        <v>182</v>
      </c>
      <c r="C11" s="135" t="s">
        <v>34</v>
      </c>
      <c r="D11" s="136"/>
      <c r="E11" s="137"/>
      <c r="F11" s="137"/>
      <c r="G11" s="138"/>
      <c r="H11" s="29" t="s">
        <v>185</v>
      </c>
      <c r="I11" s="25" t="s">
        <v>1123</v>
      </c>
      <c r="J11" s="25" t="s">
        <v>1123</v>
      </c>
      <c r="K11" s="30"/>
      <c r="L11" s="30"/>
      <c r="M11" s="30"/>
      <c r="N11" s="30"/>
      <c r="O11" s="25" t="s">
        <v>1137</v>
      </c>
      <c r="P11" s="25"/>
      <c r="Q11" s="11" t="s">
        <v>1201</v>
      </c>
    </row>
    <row r="12" spans="1:17" s="60" customFormat="1" ht="66.5">
      <c r="A12" s="31" t="s">
        <v>36</v>
      </c>
      <c r="B12" s="31" t="s">
        <v>37</v>
      </c>
      <c r="C12" s="62" t="s">
        <v>186</v>
      </c>
      <c r="D12" s="18" t="s">
        <v>187</v>
      </c>
      <c r="E12" s="32" t="str">
        <f>HYPERLINK("02-项目级\P1-智能办服务平台\02-全程管理\05-评审管理\01-评审缺陷管理表(Kamfu-ZNB-MC-DefectList)V1-0-engl.xlsx","engl")</f>
        <v>engl</v>
      </c>
      <c r="F12" s="33" t="s">
        <v>1073</v>
      </c>
      <c r="G12" s="33" t="s">
        <v>41</v>
      </c>
      <c r="H12" s="34"/>
      <c r="I12" s="25" t="s">
        <v>1123</v>
      </c>
      <c r="J12" s="37" t="s">
        <v>1123</v>
      </c>
      <c r="K12" s="35" t="s">
        <v>1202</v>
      </c>
      <c r="L12" s="36"/>
      <c r="M12" s="36"/>
      <c r="N12" s="35"/>
      <c r="O12" s="37"/>
      <c r="P12" s="30"/>
      <c r="Q12" s="11" t="s">
        <v>1203</v>
      </c>
    </row>
    <row r="13" spans="1:17" s="60" customFormat="1" ht="39">
      <c r="A13" s="31" t="s">
        <v>36</v>
      </c>
      <c r="B13" s="31" t="s">
        <v>37</v>
      </c>
      <c r="C13" s="62" t="s">
        <v>42</v>
      </c>
      <c r="D13" s="8" t="s">
        <v>43</v>
      </c>
      <c r="E13" s="33" t="s">
        <v>39</v>
      </c>
      <c r="F13" s="33" t="s">
        <v>40</v>
      </c>
      <c r="G13" s="33" t="s">
        <v>41</v>
      </c>
      <c r="H13" s="34"/>
      <c r="I13" s="25"/>
      <c r="J13" s="37"/>
      <c r="K13" s="35"/>
      <c r="L13" s="36"/>
      <c r="M13" s="36"/>
      <c r="N13" s="35"/>
      <c r="O13" s="37"/>
      <c r="P13" s="30"/>
      <c r="Q13" s="11" t="s">
        <v>1203</v>
      </c>
    </row>
    <row r="14" spans="1:17" s="59" customFormat="1" ht="39">
      <c r="A14" s="27" t="s">
        <v>33</v>
      </c>
      <c r="B14" s="28" t="s">
        <v>182</v>
      </c>
      <c r="C14" s="135" t="s">
        <v>188</v>
      </c>
      <c r="D14" s="136"/>
      <c r="E14" s="137"/>
      <c r="F14" s="137"/>
      <c r="G14" s="138"/>
      <c r="H14" s="29" t="s">
        <v>189</v>
      </c>
      <c r="I14" s="25" t="s">
        <v>1123</v>
      </c>
      <c r="J14" s="25" t="s">
        <v>1123</v>
      </c>
      <c r="K14" s="30"/>
      <c r="L14" s="30"/>
      <c r="M14" s="30"/>
      <c r="N14" s="30"/>
      <c r="O14" s="25" t="s">
        <v>1137</v>
      </c>
      <c r="P14" s="25"/>
      <c r="Q14" s="11" t="s">
        <v>1203</v>
      </c>
    </row>
    <row r="15" spans="1:17" s="60" customFormat="1" ht="156">
      <c r="A15" s="31" t="s">
        <v>36</v>
      </c>
      <c r="B15" s="31" t="s">
        <v>190</v>
      </c>
      <c r="C15" s="62" t="s">
        <v>186</v>
      </c>
      <c r="D15" s="18" t="s">
        <v>187</v>
      </c>
      <c r="E15" s="32" t="str">
        <f>HYPERLINK("02-项目级\P1-智能办服务平台\02-全程管理\05-评审管理\01-评审缺陷管理表(Kamfu-ZNB-MC-DefectList)V1-0-engl.xlsx","engl")</f>
        <v>engl</v>
      </c>
      <c r="F15" s="33" t="s">
        <v>1073</v>
      </c>
      <c r="G15" s="33" t="s">
        <v>41</v>
      </c>
      <c r="H15" s="34"/>
      <c r="I15" s="25" t="s">
        <v>1123</v>
      </c>
      <c r="J15" s="37" t="s">
        <v>1123</v>
      </c>
      <c r="K15" s="35" t="s">
        <v>1204</v>
      </c>
      <c r="L15" s="36"/>
      <c r="M15" s="36"/>
      <c r="N15" s="35"/>
      <c r="O15" s="37"/>
      <c r="P15" s="30"/>
      <c r="Q15" s="11" t="s">
        <v>1205</v>
      </c>
    </row>
    <row r="16" spans="1:17" s="60" customFormat="1" ht="39">
      <c r="A16" s="31" t="s">
        <v>36</v>
      </c>
      <c r="B16" s="31" t="s">
        <v>190</v>
      </c>
      <c r="C16" s="62" t="s">
        <v>42</v>
      </c>
      <c r="D16" s="8" t="s">
        <v>43</v>
      </c>
      <c r="E16" s="33" t="s">
        <v>39</v>
      </c>
      <c r="F16" s="33" t="s">
        <v>40</v>
      </c>
      <c r="G16" s="33" t="s">
        <v>41</v>
      </c>
      <c r="H16" s="34"/>
      <c r="I16" s="25"/>
      <c r="J16" s="37"/>
      <c r="K16" s="35"/>
      <c r="L16" s="36"/>
      <c r="M16" s="36"/>
      <c r="N16" s="35"/>
      <c r="O16" s="37"/>
      <c r="P16" s="30"/>
      <c r="Q16" s="11" t="s">
        <v>1205</v>
      </c>
    </row>
    <row r="17" spans="1:17" s="59" customFormat="1" ht="39">
      <c r="A17" s="27" t="s">
        <v>27</v>
      </c>
      <c r="B17" s="82" t="s">
        <v>47</v>
      </c>
      <c r="C17" s="83"/>
      <c r="D17" s="81"/>
      <c r="E17" s="83"/>
      <c r="F17" s="83"/>
      <c r="G17" s="83"/>
      <c r="H17" s="83"/>
      <c r="I17" s="75"/>
      <c r="J17" s="75"/>
      <c r="K17" s="83"/>
      <c r="L17" s="30"/>
      <c r="M17" s="30"/>
      <c r="N17" s="30"/>
      <c r="O17" s="25"/>
      <c r="P17" s="74"/>
      <c r="Q17" s="11" t="s">
        <v>1206</v>
      </c>
    </row>
    <row r="18" spans="1:17" s="61" customFormat="1" ht="51.75" customHeight="1">
      <c r="A18" s="27" t="s">
        <v>29</v>
      </c>
      <c r="B18" s="45" t="s">
        <v>191</v>
      </c>
      <c r="C18" s="139" t="s">
        <v>192</v>
      </c>
      <c r="D18" s="140"/>
      <c r="E18" s="139"/>
      <c r="F18" s="139"/>
      <c r="G18" s="139"/>
      <c r="H18" s="139"/>
      <c r="I18" s="73"/>
      <c r="J18" s="73"/>
      <c r="K18" s="106" t="s">
        <v>193</v>
      </c>
      <c r="L18" s="106"/>
      <c r="M18" s="106"/>
      <c r="N18" s="106"/>
      <c r="O18" s="25" t="s">
        <v>1137</v>
      </c>
      <c r="P18" s="74"/>
      <c r="Q18" s="11" t="s">
        <v>1206</v>
      </c>
    </row>
    <row r="19" spans="1:17" s="59" customFormat="1" ht="39">
      <c r="A19" s="27" t="s">
        <v>33</v>
      </c>
      <c r="B19" s="28" t="s">
        <v>191</v>
      </c>
      <c r="C19" s="135" t="s">
        <v>34</v>
      </c>
      <c r="D19" s="136"/>
      <c r="E19" s="137"/>
      <c r="F19" s="137"/>
      <c r="G19" s="138"/>
      <c r="H19" s="29" t="s">
        <v>185</v>
      </c>
      <c r="I19" s="25" t="s">
        <v>1132</v>
      </c>
      <c r="J19" s="25" t="s">
        <v>1132</v>
      </c>
      <c r="K19" s="30"/>
      <c r="L19" s="30"/>
      <c r="M19" s="30"/>
      <c r="N19" s="30"/>
      <c r="O19" s="25" t="s">
        <v>1137</v>
      </c>
      <c r="P19" s="25"/>
      <c r="Q19" s="11" t="s">
        <v>1206</v>
      </c>
    </row>
    <row r="20" spans="1:17" s="60" customFormat="1" ht="45">
      <c r="A20" s="31" t="s">
        <v>36</v>
      </c>
      <c r="B20" s="31" t="s">
        <v>37</v>
      </c>
      <c r="C20" s="62" t="s">
        <v>194</v>
      </c>
      <c r="D20" s="17" t="s">
        <v>1089</v>
      </c>
      <c r="E20" s="32" t="str">
        <f>HYPERLINK("01-组织级\01-组织财富库\01-标准过程文件库\03-支持类\05-评审管理\评审指南(Kamfu-SPI-PR-Guid-Review)V1-1-engl.docx","engl")</f>
        <v>engl</v>
      </c>
      <c r="F20" s="33" t="s">
        <v>1073</v>
      </c>
      <c r="G20" s="33" t="s">
        <v>41</v>
      </c>
      <c r="H20" s="34"/>
      <c r="I20" s="25" t="s">
        <v>1123</v>
      </c>
      <c r="J20" s="37" t="s">
        <v>1123</v>
      </c>
      <c r="K20" s="35"/>
      <c r="L20" s="36"/>
      <c r="M20" s="36"/>
      <c r="N20" s="35"/>
      <c r="O20" s="37"/>
      <c r="P20" s="30"/>
      <c r="Q20" s="11" t="s">
        <v>1207</v>
      </c>
    </row>
    <row r="21" spans="1:17" s="60" customFormat="1" ht="39">
      <c r="A21" s="31" t="s">
        <v>36</v>
      </c>
      <c r="B21" s="31" t="s">
        <v>37</v>
      </c>
      <c r="C21" s="62" t="s">
        <v>42</v>
      </c>
      <c r="D21" s="8" t="s">
        <v>43</v>
      </c>
      <c r="E21" s="33" t="s">
        <v>39</v>
      </c>
      <c r="F21" s="33" t="s">
        <v>40</v>
      </c>
      <c r="G21" s="33" t="s">
        <v>41</v>
      </c>
      <c r="H21" s="34"/>
      <c r="I21" s="25"/>
      <c r="J21" s="37"/>
      <c r="K21" s="35"/>
      <c r="L21" s="36"/>
      <c r="M21" s="36"/>
      <c r="N21" s="35"/>
      <c r="O21" s="37"/>
      <c r="P21" s="30"/>
      <c r="Q21" s="11" t="s">
        <v>1207</v>
      </c>
    </row>
    <row r="22" spans="1:17" s="59" customFormat="1" ht="39">
      <c r="A22" s="27" t="s">
        <v>33</v>
      </c>
      <c r="B22" s="28" t="s">
        <v>191</v>
      </c>
      <c r="C22" s="135" t="s">
        <v>188</v>
      </c>
      <c r="D22" s="136"/>
      <c r="E22" s="137"/>
      <c r="F22" s="137"/>
      <c r="G22" s="138"/>
      <c r="H22" s="29" t="s">
        <v>189</v>
      </c>
      <c r="I22" s="25" t="s">
        <v>1132</v>
      </c>
      <c r="J22" s="25" t="s">
        <v>1132</v>
      </c>
      <c r="K22" s="30"/>
      <c r="L22" s="30"/>
      <c r="M22" s="30"/>
      <c r="N22" s="30"/>
      <c r="O22" s="25" t="s">
        <v>1137</v>
      </c>
      <c r="P22" s="25"/>
      <c r="Q22" s="11" t="s">
        <v>1208</v>
      </c>
    </row>
    <row r="23" spans="1:17" s="60" customFormat="1" ht="57">
      <c r="A23" s="31" t="s">
        <v>36</v>
      </c>
      <c r="B23" s="31" t="s">
        <v>190</v>
      </c>
      <c r="C23" s="62" t="s">
        <v>194</v>
      </c>
      <c r="D23" s="18" t="s">
        <v>195</v>
      </c>
      <c r="E23" s="32" t="str">
        <f>HYPERLINK("01-组织级\01-组织财富库\01-标准过程文件库\03-支持类\05-评审管理\评审指南(Kamfu-SPI-PR-Guid-Review)V1-1-engl.docx","engl")</f>
        <v>engl</v>
      </c>
      <c r="F23" s="33" t="s">
        <v>1073</v>
      </c>
      <c r="G23" s="33" t="s">
        <v>41</v>
      </c>
      <c r="H23" s="34"/>
      <c r="I23" s="25" t="s">
        <v>1123</v>
      </c>
      <c r="J23" s="37" t="s">
        <v>1123</v>
      </c>
      <c r="K23" s="35"/>
      <c r="L23" s="36"/>
      <c r="M23" s="36"/>
      <c r="N23" s="35"/>
      <c r="O23" s="37"/>
      <c r="P23" s="30"/>
      <c r="Q23" s="11" t="s">
        <v>1208</v>
      </c>
    </row>
    <row r="24" spans="1:17" s="60" customFormat="1" ht="39">
      <c r="A24" s="31" t="s">
        <v>36</v>
      </c>
      <c r="B24" s="31" t="s">
        <v>190</v>
      </c>
      <c r="C24" s="62" t="s">
        <v>42</v>
      </c>
      <c r="D24" s="8" t="s">
        <v>43</v>
      </c>
      <c r="E24" s="33" t="s">
        <v>39</v>
      </c>
      <c r="F24" s="33" t="s">
        <v>40</v>
      </c>
      <c r="G24" s="33" t="s">
        <v>41</v>
      </c>
      <c r="H24" s="34"/>
      <c r="I24" s="25" t="s">
        <v>1123</v>
      </c>
      <c r="J24" s="25" t="s">
        <v>1123</v>
      </c>
      <c r="K24" s="35"/>
      <c r="L24" s="36"/>
      <c r="M24" s="36"/>
      <c r="N24" s="35"/>
      <c r="O24" s="37"/>
      <c r="P24" s="30"/>
      <c r="Q24" s="11" t="s">
        <v>1208</v>
      </c>
    </row>
    <row r="25" spans="1:17" s="61" customFormat="1" ht="51.75" customHeight="1">
      <c r="A25" s="27" t="s">
        <v>29</v>
      </c>
      <c r="B25" s="45" t="s">
        <v>196</v>
      </c>
      <c r="C25" s="139" t="s">
        <v>197</v>
      </c>
      <c r="D25" s="140"/>
      <c r="E25" s="139"/>
      <c r="F25" s="139"/>
      <c r="G25" s="139"/>
      <c r="H25" s="139"/>
      <c r="I25" s="73"/>
      <c r="J25" s="73"/>
      <c r="K25" s="106" t="s">
        <v>198</v>
      </c>
      <c r="L25" s="106"/>
      <c r="M25" s="106"/>
      <c r="N25" s="106"/>
      <c r="O25" s="25" t="s">
        <v>1137</v>
      </c>
      <c r="P25" s="74"/>
      <c r="Q25" s="11" t="s">
        <v>1209</v>
      </c>
    </row>
    <row r="26" spans="1:17" s="59" customFormat="1" ht="39">
      <c r="A26" s="27" t="s">
        <v>33</v>
      </c>
      <c r="B26" s="28" t="s">
        <v>196</v>
      </c>
      <c r="C26" s="135" t="s">
        <v>34</v>
      </c>
      <c r="D26" s="136"/>
      <c r="E26" s="137"/>
      <c r="F26" s="137"/>
      <c r="G26" s="138"/>
      <c r="H26" s="29" t="s">
        <v>185</v>
      </c>
      <c r="I26" s="25" t="s">
        <v>1132</v>
      </c>
      <c r="J26" s="25" t="s">
        <v>1132</v>
      </c>
      <c r="K26" s="30"/>
      <c r="L26" s="30"/>
      <c r="M26" s="30"/>
      <c r="N26" s="30"/>
      <c r="O26" s="25" t="s">
        <v>1137</v>
      </c>
      <c r="P26" s="25"/>
      <c r="Q26" s="11" t="s">
        <v>1209</v>
      </c>
    </row>
    <row r="27" spans="1:17" s="60" customFormat="1" ht="57">
      <c r="A27" s="31" t="s">
        <v>36</v>
      </c>
      <c r="B27" s="31" t="s">
        <v>37</v>
      </c>
      <c r="C27" s="62" t="s">
        <v>199</v>
      </c>
      <c r="D27" s="20" t="s">
        <v>1090</v>
      </c>
      <c r="E27" s="32" t="str">
        <f>HYPERLINK("02-项目级\P1-智能办服务平台\01-生存周期\03-项目策划\03-项目计划书 (Kamfu-ZNB-PLAN-Plan)V1-1-engl.docx","engl")</f>
        <v>engl</v>
      </c>
      <c r="F27" s="33" t="s">
        <v>1073</v>
      </c>
      <c r="G27" s="33" t="s">
        <v>41</v>
      </c>
      <c r="H27" s="34"/>
      <c r="I27" s="25" t="s">
        <v>1123</v>
      </c>
      <c r="J27" s="37" t="s">
        <v>1123</v>
      </c>
      <c r="K27" s="35"/>
      <c r="L27" s="36"/>
      <c r="M27" s="36"/>
      <c r="N27" s="35"/>
      <c r="O27" s="37"/>
      <c r="P27" s="30"/>
      <c r="Q27" s="11" t="s">
        <v>1210</v>
      </c>
    </row>
    <row r="28" spans="1:17" s="60" customFormat="1" ht="39">
      <c r="A28" s="31" t="s">
        <v>36</v>
      </c>
      <c r="B28" s="31" t="s">
        <v>37</v>
      </c>
      <c r="C28" s="62" t="s">
        <v>42</v>
      </c>
      <c r="D28" s="8" t="s">
        <v>43</v>
      </c>
      <c r="E28" s="33" t="s">
        <v>39</v>
      </c>
      <c r="F28" s="33" t="s">
        <v>40</v>
      </c>
      <c r="G28" s="33" t="s">
        <v>41</v>
      </c>
      <c r="H28" s="34"/>
      <c r="I28" s="25"/>
      <c r="J28" s="37"/>
      <c r="K28" s="35"/>
      <c r="L28" s="36"/>
      <c r="M28" s="36"/>
      <c r="N28" s="35"/>
      <c r="O28" s="37"/>
      <c r="P28" s="30"/>
      <c r="Q28" s="11" t="s">
        <v>1210</v>
      </c>
    </row>
    <row r="29" spans="1:17" s="59" customFormat="1" ht="39">
      <c r="A29" s="27" t="s">
        <v>33</v>
      </c>
      <c r="B29" s="28" t="s">
        <v>196</v>
      </c>
      <c r="C29" s="135" t="s">
        <v>188</v>
      </c>
      <c r="D29" s="136"/>
      <c r="E29" s="137"/>
      <c r="F29" s="137"/>
      <c r="G29" s="138"/>
      <c r="H29" s="29" t="s">
        <v>189</v>
      </c>
      <c r="I29" s="25" t="s">
        <v>1132</v>
      </c>
      <c r="J29" s="25" t="s">
        <v>1132</v>
      </c>
      <c r="K29" s="30"/>
      <c r="L29" s="30"/>
      <c r="M29" s="30"/>
      <c r="N29" s="30"/>
      <c r="O29" s="25" t="s">
        <v>1137</v>
      </c>
      <c r="P29" s="25"/>
      <c r="Q29" s="11" t="s">
        <v>1211</v>
      </c>
    </row>
    <row r="30" spans="1:17" s="60" customFormat="1" ht="47.5">
      <c r="A30" s="31" t="s">
        <v>36</v>
      </c>
      <c r="B30" s="31" t="s">
        <v>190</v>
      </c>
      <c r="C30" s="62" t="s">
        <v>199</v>
      </c>
      <c r="D30" s="18" t="s">
        <v>200</v>
      </c>
      <c r="E30" s="32" t="str">
        <f>HYPERLINK("02-项目级\P3-佛山市政数局微信公众号系统\01-生存周期\03-项目策划\03-项目计划书 (Kamfu-GZHXT-PLAN-Plan)V1-0-engl.docx","engl")</f>
        <v>engl</v>
      </c>
      <c r="F30" s="33" t="s">
        <v>1073</v>
      </c>
      <c r="G30" s="33" t="s">
        <v>41</v>
      </c>
      <c r="H30" s="34"/>
      <c r="I30" s="25" t="s">
        <v>1123</v>
      </c>
      <c r="J30" s="37" t="s">
        <v>1123</v>
      </c>
      <c r="K30" s="35"/>
      <c r="L30" s="36"/>
      <c r="M30" s="36"/>
      <c r="N30" s="35"/>
      <c r="O30" s="37"/>
      <c r="P30" s="30"/>
      <c r="Q30" s="11" t="s">
        <v>1211</v>
      </c>
    </row>
    <row r="31" spans="1:17" s="60" customFormat="1" ht="39">
      <c r="A31" s="31" t="s">
        <v>36</v>
      </c>
      <c r="B31" s="31" t="s">
        <v>190</v>
      </c>
      <c r="C31" s="62" t="s">
        <v>42</v>
      </c>
      <c r="D31" s="8" t="s">
        <v>43</v>
      </c>
      <c r="E31" s="33" t="s">
        <v>39</v>
      </c>
      <c r="F31" s="33" t="s">
        <v>40</v>
      </c>
      <c r="G31" s="33" t="s">
        <v>41</v>
      </c>
      <c r="H31" s="34"/>
      <c r="I31" s="25"/>
      <c r="J31" s="37"/>
      <c r="K31" s="35"/>
      <c r="L31" s="36"/>
      <c r="M31" s="36"/>
      <c r="N31" s="35"/>
      <c r="O31" s="37"/>
      <c r="P31" s="30"/>
      <c r="Q31" s="11" t="s">
        <v>1211</v>
      </c>
    </row>
    <row r="32" spans="1:17" s="61" customFormat="1" ht="51.75" customHeight="1">
      <c r="A32" s="27" t="s">
        <v>29</v>
      </c>
      <c r="B32" s="45" t="s">
        <v>201</v>
      </c>
      <c r="C32" s="139" t="s">
        <v>202</v>
      </c>
      <c r="D32" s="140"/>
      <c r="E32" s="139"/>
      <c r="F32" s="139"/>
      <c r="G32" s="139"/>
      <c r="H32" s="139"/>
      <c r="I32" s="73"/>
      <c r="J32" s="73" t="s">
        <v>203</v>
      </c>
      <c r="K32" s="106" t="s">
        <v>204</v>
      </c>
      <c r="L32" s="106"/>
      <c r="M32" s="106"/>
      <c r="N32" s="106"/>
      <c r="O32" s="25" t="s">
        <v>1137</v>
      </c>
      <c r="P32" s="74"/>
      <c r="Q32" s="11" t="s">
        <v>1212</v>
      </c>
    </row>
    <row r="33" spans="1:17" s="59" customFormat="1" ht="39">
      <c r="A33" s="27" t="s">
        <v>33</v>
      </c>
      <c r="B33" s="28" t="s">
        <v>201</v>
      </c>
      <c r="C33" s="135" t="s">
        <v>34</v>
      </c>
      <c r="D33" s="136"/>
      <c r="E33" s="137"/>
      <c r="F33" s="137"/>
      <c r="G33" s="138"/>
      <c r="H33" s="29" t="s">
        <v>185</v>
      </c>
      <c r="I33" s="25" t="s">
        <v>1132</v>
      </c>
      <c r="J33" s="25" t="s">
        <v>1132</v>
      </c>
      <c r="K33" s="30"/>
      <c r="L33" s="30"/>
      <c r="M33" s="30"/>
      <c r="N33" s="30"/>
      <c r="O33" s="25" t="s">
        <v>1137</v>
      </c>
      <c r="P33" s="25"/>
      <c r="Q33" s="11" t="s">
        <v>1212</v>
      </c>
    </row>
    <row r="34" spans="1:17" s="60" customFormat="1" ht="57">
      <c r="A34" s="31" t="s">
        <v>36</v>
      </c>
      <c r="B34" s="31" t="s">
        <v>37</v>
      </c>
      <c r="C34" s="62" t="s">
        <v>205</v>
      </c>
      <c r="D34" s="20" t="s">
        <v>1091</v>
      </c>
      <c r="E34" s="32" t="str">
        <f>HYPERLINK("02-项目级\P1-智能办服务平台\02-全程管理\05-评审管理\03-计划评审\02-评审检查表_项目计划(Kamfu-ZNB-PR-RevChkList)V1-0-engl.xlsx","engl")</f>
        <v>engl</v>
      </c>
      <c r="F34" s="33" t="s">
        <v>1073</v>
      </c>
      <c r="G34" s="33" t="s">
        <v>41</v>
      </c>
      <c r="H34" s="34"/>
      <c r="I34" s="25" t="s">
        <v>1123</v>
      </c>
      <c r="J34" s="37" t="s">
        <v>1123</v>
      </c>
      <c r="K34" s="35"/>
      <c r="L34" s="36"/>
      <c r="M34" s="36"/>
      <c r="N34" s="35"/>
      <c r="O34" s="37"/>
      <c r="P34" s="30"/>
      <c r="Q34" s="11" t="s">
        <v>1213</v>
      </c>
    </row>
    <row r="35" spans="1:17" s="60" customFormat="1" ht="39">
      <c r="A35" s="31" t="s">
        <v>36</v>
      </c>
      <c r="B35" s="31" t="s">
        <v>37</v>
      </c>
      <c r="C35" s="62" t="s">
        <v>42</v>
      </c>
      <c r="D35" s="8" t="s">
        <v>43</v>
      </c>
      <c r="E35" s="33" t="s">
        <v>39</v>
      </c>
      <c r="F35" s="33" t="s">
        <v>40</v>
      </c>
      <c r="G35" s="33" t="s">
        <v>41</v>
      </c>
      <c r="H35" s="34"/>
      <c r="I35" s="25"/>
      <c r="J35" s="37"/>
      <c r="K35" s="35"/>
      <c r="L35" s="36"/>
      <c r="M35" s="36"/>
      <c r="N35" s="35"/>
      <c r="O35" s="37"/>
      <c r="P35" s="30"/>
      <c r="Q35" s="11" t="s">
        <v>1213</v>
      </c>
    </row>
    <row r="36" spans="1:17" s="59" customFormat="1" ht="39">
      <c r="A36" s="27" t="s">
        <v>33</v>
      </c>
      <c r="B36" s="28" t="s">
        <v>201</v>
      </c>
      <c r="C36" s="135" t="s">
        <v>188</v>
      </c>
      <c r="D36" s="136"/>
      <c r="E36" s="137"/>
      <c r="F36" s="137"/>
      <c r="G36" s="138"/>
      <c r="H36" s="29" t="s">
        <v>189</v>
      </c>
      <c r="I36" s="25" t="s">
        <v>1132</v>
      </c>
      <c r="J36" s="25" t="s">
        <v>1132</v>
      </c>
      <c r="K36" s="30"/>
      <c r="L36" s="30"/>
      <c r="M36" s="30"/>
      <c r="N36" s="30"/>
      <c r="O36" s="25" t="s">
        <v>1137</v>
      </c>
      <c r="P36" s="25"/>
      <c r="Q36" s="11" t="s">
        <v>1213</v>
      </c>
    </row>
    <row r="37" spans="1:17" s="60" customFormat="1" ht="66.5">
      <c r="A37" s="31" t="s">
        <v>36</v>
      </c>
      <c r="B37" s="31" t="s">
        <v>190</v>
      </c>
      <c r="C37" s="62" t="s">
        <v>205</v>
      </c>
      <c r="D37" s="18" t="s">
        <v>206</v>
      </c>
      <c r="E37" s="32" t="str">
        <f>HYPERLINK("02-项目级\P3-佛山市政数局微信公众号系统\02-全程管理\05-评审管理\03-计划评审\02-评审检查表_项目计划(Kamfu-GZHXT-PR-RevChkList)V1-0-engl.xlsx","engl")</f>
        <v>engl</v>
      </c>
      <c r="F37" s="33" t="s">
        <v>1073</v>
      </c>
      <c r="G37" s="33" t="s">
        <v>41</v>
      </c>
      <c r="H37" s="34"/>
      <c r="I37" s="25" t="s">
        <v>1123</v>
      </c>
      <c r="J37" s="37" t="s">
        <v>1123</v>
      </c>
      <c r="K37" s="35"/>
      <c r="L37" s="36"/>
      <c r="M37" s="36"/>
      <c r="N37" s="35"/>
      <c r="O37" s="37"/>
      <c r="P37" s="30"/>
      <c r="Q37" s="11" t="s">
        <v>1214</v>
      </c>
    </row>
    <row r="38" spans="1:17" s="60" customFormat="1" ht="39">
      <c r="A38" s="31" t="s">
        <v>36</v>
      </c>
      <c r="B38" s="31" t="s">
        <v>190</v>
      </c>
      <c r="C38" s="62" t="s">
        <v>42</v>
      </c>
      <c r="D38" s="8" t="s">
        <v>43</v>
      </c>
      <c r="E38" s="33" t="s">
        <v>39</v>
      </c>
      <c r="F38" s="33" t="s">
        <v>40</v>
      </c>
      <c r="G38" s="33" t="s">
        <v>41</v>
      </c>
      <c r="H38" s="34"/>
      <c r="I38" s="25"/>
      <c r="J38" s="37"/>
      <c r="K38" s="35"/>
      <c r="L38" s="36"/>
      <c r="M38" s="36"/>
      <c r="N38" s="35"/>
      <c r="O38" s="37"/>
      <c r="P38" s="30"/>
      <c r="Q38" s="11" t="s">
        <v>1214</v>
      </c>
    </row>
    <row r="39" spans="1:17" s="61" customFormat="1" ht="51.75" customHeight="1">
      <c r="A39" s="27" t="s">
        <v>29</v>
      </c>
      <c r="B39" s="45" t="s">
        <v>207</v>
      </c>
      <c r="C39" s="139" t="s">
        <v>208</v>
      </c>
      <c r="D39" s="140"/>
      <c r="E39" s="139"/>
      <c r="F39" s="139"/>
      <c r="G39" s="139"/>
      <c r="H39" s="139"/>
      <c r="I39" s="73"/>
      <c r="J39" s="73"/>
      <c r="K39" s="106" t="s">
        <v>209</v>
      </c>
      <c r="L39" s="106"/>
      <c r="M39" s="106"/>
      <c r="N39" s="106"/>
      <c r="O39" s="25" t="s">
        <v>1137</v>
      </c>
      <c r="P39" s="74"/>
      <c r="Q39" s="11" t="s">
        <v>1214</v>
      </c>
    </row>
    <row r="40" spans="1:17" s="59" customFormat="1" ht="39">
      <c r="A40" s="27" t="s">
        <v>33</v>
      </c>
      <c r="B40" s="28" t="s">
        <v>207</v>
      </c>
      <c r="C40" s="135" t="s">
        <v>34</v>
      </c>
      <c r="D40" s="136"/>
      <c r="E40" s="137"/>
      <c r="F40" s="137"/>
      <c r="G40" s="138"/>
      <c r="H40" s="29" t="s">
        <v>185</v>
      </c>
      <c r="I40" s="25" t="s">
        <v>1132</v>
      </c>
      <c r="J40" s="25" t="s">
        <v>1132</v>
      </c>
      <c r="K40" s="30"/>
      <c r="L40" s="30"/>
      <c r="M40" s="30"/>
      <c r="N40" s="30"/>
      <c r="O40" s="25" t="s">
        <v>1137</v>
      </c>
      <c r="P40" s="25"/>
      <c r="Q40" s="11" t="s">
        <v>1215</v>
      </c>
    </row>
    <row r="41" spans="1:17" s="60" customFormat="1" ht="117">
      <c r="A41" s="31" t="s">
        <v>36</v>
      </c>
      <c r="B41" s="31" t="s">
        <v>37</v>
      </c>
      <c r="C41" s="62" t="s">
        <v>186</v>
      </c>
      <c r="D41" s="20" t="s">
        <v>1092</v>
      </c>
      <c r="E41" s="32" t="str">
        <f>HYPERLINK("02-项目级\P1-智能办服务平台\02-全程管理\05-评审管理\01-评审缺陷管理表(Kamfu-ZNB-MC-DefectList)V1-0-engl.xlsx","engl")</f>
        <v>engl</v>
      </c>
      <c r="F41" s="33" t="s">
        <v>1073</v>
      </c>
      <c r="G41" s="33" t="s">
        <v>41</v>
      </c>
      <c r="H41" s="34"/>
      <c r="I41" s="25" t="s">
        <v>1123</v>
      </c>
      <c r="J41" s="37" t="s">
        <v>1123</v>
      </c>
      <c r="K41" s="35" t="s">
        <v>1216</v>
      </c>
      <c r="L41" s="36"/>
      <c r="M41" s="36" t="s">
        <v>1217</v>
      </c>
      <c r="N41" s="35"/>
      <c r="O41" s="37"/>
      <c r="P41" s="30"/>
      <c r="Q41" s="11" t="s">
        <v>1215</v>
      </c>
    </row>
    <row r="42" spans="1:17" s="60" customFormat="1" ht="39">
      <c r="A42" s="31" t="s">
        <v>36</v>
      </c>
      <c r="B42" s="31" t="s">
        <v>37</v>
      </c>
      <c r="C42" s="62" t="s">
        <v>42</v>
      </c>
      <c r="D42" s="8" t="s">
        <v>43</v>
      </c>
      <c r="E42" s="33" t="s">
        <v>39</v>
      </c>
      <c r="F42" s="33" t="s">
        <v>40</v>
      </c>
      <c r="G42" s="33" t="s">
        <v>41</v>
      </c>
      <c r="H42" s="34"/>
      <c r="I42" s="25"/>
      <c r="J42" s="37"/>
      <c r="K42" s="35"/>
      <c r="L42" s="36"/>
      <c r="M42" s="36"/>
      <c r="N42" s="35"/>
      <c r="O42" s="37"/>
      <c r="P42" s="30"/>
      <c r="Q42" s="11" t="s">
        <v>1218</v>
      </c>
    </row>
    <row r="43" spans="1:17" s="59" customFormat="1" ht="39">
      <c r="A43" s="27" t="s">
        <v>33</v>
      </c>
      <c r="B43" s="28" t="s">
        <v>207</v>
      </c>
      <c r="C43" s="135" t="s">
        <v>188</v>
      </c>
      <c r="D43" s="136"/>
      <c r="E43" s="137"/>
      <c r="F43" s="137"/>
      <c r="G43" s="138"/>
      <c r="H43" s="29" t="s">
        <v>189</v>
      </c>
      <c r="I43" s="25" t="s">
        <v>1132</v>
      </c>
      <c r="J43" s="25" t="s">
        <v>1132</v>
      </c>
      <c r="K43" s="30"/>
      <c r="L43" s="30"/>
      <c r="M43" s="30"/>
      <c r="N43" s="30"/>
      <c r="O43" s="25" t="s">
        <v>1137</v>
      </c>
      <c r="P43" s="25"/>
      <c r="Q43" s="11" t="s">
        <v>1218</v>
      </c>
    </row>
    <row r="44" spans="1:17" s="60" customFormat="1" ht="57">
      <c r="A44" s="31" t="s">
        <v>36</v>
      </c>
      <c r="B44" s="31" t="s">
        <v>190</v>
      </c>
      <c r="C44" s="62" t="s">
        <v>186</v>
      </c>
      <c r="D44" s="20" t="s">
        <v>1092</v>
      </c>
      <c r="E44" s="32" t="str">
        <f>HYPERLINK("02-项目级\P1-智能办服务平台\02-全程管理\05-评审管理\01-评审缺陷管理表(Kamfu-ZNB-MC-DefectList)V1-0-engl.xlsx","engl")</f>
        <v>engl</v>
      </c>
      <c r="F44" s="33" t="s">
        <v>1073</v>
      </c>
      <c r="G44" s="33" t="s">
        <v>41</v>
      </c>
      <c r="H44" s="34"/>
      <c r="I44" s="25" t="s">
        <v>1123</v>
      </c>
      <c r="J44" s="37" t="s">
        <v>1123</v>
      </c>
      <c r="K44" s="35"/>
      <c r="L44" s="36"/>
      <c r="M44" s="36"/>
      <c r="N44" s="35"/>
      <c r="O44" s="37"/>
      <c r="P44" s="30"/>
      <c r="Q44" s="11" t="s">
        <v>1219</v>
      </c>
    </row>
    <row r="45" spans="1:17" s="60" customFormat="1" ht="39">
      <c r="A45" s="31" t="s">
        <v>36</v>
      </c>
      <c r="B45" s="31" t="s">
        <v>190</v>
      </c>
      <c r="C45" s="62" t="s">
        <v>42</v>
      </c>
      <c r="D45" s="8" t="s">
        <v>43</v>
      </c>
      <c r="E45" s="33" t="s">
        <v>39</v>
      </c>
      <c r="F45" s="33" t="s">
        <v>40</v>
      </c>
      <c r="G45" s="33" t="s">
        <v>41</v>
      </c>
      <c r="H45" s="34"/>
      <c r="I45" s="25"/>
      <c r="J45" s="37"/>
      <c r="K45" s="35"/>
      <c r="L45" s="36"/>
      <c r="M45" s="36"/>
      <c r="N45" s="35"/>
      <c r="O45" s="37"/>
      <c r="P45" s="30"/>
      <c r="Q45" s="11" t="s">
        <v>1219</v>
      </c>
    </row>
    <row r="46" spans="1:17" s="59" customFormat="1" ht="39">
      <c r="A46" s="27" t="s">
        <v>27</v>
      </c>
      <c r="B46" s="82" t="s">
        <v>73</v>
      </c>
      <c r="C46" s="83"/>
      <c r="D46" s="81"/>
      <c r="E46" s="83"/>
      <c r="F46" s="83"/>
      <c r="G46" s="83"/>
      <c r="H46" s="83"/>
      <c r="I46" s="75"/>
      <c r="J46" s="75"/>
      <c r="K46" s="83"/>
      <c r="L46" s="30"/>
      <c r="M46" s="30"/>
      <c r="N46" s="30"/>
      <c r="O46" s="25"/>
      <c r="P46" s="74"/>
      <c r="Q46" s="11" t="s">
        <v>1219</v>
      </c>
    </row>
    <row r="47" spans="1:17" s="61" customFormat="1" ht="51.75" customHeight="1">
      <c r="A47" s="27" t="s">
        <v>29</v>
      </c>
      <c r="B47" s="45" t="s">
        <v>210</v>
      </c>
      <c r="C47" s="139" t="s">
        <v>211</v>
      </c>
      <c r="D47" s="140"/>
      <c r="E47" s="139"/>
      <c r="F47" s="139"/>
      <c r="G47" s="139"/>
      <c r="H47" s="139"/>
      <c r="I47" s="73"/>
      <c r="J47" s="73" t="s">
        <v>212</v>
      </c>
      <c r="K47" s="106" t="s">
        <v>213</v>
      </c>
      <c r="L47" s="106" t="s">
        <v>1849</v>
      </c>
      <c r="M47" s="106"/>
      <c r="N47" s="106" t="s">
        <v>1848</v>
      </c>
      <c r="O47" s="25" t="s">
        <v>1316</v>
      </c>
      <c r="P47" s="74"/>
      <c r="Q47" s="11" t="s">
        <v>1220</v>
      </c>
    </row>
    <row r="48" spans="1:17" s="60" customFormat="1" ht="39">
      <c r="A48" s="27" t="s">
        <v>33</v>
      </c>
      <c r="B48" s="28" t="s">
        <v>210</v>
      </c>
      <c r="C48" s="135" t="s">
        <v>34</v>
      </c>
      <c r="D48" s="136"/>
      <c r="E48" s="137"/>
      <c r="F48" s="137"/>
      <c r="G48" s="138"/>
      <c r="H48" s="29" t="s">
        <v>185</v>
      </c>
      <c r="I48" s="25" t="s">
        <v>1132</v>
      </c>
      <c r="J48" s="25" t="s">
        <v>1132</v>
      </c>
      <c r="K48" s="30"/>
      <c r="L48" s="30"/>
      <c r="M48" s="30"/>
      <c r="N48" s="30"/>
      <c r="O48" s="25" t="s">
        <v>1137</v>
      </c>
      <c r="P48" s="30"/>
      <c r="Q48" s="11" t="s">
        <v>1220</v>
      </c>
    </row>
    <row r="49" spans="1:17" s="60" customFormat="1" ht="57">
      <c r="A49" s="31" t="s">
        <v>36</v>
      </c>
      <c r="B49" s="31" t="s">
        <v>37</v>
      </c>
      <c r="C49" s="62" t="s">
        <v>186</v>
      </c>
      <c r="D49" s="20" t="s">
        <v>1092</v>
      </c>
      <c r="E49" s="32" t="str">
        <f>HYPERLINK("02-项目级\P1-智能办服务平台\02-全程管理\05-评审管理\01-评审缺陷管理表(Kamfu-ZNB-MC-DefectList)V1-0-engl.xlsx","engl")</f>
        <v>engl</v>
      </c>
      <c r="F49" s="33" t="s">
        <v>1073</v>
      </c>
      <c r="G49" s="33" t="s">
        <v>41</v>
      </c>
      <c r="H49" s="34"/>
      <c r="I49" s="25" t="s">
        <v>1123</v>
      </c>
      <c r="J49" s="37" t="s">
        <v>1123</v>
      </c>
      <c r="K49" s="35" t="s">
        <v>1221</v>
      </c>
      <c r="L49" s="36"/>
      <c r="M49" s="36"/>
      <c r="N49" s="35"/>
      <c r="O49" s="37"/>
      <c r="P49" s="30"/>
      <c r="Q49" s="11" t="s">
        <v>1222</v>
      </c>
    </row>
    <row r="50" spans="1:17" s="59" customFormat="1" ht="39">
      <c r="A50" s="31" t="s">
        <v>36</v>
      </c>
      <c r="B50" s="31" t="s">
        <v>37</v>
      </c>
      <c r="C50" s="84" t="s">
        <v>42</v>
      </c>
      <c r="D50" s="15" t="s">
        <v>43</v>
      </c>
      <c r="E50" s="36" t="s">
        <v>39</v>
      </c>
      <c r="F50" s="36" t="s">
        <v>40</v>
      </c>
      <c r="G50" s="36" t="s">
        <v>41</v>
      </c>
      <c r="H50" s="34"/>
      <c r="I50" s="25"/>
      <c r="J50" s="37"/>
      <c r="K50" s="35"/>
      <c r="L50" s="36"/>
      <c r="M50" s="36"/>
      <c r="N50" s="35"/>
      <c r="O50" s="37"/>
      <c r="P50" s="25"/>
      <c r="Q50" s="11" t="s">
        <v>1222</v>
      </c>
    </row>
    <row r="51" spans="1:17" s="60" customFormat="1" ht="39">
      <c r="A51" s="27" t="s">
        <v>33</v>
      </c>
      <c r="B51" s="28" t="s">
        <v>210</v>
      </c>
      <c r="C51" s="135" t="s">
        <v>188</v>
      </c>
      <c r="D51" s="136"/>
      <c r="E51" s="137"/>
      <c r="F51" s="137"/>
      <c r="G51" s="138"/>
      <c r="H51" s="29" t="s">
        <v>189</v>
      </c>
      <c r="I51" s="25" t="s">
        <v>1132</v>
      </c>
      <c r="J51" s="25" t="s">
        <v>1132</v>
      </c>
      <c r="K51" s="30"/>
      <c r="L51" s="30"/>
      <c r="M51" s="30"/>
      <c r="N51" s="30"/>
      <c r="O51" s="25" t="s">
        <v>1137</v>
      </c>
      <c r="P51" s="30"/>
      <c r="Q51" s="11" t="s">
        <v>1222</v>
      </c>
    </row>
    <row r="52" spans="1:17" s="60" customFormat="1" ht="57">
      <c r="A52" s="31" t="s">
        <v>36</v>
      </c>
      <c r="B52" s="31" t="s">
        <v>190</v>
      </c>
      <c r="C52" s="62" t="s">
        <v>186</v>
      </c>
      <c r="D52" s="20" t="s">
        <v>1092</v>
      </c>
      <c r="E52" s="32" t="str">
        <f>HYPERLINK("02-项目级\P1-智能办服务平台\02-全程管理\05-评审管理\01-评审缺陷管理表(Kamfu-ZNB-MC-DefectList)V1-0-engl.xlsx","engl")</f>
        <v>engl</v>
      </c>
      <c r="F52" s="33" t="s">
        <v>1073</v>
      </c>
      <c r="G52" s="33" t="s">
        <v>41</v>
      </c>
      <c r="H52" s="34"/>
      <c r="I52" s="25" t="s">
        <v>1123</v>
      </c>
      <c r="J52" s="37" t="s">
        <v>1123</v>
      </c>
      <c r="K52" s="35"/>
      <c r="L52" s="36"/>
      <c r="M52" s="36"/>
      <c r="N52" s="35"/>
      <c r="O52" s="37"/>
      <c r="P52" s="30"/>
      <c r="Q52" s="11" t="s">
        <v>1223</v>
      </c>
    </row>
    <row r="53" spans="1:17" s="59" customFormat="1" ht="39">
      <c r="A53" s="31" t="s">
        <v>36</v>
      </c>
      <c r="B53" s="31" t="s">
        <v>190</v>
      </c>
      <c r="C53" s="84" t="s">
        <v>42</v>
      </c>
      <c r="D53" s="15" t="s">
        <v>43</v>
      </c>
      <c r="E53" s="36" t="s">
        <v>39</v>
      </c>
      <c r="F53" s="36" t="s">
        <v>40</v>
      </c>
      <c r="G53" s="36" t="s">
        <v>41</v>
      </c>
      <c r="H53" s="34"/>
      <c r="I53" s="25"/>
      <c r="J53" s="37"/>
      <c r="K53" s="35"/>
      <c r="L53" s="36"/>
      <c r="M53" s="36"/>
      <c r="N53" s="35"/>
      <c r="O53" s="37"/>
      <c r="P53" s="25"/>
      <c r="Q53" s="11" t="s">
        <v>1223</v>
      </c>
    </row>
    <row r="55" spans="1:17">
      <c r="O55" s="54"/>
      <c r="P55" s="54"/>
    </row>
    <row r="56" spans="1:17">
      <c r="O56" s="54"/>
      <c r="P56" s="54"/>
    </row>
    <row r="58" spans="1:17">
      <c r="O58" s="54"/>
      <c r="P58" s="54"/>
    </row>
    <row r="59" spans="1:17">
      <c r="O59" s="54"/>
      <c r="P59" s="54"/>
    </row>
    <row r="63" spans="1:17">
      <c r="O63" s="54"/>
      <c r="P63" s="54"/>
    </row>
    <row r="64" spans="1:17">
      <c r="O64" s="54"/>
      <c r="P64" s="54"/>
    </row>
    <row r="66" spans="15:16">
      <c r="O66" s="54"/>
      <c r="P66" s="54"/>
    </row>
    <row r="67" spans="15:16">
      <c r="O67" s="54"/>
      <c r="P67" s="54"/>
    </row>
    <row r="70" spans="15:16">
      <c r="O70" s="54"/>
      <c r="P70" s="54"/>
    </row>
    <row r="71" spans="15:16">
      <c r="O71" s="54"/>
      <c r="P71" s="54"/>
    </row>
    <row r="73" spans="15:16">
      <c r="O73" s="54"/>
      <c r="P73" s="54"/>
    </row>
    <row r="74" spans="15:16">
      <c r="O74" s="54"/>
      <c r="P74" s="54"/>
    </row>
    <row r="77" spans="15:16">
      <c r="O77" s="54"/>
      <c r="P77" s="54"/>
    </row>
    <row r="78" spans="15:16">
      <c r="O78" s="54"/>
      <c r="P78" s="54"/>
    </row>
    <row r="80" spans="15:16">
      <c r="O80" s="54"/>
      <c r="P80" s="54"/>
    </row>
    <row r="81" spans="9:10" s="54" customFormat="1">
      <c r="I81" s="68"/>
      <c r="J81" s="68"/>
    </row>
  </sheetData>
  <autoFilter ref="A8:Q8" xr:uid="{2E66E36D-144C-4069-AAB3-205B17413432}"/>
  <mergeCells count="18">
    <mergeCell ref="C10:H10"/>
    <mergeCell ref="C11:G11"/>
    <mergeCell ref="C14:G14"/>
    <mergeCell ref="C18:H18"/>
    <mergeCell ref="C29:G29"/>
    <mergeCell ref="C32:H32"/>
    <mergeCell ref="C33:G33"/>
    <mergeCell ref="C36:G36"/>
    <mergeCell ref="C19:G19"/>
    <mergeCell ref="C22:G22"/>
    <mergeCell ref="C25:H25"/>
    <mergeCell ref="C26:G26"/>
    <mergeCell ref="C48:G48"/>
    <mergeCell ref="C51:G51"/>
    <mergeCell ref="C39:H39"/>
    <mergeCell ref="C40:G40"/>
    <mergeCell ref="C43:G43"/>
    <mergeCell ref="C47:H47"/>
  </mergeCells>
  <conditionalFormatting sqref="O9">
    <cfRule type="cellIs" dxfId="3073" priority="95" operator="equal">
      <formula>"U"</formula>
    </cfRule>
    <cfRule type="cellIs" dxfId="3072" priority="96" operator="equal">
      <formula>"S"</formula>
    </cfRule>
  </conditionalFormatting>
  <conditionalFormatting sqref="O10">
    <cfRule type="cellIs" dxfId="3071" priority="90" operator="equal">
      <formula>"NY"</formula>
    </cfRule>
    <cfRule type="cellIs" dxfId="3070" priority="91" operator="equal">
      <formula>"DM"</formula>
    </cfRule>
    <cfRule type="cellIs" dxfId="3069" priority="92" operator="equal">
      <formula>"PM"</formula>
    </cfRule>
    <cfRule type="cellIs" dxfId="3068" priority="93" operator="equal">
      <formula>"LM"</formula>
    </cfRule>
    <cfRule type="cellIs" dxfId="3067" priority="94" operator="equal">
      <formula>"FM"</formula>
    </cfRule>
  </conditionalFormatting>
  <conditionalFormatting sqref="O11">
    <cfRule type="cellIs" dxfId="3066" priority="85" operator="equal">
      <formula>"NY"</formula>
    </cfRule>
    <cfRule type="cellIs" dxfId="3065" priority="86" operator="equal">
      <formula>"DM"</formula>
    </cfRule>
    <cfRule type="cellIs" dxfId="3064" priority="87" operator="equal">
      <formula>"PM"</formula>
    </cfRule>
    <cfRule type="cellIs" dxfId="3063" priority="88" operator="equal">
      <formula>"LM"</formula>
    </cfRule>
    <cfRule type="cellIs" dxfId="3062" priority="89" operator="equal">
      <formula>"FM"</formula>
    </cfRule>
  </conditionalFormatting>
  <conditionalFormatting sqref="O14">
    <cfRule type="cellIs" dxfId="3061" priority="80" operator="equal">
      <formula>"NY"</formula>
    </cfRule>
    <cfRule type="cellIs" dxfId="3060" priority="81" operator="equal">
      <formula>"DM"</formula>
    </cfRule>
    <cfRule type="cellIs" dxfId="3059" priority="82" operator="equal">
      <formula>"PM"</formula>
    </cfRule>
    <cfRule type="cellIs" dxfId="3058" priority="83" operator="equal">
      <formula>"LM"</formula>
    </cfRule>
    <cfRule type="cellIs" dxfId="3057" priority="84" operator="equal">
      <formula>"FM"</formula>
    </cfRule>
  </conditionalFormatting>
  <conditionalFormatting sqref="O17">
    <cfRule type="cellIs" dxfId="3056" priority="78" operator="equal">
      <formula>"U"</formula>
    </cfRule>
    <cfRule type="cellIs" dxfId="3055" priority="79" operator="equal">
      <formula>"S"</formula>
    </cfRule>
  </conditionalFormatting>
  <conditionalFormatting sqref="O18">
    <cfRule type="cellIs" dxfId="3054" priority="73" operator="equal">
      <formula>"NY"</formula>
    </cfRule>
    <cfRule type="cellIs" dxfId="3053" priority="74" operator="equal">
      <formula>"DM"</formula>
    </cfRule>
    <cfRule type="cellIs" dxfId="3052" priority="75" operator="equal">
      <formula>"PM"</formula>
    </cfRule>
    <cfRule type="cellIs" dxfId="3051" priority="76" operator="equal">
      <formula>"LM"</formula>
    </cfRule>
    <cfRule type="cellIs" dxfId="3050" priority="77" operator="equal">
      <formula>"FM"</formula>
    </cfRule>
  </conditionalFormatting>
  <conditionalFormatting sqref="O19">
    <cfRule type="cellIs" dxfId="3049" priority="68" operator="equal">
      <formula>"NY"</formula>
    </cfRule>
    <cfRule type="cellIs" dxfId="3048" priority="69" operator="equal">
      <formula>"DM"</formula>
    </cfRule>
    <cfRule type="cellIs" dxfId="3047" priority="70" operator="equal">
      <formula>"PM"</formula>
    </cfRule>
    <cfRule type="cellIs" dxfId="3046" priority="71" operator="equal">
      <formula>"LM"</formula>
    </cfRule>
    <cfRule type="cellIs" dxfId="3045" priority="72" operator="equal">
      <formula>"FM"</formula>
    </cfRule>
  </conditionalFormatting>
  <conditionalFormatting sqref="O22">
    <cfRule type="cellIs" dxfId="3044" priority="63" operator="equal">
      <formula>"NY"</formula>
    </cfRule>
    <cfRule type="cellIs" dxfId="3043" priority="64" operator="equal">
      <formula>"DM"</formula>
    </cfRule>
    <cfRule type="cellIs" dxfId="3042" priority="65" operator="equal">
      <formula>"PM"</formula>
    </cfRule>
    <cfRule type="cellIs" dxfId="3041" priority="66" operator="equal">
      <formula>"LM"</formula>
    </cfRule>
    <cfRule type="cellIs" dxfId="3040" priority="67" operator="equal">
      <formula>"FM"</formula>
    </cfRule>
  </conditionalFormatting>
  <conditionalFormatting sqref="O25">
    <cfRule type="cellIs" dxfId="3039" priority="58" operator="equal">
      <formula>"NY"</formula>
    </cfRule>
    <cfRule type="cellIs" dxfId="3038" priority="59" operator="equal">
      <formula>"DM"</formula>
    </cfRule>
    <cfRule type="cellIs" dxfId="3037" priority="60" operator="equal">
      <formula>"PM"</formula>
    </cfRule>
    <cfRule type="cellIs" dxfId="3036" priority="61" operator="equal">
      <formula>"LM"</formula>
    </cfRule>
    <cfRule type="cellIs" dxfId="3035" priority="62" operator="equal">
      <formula>"FM"</formula>
    </cfRule>
  </conditionalFormatting>
  <conditionalFormatting sqref="O26">
    <cfRule type="cellIs" dxfId="3034" priority="53" operator="equal">
      <formula>"NY"</formula>
    </cfRule>
    <cfRule type="cellIs" dxfId="3033" priority="54" operator="equal">
      <formula>"DM"</formula>
    </cfRule>
    <cfRule type="cellIs" dxfId="3032" priority="55" operator="equal">
      <formula>"PM"</formula>
    </cfRule>
    <cfRule type="cellIs" dxfId="3031" priority="56" operator="equal">
      <formula>"LM"</formula>
    </cfRule>
    <cfRule type="cellIs" dxfId="3030" priority="57" operator="equal">
      <formula>"FM"</formula>
    </cfRule>
  </conditionalFormatting>
  <conditionalFormatting sqref="O29">
    <cfRule type="cellIs" dxfId="3029" priority="48" operator="equal">
      <formula>"NY"</formula>
    </cfRule>
    <cfRule type="cellIs" dxfId="3028" priority="49" operator="equal">
      <formula>"DM"</formula>
    </cfRule>
    <cfRule type="cellIs" dxfId="3027" priority="50" operator="equal">
      <formula>"PM"</formula>
    </cfRule>
    <cfRule type="cellIs" dxfId="3026" priority="51" operator="equal">
      <formula>"LM"</formula>
    </cfRule>
    <cfRule type="cellIs" dxfId="3025" priority="52" operator="equal">
      <formula>"FM"</formula>
    </cfRule>
  </conditionalFormatting>
  <conditionalFormatting sqref="O32">
    <cfRule type="cellIs" dxfId="3024" priority="43" operator="equal">
      <formula>"NY"</formula>
    </cfRule>
    <cfRule type="cellIs" dxfId="3023" priority="44" operator="equal">
      <formula>"DM"</formula>
    </cfRule>
    <cfRule type="cellIs" dxfId="3022" priority="45" operator="equal">
      <formula>"PM"</formula>
    </cfRule>
    <cfRule type="cellIs" dxfId="3021" priority="46" operator="equal">
      <formula>"LM"</formula>
    </cfRule>
    <cfRule type="cellIs" dxfId="3020" priority="47" operator="equal">
      <formula>"FM"</formula>
    </cfRule>
  </conditionalFormatting>
  <conditionalFormatting sqref="O33">
    <cfRule type="cellIs" dxfId="3019" priority="38" operator="equal">
      <formula>"NY"</formula>
    </cfRule>
    <cfRule type="cellIs" dxfId="3018" priority="39" operator="equal">
      <formula>"DM"</formula>
    </cfRule>
    <cfRule type="cellIs" dxfId="3017" priority="40" operator="equal">
      <formula>"PM"</formula>
    </cfRule>
    <cfRule type="cellIs" dxfId="3016" priority="41" operator="equal">
      <formula>"LM"</formula>
    </cfRule>
    <cfRule type="cellIs" dxfId="3015" priority="42" operator="equal">
      <formula>"FM"</formula>
    </cfRule>
  </conditionalFormatting>
  <conditionalFormatting sqref="O36">
    <cfRule type="cellIs" dxfId="3014" priority="33" operator="equal">
      <formula>"NY"</formula>
    </cfRule>
    <cfRule type="cellIs" dxfId="3013" priority="34" operator="equal">
      <formula>"DM"</formula>
    </cfRule>
    <cfRule type="cellIs" dxfId="3012" priority="35" operator="equal">
      <formula>"PM"</formula>
    </cfRule>
    <cfRule type="cellIs" dxfId="3011" priority="36" operator="equal">
      <formula>"LM"</formula>
    </cfRule>
    <cfRule type="cellIs" dxfId="3010" priority="37" operator="equal">
      <formula>"FM"</formula>
    </cfRule>
  </conditionalFormatting>
  <conditionalFormatting sqref="O39">
    <cfRule type="cellIs" dxfId="3009" priority="28" operator="equal">
      <formula>"NY"</formula>
    </cfRule>
    <cfRule type="cellIs" dxfId="3008" priority="29" operator="equal">
      <formula>"DM"</formula>
    </cfRule>
    <cfRule type="cellIs" dxfId="3007" priority="30" operator="equal">
      <formula>"PM"</formula>
    </cfRule>
    <cfRule type="cellIs" dxfId="3006" priority="31" operator="equal">
      <formula>"LM"</formula>
    </cfRule>
    <cfRule type="cellIs" dxfId="3005" priority="32" operator="equal">
      <formula>"FM"</formula>
    </cfRule>
  </conditionalFormatting>
  <conditionalFormatting sqref="O40">
    <cfRule type="cellIs" dxfId="3004" priority="23" operator="equal">
      <formula>"NY"</formula>
    </cfRule>
    <cfRule type="cellIs" dxfId="3003" priority="24" operator="equal">
      <formula>"DM"</formula>
    </cfRule>
    <cfRule type="cellIs" dxfId="3002" priority="25" operator="equal">
      <formula>"PM"</formula>
    </cfRule>
    <cfRule type="cellIs" dxfId="3001" priority="26" operator="equal">
      <formula>"LM"</formula>
    </cfRule>
    <cfRule type="cellIs" dxfId="3000" priority="27" operator="equal">
      <formula>"FM"</formula>
    </cfRule>
  </conditionalFormatting>
  <conditionalFormatting sqref="O43">
    <cfRule type="cellIs" dxfId="2999" priority="18" operator="equal">
      <formula>"NY"</formula>
    </cfRule>
    <cfRule type="cellIs" dxfId="2998" priority="19" operator="equal">
      <formula>"DM"</formula>
    </cfRule>
    <cfRule type="cellIs" dxfId="2997" priority="20" operator="equal">
      <formula>"PM"</formula>
    </cfRule>
    <cfRule type="cellIs" dxfId="2996" priority="21" operator="equal">
      <formula>"LM"</formula>
    </cfRule>
    <cfRule type="cellIs" dxfId="2995" priority="22" operator="equal">
      <formula>"FM"</formula>
    </cfRule>
  </conditionalFormatting>
  <conditionalFormatting sqref="O46">
    <cfRule type="cellIs" dxfId="2994" priority="16" operator="equal">
      <formula>"U"</formula>
    </cfRule>
    <cfRule type="cellIs" dxfId="2993" priority="17" operator="equal">
      <formula>"S"</formula>
    </cfRule>
  </conditionalFormatting>
  <conditionalFormatting sqref="O47">
    <cfRule type="cellIs" dxfId="2992" priority="11" operator="equal">
      <formula>"NY"</formula>
    </cfRule>
    <cfRule type="cellIs" dxfId="2991" priority="12" operator="equal">
      <formula>"DM"</formula>
    </cfRule>
    <cfRule type="cellIs" dxfId="2990" priority="13" operator="equal">
      <formula>"PM"</formula>
    </cfRule>
    <cfRule type="cellIs" dxfId="2989" priority="14" operator="equal">
      <formula>"LM"</formula>
    </cfRule>
    <cfRule type="cellIs" dxfId="2988" priority="15" operator="equal">
      <formula>"FM"</formula>
    </cfRule>
  </conditionalFormatting>
  <conditionalFormatting sqref="O48">
    <cfRule type="cellIs" dxfId="2987" priority="6" operator="equal">
      <formula>"NY"</formula>
    </cfRule>
    <cfRule type="cellIs" dxfId="2986" priority="7" operator="equal">
      <formula>"DM"</formula>
    </cfRule>
    <cfRule type="cellIs" dxfId="2985" priority="8" operator="equal">
      <formula>"PM"</formula>
    </cfRule>
    <cfRule type="cellIs" dxfId="2984" priority="9" operator="equal">
      <formula>"LM"</formula>
    </cfRule>
    <cfRule type="cellIs" dxfId="2983" priority="10" operator="equal">
      <formula>"FM"</formula>
    </cfRule>
  </conditionalFormatting>
  <conditionalFormatting sqref="O51">
    <cfRule type="cellIs" dxfId="2982" priority="1" operator="equal">
      <formula>"NY"</formula>
    </cfRule>
    <cfRule type="cellIs" dxfId="2981" priority="2" operator="equal">
      <formula>"DM"</formula>
    </cfRule>
    <cfRule type="cellIs" dxfId="2980" priority="3" operator="equal">
      <formula>"PM"</formula>
    </cfRule>
    <cfRule type="cellIs" dxfId="2979" priority="4" operator="equal">
      <formula>"LM"</formula>
    </cfRule>
    <cfRule type="cellIs" dxfId="2978" priority="5" operator="equal">
      <formula>"FM"</formula>
    </cfRule>
  </conditionalFormatting>
  <hyperlinks>
    <hyperlink ref="D12" r:id="rId1" xr:uid="{00000000-0004-0000-0300-000000000000}"/>
    <hyperlink ref="D15" r:id="rId2" xr:uid="{00000000-0004-0000-0300-000001000000}"/>
    <hyperlink ref="D20" r:id="rId3" xr:uid="{00000000-0004-0000-0300-000002000000}"/>
    <hyperlink ref="D23" r:id="rId4" xr:uid="{00000000-0004-0000-0300-000003000000}"/>
    <hyperlink ref="D27" r:id="rId5" xr:uid="{00000000-0004-0000-0300-000004000000}"/>
    <hyperlink ref="D30" r:id="rId6" xr:uid="{00000000-0004-0000-0300-000005000000}"/>
    <hyperlink ref="D34" r:id="rId7" xr:uid="{00000000-0004-0000-0300-000006000000}"/>
    <hyperlink ref="D37" r:id="rId8" xr:uid="{00000000-0004-0000-0300-000007000000}"/>
    <hyperlink ref="D41" r:id="rId9" xr:uid="{00000000-0004-0000-0300-000008000000}"/>
    <hyperlink ref="D44" r:id="rId10" xr:uid="{00000000-0004-0000-0300-000009000000}"/>
    <hyperlink ref="D49" r:id="rId11" xr:uid="{00000000-0004-0000-0300-00000A000000}"/>
    <hyperlink ref="D52" r:id="rId12" xr:uid="{00000000-0004-0000-0300-00000B000000}"/>
  </hyperlink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C2116-3B1B-40F1-A44F-FD1146934539}">
  <sheetPr codeName="Sheet22"/>
  <dimension ref="A1:C38"/>
  <sheetViews>
    <sheetView topLeftCell="A16" zoomScaleNormal="100" workbookViewId="0">
      <selection activeCell="C11" sqref="C11"/>
    </sheetView>
  </sheetViews>
  <sheetFormatPr defaultColWidth="8.7265625" defaultRowHeight="14.5"/>
  <cols>
    <col min="1" max="1" width="8.7265625" style="110"/>
    <col min="2" max="2" width="16" style="110" customWidth="1"/>
    <col min="3" max="3" width="102.1796875" style="112" customWidth="1"/>
    <col min="4" max="16384" width="8.7265625" style="111"/>
  </cols>
  <sheetData>
    <row r="1" spans="1:3">
      <c r="A1" s="110" t="s">
        <v>1886</v>
      </c>
      <c r="B1" s="110" t="s">
        <v>1887</v>
      </c>
      <c r="C1" s="112" t="s">
        <v>1888</v>
      </c>
    </row>
    <row r="2" spans="1:3" ht="29">
      <c r="A2" s="110" t="s">
        <v>816</v>
      </c>
      <c r="B2" s="110" t="s">
        <v>1889</v>
      </c>
      <c r="C2" s="119" t="s">
        <v>1923</v>
      </c>
    </row>
    <row r="3" spans="1:3" ht="29">
      <c r="A3" s="114" t="s">
        <v>831</v>
      </c>
      <c r="B3" s="114" t="s">
        <v>21</v>
      </c>
      <c r="C3" s="113" t="s">
        <v>1924</v>
      </c>
    </row>
    <row r="4" spans="1:3" ht="43.5">
      <c r="A4" s="114" t="s">
        <v>836</v>
      </c>
      <c r="B4" s="114" t="s">
        <v>21</v>
      </c>
      <c r="C4" s="113" t="s">
        <v>1925</v>
      </c>
    </row>
    <row r="5" spans="1:3" ht="58">
      <c r="A5" s="110" t="s">
        <v>841</v>
      </c>
      <c r="B5" s="110" t="s">
        <v>1889</v>
      </c>
      <c r="C5" s="119" t="s">
        <v>1926</v>
      </c>
    </row>
    <row r="6" spans="1:3" ht="43.5">
      <c r="A6" s="114" t="s">
        <v>896</v>
      </c>
      <c r="B6" s="114" t="s">
        <v>22</v>
      </c>
      <c r="C6" s="113" t="s">
        <v>1927</v>
      </c>
    </row>
    <row r="7" spans="1:3" ht="43.5">
      <c r="A7" s="110" t="s">
        <v>928</v>
      </c>
      <c r="B7" s="110" t="s">
        <v>1889</v>
      </c>
      <c r="C7" s="119" t="s">
        <v>1932</v>
      </c>
    </row>
    <row r="8" spans="1:3" ht="29">
      <c r="A8" s="114" t="s">
        <v>936</v>
      </c>
      <c r="B8" s="114" t="s">
        <v>22</v>
      </c>
      <c r="C8" s="113" t="s">
        <v>1928</v>
      </c>
    </row>
    <row r="9" spans="1:3" ht="29">
      <c r="A9" s="114" t="s">
        <v>945</v>
      </c>
      <c r="B9" s="114" t="s">
        <v>22</v>
      </c>
      <c r="C9" s="113" t="s">
        <v>1929</v>
      </c>
    </row>
    <row r="10" spans="1:3" ht="43.5">
      <c r="A10" s="114" t="s">
        <v>659</v>
      </c>
      <c r="B10" s="114" t="s">
        <v>22</v>
      </c>
      <c r="C10" s="113" t="s">
        <v>1918</v>
      </c>
    </row>
    <row r="11" spans="1:3" ht="72.5">
      <c r="A11" s="114" t="s">
        <v>1000</v>
      </c>
      <c r="B11" s="114" t="s">
        <v>21</v>
      </c>
      <c r="C11" s="113" t="s">
        <v>1930</v>
      </c>
    </row>
    <row r="12" spans="1:3" ht="29">
      <c r="A12" s="110" t="s">
        <v>1022</v>
      </c>
      <c r="B12" s="110" t="s">
        <v>1889</v>
      </c>
      <c r="C12" s="119" t="s">
        <v>1931</v>
      </c>
    </row>
    <row r="13" spans="1:3" ht="29">
      <c r="A13" s="115" t="s">
        <v>687</v>
      </c>
      <c r="B13" s="115" t="s">
        <v>21</v>
      </c>
      <c r="C13" s="116" t="s">
        <v>1919</v>
      </c>
    </row>
    <row r="14" spans="1:3" ht="43.5">
      <c r="A14" s="115" t="s">
        <v>701</v>
      </c>
      <c r="B14" s="115" t="s">
        <v>22</v>
      </c>
      <c r="C14" s="116" t="s">
        <v>1920</v>
      </c>
    </row>
    <row r="15" spans="1:3" ht="29">
      <c r="A15" s="110" t="s">
        <v>397</v>
      </c>
      <c r="B15" s="110" t="s">
        <v>1889</v>
      </c>
      <c r="C15" s="119" t="s">
        <v>1901</v>
      </c>
    </row>
    <row r="16" spans="1:3" ht="29">
      <c r="A16" s="114" t="s">
        <v>402</v>
      </c>
      <c r="B16" s="114" t="s">
        <v>21</v>
      </c>
      <c r="C16" s="113" t="s">
        <v>1902</v>
      </c>
    </row>
    <row r="17" spans="1:3" ht="43.5">
      <c r="A17" s="110" t="s">
        <v>406</v>
      </c>
      <c r="B17" s="110" t="s">
        <v>1889</v>
      </c>
      <c r="C17" s="119" t="s">
        <v>1903</v>
      </c>
    </row>
    <row r="18" spans="1:3" ht="29">
      <c r="A18" s="114" t="s">
        <v>414</v>
      </c>
      <c r="B18" s="114" t="s">
        <v>21</v>
      </c>
      <c r="C18" s="113" t="s">
        <v>1904</v>
      </c>
    </row>
    <row r="19" spans="1:3" ht="43.5">
      <c r="A19" s="114" t="s">
        <v>614</v>
      </c>
      <c r="B19" s="114" t="s">
        <v>22</v>
      </c>
      <c r="C19" s="113" t="s">
        <v>1916</v>
      </c>
    </row>
    <row r="20" spans="1:3" ht="43.5">
      <c r="A20" s="114" t="s">
        <v>626</v>
      </c>
      <c r="B20" s="114" t="s">
        <v>22</v>
      </c>
      <c r="C20" s="113" t="s">
        <v>1917</v>
      </c>
    </row>
    <row r="21" spans="1:3" ht="29">
      <c r="A21" s="115" t="s">
        <v>466</v>
      </c>
      <c r="B21" s="115" t="s">
        <v>21</v>
      </c>
      <c r="C21" s="116" t="s">
        <v>1905</v>
      </c>
    </row>
    <row r="22" spans="1:3" ht="29">
      <c r="A22" s="115" t="s">
        <v>478</v>
      </c>
      <c r="B22" s="115" t="s">
        <v>22</v>
      </c>
      <c r="C22" s="116" t="s">
        <v>1906</v>
      </c>
    </row>
    <row r="23" spans="1:3" ht="29">
      <c r="A23" s="115" t="s">
        <v>485</v>
      </c>
      <c r="B23" s="115" t="s">
        <v>22</v>
      </c>
      <c r="C23" s="116" t="s">
        <v>1907</v>
      </c>
    </row>
    <row r="24" spans="1:3" ht="29">
      <c r="A24" s="115" t="s">
        <v>514</v>
      </c>
      <c r="B24" s="115" t="s">
        <v>22</v>
      </c>
      <c r="C24" s="116" t="s">
        <v>1908</v>
      </c>
    </row>
    <row r="25" spans="1:3" ht="29">
      <c r="A25" s="115" t="s">
        <v>521</v>
      </c>
      <c r="B25" s="115" t="s">
        <v>22</v>
      </c>
      <c r="C25" s="116" t="s">
        <v>1909</v>
      </c>
    </row>
    <row r="26" spans="1:3" ht="29">
      <c r="A26" s="115" t="s">
        <v>528</v>
      </c>
      <c r="B26" s="115" t="s">
        <v>22</v>
      </c>
      <c r="C26" s="116" t="s">
        <v>1910</v>
      </c>
    </row>
    <row r="27" spans="1:3" ht="29">
      <c r="A27" s="115" t="s">
        <v>48</v>
      </c>
      <c r="B27" s="115" t="s">
        <v>22</v>
      </c>
      <c r="C27" s="116" t="s">
        <v>1896</v>
      </c>
    </row>
    <row r="28" spans="1:3" ht="29">
      <c r="A28" s="110" t="s">
        <v>757</v>
      </c>
      <c r="B28" s="110" t="s">
        <v>1889</v>
      </c>
      <c r="C28" s="119" t="s">
        <v>1921</v>
      </c>
    </row>
    <row r="29" spans="1:3" ht="29">
      <c r="A29" s="115" t="s">
        <v>780</v>
      </c>
      <c r="B29" s="115" t="s">
        <v>21</v>
      </c>
      <c r="C29" s="116" t="s">
        <v>1922</v>
      </c>
    </row>
    <row r="30" spans="1:3" ht="29">
      <c r="A30" s="115" t="s">
        <v>152</v>
      </c>
      <c r="B30" s="115" t="s">
        <v>22</v>
      </c>
      <c r="C30" s="116" t="s">
        <v>1898</v>
      </c>
    </row>
    <row r="31" spans="1:3" ht="29">
      <c r="A31" s="114" t="s">
        <v>210</v>
      </c>
      <c r="B31" s="114" t="s">
        <v>21</v>
      </c>
      <c r="C31" s="113" t="s">
        <v>1899</v>
      </c>
    </row>
    <row r="32" spans="1:3" ht="29">
      <c r="A32" s="110" t="s">
        <v>210</v>
      </c>
      <c r="B32" s="110" t="s">
        <v>1889</v>
      </c>
      <c r="C32" s="119" t="s">
        <v>1900</v>
      </c>
    </row>
    <row r="33" spans="1:3" ht="43.5">
      <c r="A33" s="110" t="s">
        <v>575</v>
      </c>
      <c r="B33" s="110" t="s">
        <v>1889</v>
      </c>
      <c r="C33" s="119" t="s">
        <v>1911</v>
      </c>
    </row>
    <row r="34" spans="1:3" ht="43.5">
      <c r="A34" s="110" t="s">
        <v>578</v>
      </c>
      <c r="B34" s="110" t="s">
        <v>1889</v>
      </c>
      <c r="C34" s="119" t="s">
        <v>1912</v>
      </c>
    </row>
    <row r="35" spans="1:3" ht="43.5">
      <c r="A35" s="115" t="s">
        <v>587</v>
      </c>
      <c r="B35" s="115" t="s">
        <v>21</v>
      </c>
      <c r="C35" s="116" t="s">
        <v>1913</v>
      </c>
    </row>
    <row r="36" spans="1:3" ht="58">
      <c r="A36" s="110" t="s">
        <v>587</v>
      </c>
      <c r="B36" s="110" t="s">
        <v>1889</v>
      </c>
      <c r="C36" s="119" t="s">
        <v>1914</v>
      </c>
    </row>
    <row r="37" spans="1:3" ht="43.5">
      <c r="A37" s="115" t="s">
        <v>593</v>
      </c>
      <c r="B37" s="115" t="s">
        <v>21</v>
      </c>
      <c r="C37" s="116" t="s">
        <v>1915</v>
      </c>
    </row>
    <row r="38" spans="1:3" ht="29">
      <c r="A38" s="115" t="s">
        <v>99</v>
      </c>
      <c r="B38" s="115" t="s">
        <v>22</v>
      </c>
      <c r="C38" s="116" t="s">
        <v>1897</v>
      </c>
    </row>
  </sheetData>
  <autoFilter ref="A1:C38" xr:uid="{09783E84-EDAC-4F44-8249-FFC191F2FED2}">
    <sortState xmlns:xlrd2="http://schemas.microsoft.com/office/spreadsheetml/2017/richdata2" ref="A2:C38">
      <sortCondition ref="A21:A38"/>
    </sortState>
  </autoFilter>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Q109"/>
  <sheetViews>
    <sheetView zoomScale="70" zoomScaleNormal="70" workbookViewId="0">
      <selection activeCell="H17" sqref="H17"/>
    </sheetView>
  </sheetViews>
  <sheetFormatPr defaultColWidth="8.7265625" defaultRowHeight="15.5"/>
  <cols>
    <col min="1" max="1" width="12.453125" style="54" customWidth="1"/>
    <col min="2" max="2" width="16.453125" style="54" customWidth="1"/>
    <col min="3" max="3" width="28.453125" style="54" customWidth="1"/>
    <col min="4" max="7" width="8.7265625" style="54"/>
    <col min="8" max="8" width="23.81640625" style="54" customWidth="1"/>
    <col min="9" max="10" width="19.81640625" style="68" customWidth="1"/>
    <col min="11" max="11" width="22.1796875" style="54" customWidth="1"/>
    <col min="12" max="14" width="18.453125" style="54" customWidth="1"/>
    <col min="15" max="15" width="7.453125" style="68" customWidth="1"/>
    <col min="16" max="16" width="24.7265625" style="68" customWidth="1"/>
    <col min="17" max="17" width="7.26953125" style="54" customWidth="1"/>
    <col min="18" max="16384" width="8.7265625" style="54"/>
  </cols>
  <sheetData>
    <row r="1" spans="1:17" s="52" customFormat="1" ht="21">
      <c r="A1" s="51" t="s">
        <v>214</v>
      </c>
      <c r="I1" s="67"/>
      <c r="J1" s="67"/>
      <c r="O1" s="67"/>
      <c r="P1" s="67"/>
    </row>
    <row r="2" spans="1:17" s="52" customFormat="1" ht="21">
      <c r="A2" s="51" t="s">
        <v>215</v>
      </c>
      <c r="I2" s="67"/>
      <c r="J2" s="67"/>
      <c r="O2" s="67"/>
      <c r="P2" s="67"/>
    </row>
    <row r="3" spans="1:17">
      <c r="A3" s="53" t="s">
        <v>2</v>
      </c>
      <c r="B3" s="54" t="s">
        <v>216</v>
      </c>
    </row>
    <row r="4" spans="1:17">
      <c r="A4" s="54" t="s">
        <v>4</v>
      </c>
      <c r="B4" s="54" t="s">
        <v>217</v>
      </c>
    </row>
    <row r="5" spans="1:17">
      <c r="A5" s="53" t="s">
        <v>6</v>
      </c>
      <c r="B5" s="54" t="s">
        <v>218</v>
      </c>
    </row>
    <row r="6" spans="1:17">
      <c r="A6" s="54" t="s">
        <v>8</v>
      </c>
      <c r="B6" s="54" t="s">
        <v>219</v>
      </c>
    </row>
    <row r="8" spans="1:17" s="59" customFormat="1" ht="52">
      <c r="A8" s="55" t="s">
        <v>10</v>
      </c>
      <c r="B8" s="56" t="s">
        <v>11</v>
      </c>
      <c r="C8" s="56" t="s">
        <v>12</v>
      </c>
      <c r="D8" s="57" t="s">
        <v>13</v>
      </c>
      <c r="E8" s="57" t="s">
        <v>14</v>
      </c>
      <c r="F8" s="57" t="s">
        <v>15</v>
      </c>
      <c r="G8" s="57" t="s">
        <v>16</v>
      </c>
      <c r="H8" s="58" t="s">
        <v>17</v>
      </c>
      <c r="I8" s="69" t="s">
        <v>18</v>
      </c>
      <c r="J8" s="69" t="s">
        <v>19</v>
      </c>
      <c r="K8" s="58" t="s">
        <v>20</v>
      </c>
      <c r="L8" s="56" t="s">
        <v>21</v>
      </c>
      <c r="M8" s="56" t="s">
        <v>22</v>
      </c>
      <c r="N8" s="58" t="s">
        <v>23</v>
      </c>
      <c r="O8" s="69" t="s">
        <v>24</v>
      </c>
      <c r="P8" s="70" t="s">
        <v>25</v>
      </c>
      <c r="Q8" s="58" t="s">
        <v>26</v>
      </c>
    </row>
    <row r="9" spans="1:17" s="59" customFormat="1" ht="13">
      <c r="A9" s="1" t="s">
        <v>27</v>
      </c>
      <c r="B9" s="80" t="s">
        <v>28</v>
      </c>
      <c r="C9" s="81"/>
      <c r="D9" s="81"/>
      <c r="E9" s="81"/>
      <c r="F9" s="81"/>
      <c r="G9" s="81"/>
      <c r="H9" s="81"/>
      <c r="I9" s="71"/>
      <c r="J9" s="71"/>
      <c r="K9" s="81"/>
      <c r="L9" s="11"/>
      <c r="M9" s="11"/>
      <c r="N9" s="11"/>
      <c r="O9" s="12"/>
      <c r="P9" s="72"/>
      <c r="Q9" s="11"/>
    </row>
    <row r="10" spans="1:17" s="61" customFormat="1" ht="51.75" customHeight="1">
      <c r="A10" s="27" t="s">
        <v>29</v>
      </c>
      <c r="B10" s="45" t="s">
        <v>220</v>
      </c>
      <c r="C10" s="139" t="s">
        <v>221</v>
      </c>
      <c r="D10" s="140"/>
      <c r="E10" s="139"/>
      <c r="F10" s="139"/>
      <c r="G10" s="139"/>
      <c r="H10" s="139"/>
      <c r="I10" s="73"/>
      <c r="J10" s="73"/>
      <c r="K10" s="106" t="s">
        <v>222</v>
      </c>
      <c r="L10" s="106"/>
      <c r="M10" s="106"/>
      <c r="N10" s="106"/>
      <c r="O10" s="25" t="s">
        <v>1137</v>
      </c>
      <c r="P10" s="74"/>
      <c r="Q10" s="11" t="s">
        <v>1224</v>
      </c>
    </row>
    <row r="11" spans="1:17" s="59" customFormat="1" ht="39">
      <c r="A11" s="27" t="s">
        <v>33</v>
      </c>
      <c r="B11" s="28" t="s">
        <v>220</v>
      </c>
      <c r="C11" s="135" t="s">
        <v>34</v>
      </c>
      <c r="D11" s="136"/>
      <c r="E11" s="137"/>
      <c r="F11" s="137"/>
      <c r="G11" s="138"/>
      <c r="H11" s="29" t="s">
        <v>223</v>
      </c>
      <c r="I11" s="25" t="s">
        <v>1123</v>
      </c>
      <c r="J11" s="25" t="s">
        <v>1123</v>
      </c>
      <c r="K11" s="30"/>
      <c r="L11" s="30"/>
      <c r="M11" s="30"/>
      <c r="N11" s="30"/>
      <c r="O11" s="25" t="s">
        <v>1137</v>
      </c>
      <c r="P11" s="25"/>
      <c r="Q11" s="11" t="s">
        <v>1224</v>
      </c>
    </row>
    <row r="12" spans="1:17" s="60" customFormat="1" ht="72">
      <c r="A12" s="31" t="s">
        <v>36</v>
      </c>
      <c r="B12" s="31" t="s">
        <v>37</v>
      </c>
      <c r="C12" s="62" t="s">
        <v>224</v>
      </c>
      <c r="D12" s="7" t="s">
        <v>225</v>
      </c>
      <c r="E12" s="32" t="str">
        <f>HYPERLINK("02-项目级\P1-智能办服务平台\01-生存周期\04-需求\04-需求调研报告\01-需求调研报告(Kamfu-ZNB-RDM-Report-20200623pm)V1-0-engl.docx","engl")</f>
        <v>engl</v>
      </c>
      <c r="F12" s="33" t="s">
        <v>1073</v>
      </c>
      <c r="G12" s="33" t="s">
        <v>41</v>
      </c>
      <c r="H12" s="34"/>
      <c r="I12" s="25" t="s">
        <v>1123</v>
      </c>
      <c r="J12" s="37"/>
      <c r="K12" s="35"/>
      <c r="L12" s="36"/>
      <c r="M12" s="36"/>
      <c r="N12" s="35"/>
      <c r="O12" s="37"/>
      <c r="P12" s="30"/>
      <c r="Q12" s="11" t="s">
        <v>1225</v>
      </c>
    </row>
    <row r="13" spans="1:17" s="60" customFormat="1" ht="39">
      <c r="A13" s="31" t="s">
        <v>36</v>
      </c>
      <c r="B13" s="31" t="s">
        <v>37</v>
      </c>
      <c r="C13" s="62" t="s">
        <v>42</v>
      </c>
      <c r="D13" s="8" t="s">
        <v>43</v>
      </c>
      <c r="E13" s="33" t="s">
        <v>39</v>
      </c>
      <c r="F13" s="33" t="s">
        <v>40</v>
      </c>
      <c r="G13" s="33" t="s">
        <v>41</v>
      </c>
      <c r="H13" s="34"/>
      <c r="I13" s="25"/>
      <c r="J13" s="37"/>
      <c r="K13" s="35"/>
      <c r="L13" s="36"/>
      <c r="M13" s="36"/>
      <c r="N13" s="35"/>
      <c r="O13" s="37"/>
      <c r="P13" s="30"/>
      <c r="Q13" s="11" t="s">
        <v>1226</v>
      </c>
    </row>
    <row r="14" spans="1:17" s="59" customFormat="1" ht="39">
      <c r="A14" s="27" t="s">
        <v>33</v>
      </c>
      <c r="B14" s="28" t="s">
        <v>220</v>
      </c>
      <c r="C14" s="135" t="s">
        <v>188</v>
      </c>
      <c r="D14" s="136"/>
      <c r="E14" s="137"/>
      <c r="F14" s="137"/>
      <c r="G14" s="138"/>
      <c r="H14" s="29" t="s">
        <v>226</v>
      </c>
      <c r="I14" s="25" t="s">
        <v>1123</v>
      </c>
      <c r="J14" s="25" t="s">
        <v>1123</v>
      </c>
      <c r="K14" s="30"/>
      <c r="L14" s="30"/>
      <c r="M14" s="30"/>
      <c r="N14" s="30"/>
      <c r="O14" s="25" t="s">
        <v>1137</v>
      </c>
      <c r="P14" s="25"/>
      <c r="Q14" s="11" t="s">
        <v>1226</v>
      </c>
    </row>
    <row r="15" spans="1:17" s="60" customFormat="1" ht="66.5">
      <c r="A15" s="31" t="s">
        <v>36</v>
      </c>
      <c r="B15" s="31" t="s">
        <v>190</v>
      </c>
      <c r="C15" s="62" t="s">
        <v>224</v>
      </c>
      <c r="D15" s="20" t="s">
        <v>1093</v>
      </c>
      <c r="E15" s="32" t="str">
        <f>HYPERLINK("02-项目级\P4-运维服务系统\01-生存周期\04-需求\04-需求调研报告\01-需求调研报告(Kamfu-YWFW-RDM-Report-20200622pm)V1-0-engl.docx","engl")</f>
        <v>engl</v>
      </c>
      <c r="F15" s="33" t="s">
        <v>1073</v>
      </c>
      <c r="G15" s="33" t="s">
        <v>41</v>
      </c>
      <c r="H15" s="34"/>
      <c r="I15" s="25" t="s">
        <v>1123</v>
      </c>
      <c r="J15" s="37"/>
      <c r="K15" s="35"/>
      <c r="L15" s="36"/>
      <c r="M15" s="36"/>
      <c r="N15" s="35"/>
      <c r="O15" s="37"/>
      <c r="P15" s="30"/>
      <c r="Q15" s="11" t="s">
        <v>1226</v>
      </c>
    </row>
    <row r="16" spans="1:17" s="60" customFormat="1" ht="39">
      <c r="A16" s="31" t="s">
        <v>36</v>
      </c>
      <c r="B16" s="31" t="s">
        <v>190</v>
      </c>
      <c r="C16" s="62" t="s">
        <v>42</v>
      </c>
      <c r="D16" s="8" t="s">
        <v>43</v>
      </c>
      <c r="E16" s="33" t="s">
        <v>39</v>
      </c>
      <c r="F16" s="33" t="s">
        <v>40</v>
      </c>
      <c r="G16" s="33" t="s">
        <v>41</v>
      </c>
      <c r="H16" s="34"/>
      <c r="I16" s="25"/>
      <c r="J16" s="37"/>
      <c r="K16" s="35"/>
      <c r="L16" s="36"/>
      <c r="M16" s="36"/>
      <c r="N16" s="35"/>
      <c r="O16" s="37"/>
      <c r="P16" s="30"/>
      <c r="Q16" s="11" t="s">
        <v>1227</v>
      </c>
    </row>
    <row r="17" spans="1:17" s="59" customFormat="1" ht="39">
      <c r="A17" s="27" t="s">
        <v>27</v>
      </c>
      <c r="B17" s="82" t="s">
        <v>47</v>
      </c>
      <c r="C17" s="83"/>
      <c r="D17" s="81"/>
      <c r="E17" s="83"/>
      <c r="F17" s="83"/>
      <c r="G17" s="83"/>
      <c r="H17" s="83"/>
      <c r="I17" s="75"/>
      <c r="J17" s="75"/>
      <c r="K17" s="83"/>
      <c r="L17" s="30"/>
      <c r="M17" s="30"/>
      <c r="N17" s="30"/>
      <c r="O17" s="25"/>
      <c r="P17" s="74"/>
      <c r="Q17" s="11" t="s">
        <v>1227</v>
      </c>
    </row>
    <row r="18" spans="1:17" s="61" customFormat="1" ht="51.75" customHeight="1">
      <c r="A18" s="27" t="s">
        <v>29</v>
      </c>
      <c r="B18" s="45" t="s">
        <v>227</v>
      </c>
      <c r="C18" s="139" t="s">
        <v>228</v>
      </c>
      <c r="D18" s="140"/>
      <c r="E18" s="139"/>
      <c r="F18" s="139"/>
      <c r="G18" s="139"/>
      <c r="H18" s="139"/>
      <c r="I18" s="73"/>
      <c r="J18" s="73"/>
      <c r="K18" s="106" t="s">
        <v>229</v>
      </c>
      <c r="L18" s="106"/>
      <c r="M18" s="106"/>
      <c r="N18" s="106"/>
      <c r="O18" s="25" t="s">
        <v>1137</v>
      </c>
      <c r="P18" s="74"/>
      <c r="Q18" s="11" t="s">
        <v>1227</v>
      </c>
    </row>
    <row r="19" spans="1:17" s="59" customFormat="1" ht="39">
      <c r="A19" s="27" t="s">
        <v>33</v>
      </c>
      <c r="B19" s="28" t="s">
        <v>227</v>
      </c>
      <c r="C19" s="135" t="s">
        <v>34</v>
      </c>
      <c r="D19" s="136"/>
      <c r="E19" s="137"/>
      <c r="F19" s="137"/>
      <c r="G19" s="138"/>
      <c r="H19" s="29" t="s">
        <v>223</v>
      </c>
      <c r="I19" s="25" t="s">
        <v>1123</v>
      </c>
      <c r="J19" s="25" t="s">
        <v>1123</v>
      </c>
      <c r="K19" s="30"/>
      <c r="L19" s="30"/>
      <c r="M19" s="30"/>
      <c r="N19" s="30"/>
      <c r="O19" s="25" t="s">
        <v>1137</v>
      </c>
      <c r="P19" s="25"/>
      <c r="Q19" s="11" t="s">
        <v>1228</v>
      </c>
    </row>
    <row r="20" spans="1:17" s="60" customFormat="1" ht="57">
      <c r="A20" s="31" t="s">
        <v>36</v>
      </c>
      <c r="B20" s="31" t="s">
        <v>37</v>
      </c>
      <c r="C20" s="62" t="s">
        <v>230</v>
      </c>
      <c r="D20" s="18" t="s">
        <v>231</v>
      </c>
      <c r="E20" s="32" t="str">
        <f>HYPERLINK("02-项目级\P1-智能办服务平台\01-生存周期\04-需求\03-用户需求说明书(Kamfu-ZNB-RDM-CRS)V1-1-engl.docx","engl")</f>
        <v>engl</v>
      </c>
      <c r="F20" s="33" t="s">
        <v>1073</v>
      </c>
      <c r="G20" s="33" t="s">
        <v>41</v>
      </c>
      <c r="H20" s="34"/>
      <c r="I20" s="25" t="s">
        <v>1123</v>
      </c>
      <c r="J20" s="37"/>
      <c r="K20" s="35"/>
      <c r="L20" s="36"/>
      <c r="M20" s="36"/>
      <c r="N20" s="35"/>
      <c r="O20" s="37"/>
      <c r="P20" s="30"/>
      <c r="Q20" s="11" t="s">
        <v>1228</v>
      </c>
    </row>
    <row r="21" spans="1:17" s="60" customFormat="1" ht="72">
      <c r="A21" s="31" t="s">
        <v>36</v>
      </c>
      <c r="B21" s="31" t="s">
        <v>37</v>
      </c>
      <c r="C21" s="62" t="s">
        <v>224</v>
      </c>
      <c r="D21" s="7" t="s">
        <v>225</v>
      </c>
      <c r="E21" s="32" t="str">
        <f>HYPERLINK("02-项目级\P1-智能办服务平台\01-生存周期\04-需求\04-需求调研报告\01-需求调研报告(Kamfu-ZNB-RDM-Report-20200623pm)V1-0-engl.docx","engl")</f>
        <v>engl</v>
      </c>
      <c r="F21" s="33" t="s">
        <v>1073</v>
      </c>
      <c r="G21" s="33" t="s">
        <v>41</v>
      </c>
      <c r="H21" s="34"/>
      <c r="I21" s="25" t="s">
        <v>1123</v>
      </c>
      <c r="J21" s="37"/>
      <c r="K21" s="35"/>
      <c r="L21" s="36"/>
      <c r="M21" s="36"/>
      <c r="N21" s="35"/>
      <c r="O21" s="37"/>
      <c r="P21" s="30"/>
      <c r="Q21" s="11" t="s">
        <v>1229</v>
      </c>
    </row>
    <row r="22" spans="1:17" s="59" customFormat="1" ht="39">
      <c r="A22" s="27" t="s">
        <v>33</v>
      </c>
      <c r="B22" s="28" t="s">
        <v>227</v>
      </c>
      <c r="C22" s="135" t="s">
        <v>188</v>
      </c>
      <c r="D22" s="136"/>
      <c r="E22" s="137"/>
      <c r="F22" s="137"/>
      <c r="G22" s="138"/>
      <c r="H22" s="29" t="s">
        <v>226</v>
      </c>
      <c r="I22" s="25" t="s">
        <v>1123</v>
      </c>
      <c r="J22" s="25" t="s">
        <v>1123</v>
      </c>
      <c r="K22" s="30"/>
      <c r="L22" s="30"/>
      <c r="M22" s="30"/>
      <c r="N22" s="30"/>
      <c r="O22" s="25" t="s">
        <v>1137</v>
      </c>
      <c r="P22" s="25"/>
      <c r="Q22" s="11" t="s">
        <v>1229</v>
      </c>
    </row>
    <row r="23" spans="1:17" s="60" customFormat="1" ht="66.5">
      <c r="A23" s="31" t="s">
        <v>36</v>
      </c>
      <c r="B23" s="31" t="s">
        <v>190</v>
      </c>
      <c r="C23" s="62" t="s">
        <v>230</v>
      </c>
      <c r="D23" s="18" t="s">
        <v>232</v>
      </c>
      <c r="E23" s="32" t="str">
        <f>HYPERLINK("02-项目级\P4-运维服务系统\01-生存周期\04-需求\03-用户需求说明书(Kamfu-YWFW-RDM-CRS)V1-1-engl.docx","engl")</f>
        <v>engl</v>
      </c>
      <c r="F23" s="33" t="s">
        <v>1073</v>
      </c>
      <c r="G23" s="33" t="s">
        <v>41</v>
      </c>
      <c r="H23" s="34"/>
      <c r="I23" s="25" t="s">
        <v>1123</v>
      </c>
      <c r="J23" s="37"/>
      <c r="K23" s="35"/>
      <c r="L23" s="36"/>
      <c r="M23" s="36"/>
      <c r="N23" s="35"/>
      <c r="O23" s="37"/>
      <c r="P23" s="30"/>
      <c r="Q23" s="11" t="s">
        <v>1229</v>
      </c>
    </row>
    <row r="24" spans="1:17" s="60" customFormat="1" ht="66.5">
      <c r="A24" s="31" t="s">
        <v>36</v>
      </c>
      <c r="B24" s="31" t="s">
        <v>190</v>
      </c>
      <c r="C24" s="62" t="s">
        <v>224</v>
      </c>
      <c r="D24" s="20" t="s">
        <v>1093</v>
      </c>
      <c r="E24" s="32" t="str">
        <f>HYPERLINK("02-项目级\P4-运维服务系统\01-生存周期\04-需求\04-需求调研报告\01-需求调研报告(Kamfu-YWFW-RDM-Report-20200622pm)V1-0-engl.docx","engl")</f>
        <v>engl</v>
      </c>
      <c r="F24" s="33" t="s">
        <v>1073</v>
      </c>
      <c r="G24" s="33" t="s">
        <v>41</v>
      </c>
      <c r="H24" s="34"/>
      <c r="I24" s="25" t="s">
        <v>1123</v>
      </c>
      <c r="J24" s="37"/>
      <c r="K24" s="35"/>
      <c r="L24" s="36"/>
      <c r="M24" s="36"/>
      <c r="N24" s="35"/>
      <c r="O24" s="37"/>
      <c r="P24" s="30"/>
      <c r="Q24" s="11" t="s">
        <v>1230</v>
      </c>
    </row>
    <row r="25" spans="1:17" s="61" customFormat="1" ht="51.75" customHeight="1">
      <c r="A25" s="27" t="s">
        <v>29</v>
      </c>
      <c r="B25" s="45" t="s">
        <v>233</v>
      </c>
      <c r="C25" s="139" t="s">
        <v>234</v>
      </c>
      <c r="D25" s="140"/>
      <c r="E25" s="139"/>
      <c r="F25" s="139"/>
      <c r="G25" s="139"/>
      <c r="H25" s="139"/>
      <c r="I25" s="73"/>
      <c r="J25" s="73"/>
      <c r="K25" s="106" t="s">
        <v>235</v>
      </c>
      <c r="L25" s="106"/>
      <c r="M25" s="106"/>
      <c r="N25" s="106"/>
      <c r="O25" s="25" t="s">
        <v>1137</v>
      </c>
      <c r="P25" s="74"/>
      <c r="Q25" s="11" t="s">
        <v>1230</v>
      </c>
    </row>
    <row r="26" spans="1:17" s="59" customFormat="1" ht="39">
      <c r="A26" s="27" t="s">
        <v>33</v>
      </c>
      <c r="B26" s="28" t="s">
        <v>233</v>
      </c>
      <c r="C26" s="135" t="s">
        <v>34</v>
      </c>
      <c r="D26" s="136"/>
      <c r="E26" s="137"/>
      <c r="F26" s="137"/>
      <c r="G26" s="138"/>
      <c r="H26" s="29" t="s">
        <v>223</v>
      </c>
      <c r="I26" s="25" t="s">
        <v>1123</v>
      </c>
      <c r="J26" s="25" t="s">
        <v>1123</v>
      </c>
      <c r="K26" s="30"/>
      <c r="L26" s="30"/>
      <c r="M26" s="30"/>
      <c r="N26" s="30"/>
      <c r="O26" s="25" t="s">
        <v>1137</v>
      </c>
      <c r="P26" s="25"/>
      <c r="Q26" s="11" t="s">
        <v>1230</v>
      </c>
    </row>
    <row r="27" spans="1:17" s="60" customFormat="1" ht="63">
      <c r="A27" s="31" t="s">
        <v>36</v>
      </c>
      <c r="B27" s="31" t="s">
        <v>37</v>
      </c>
      <c r="C27" s="62" t="s">
        <v>236</v>
      </c>
      <c r="D27" s="7" t="s">
        <v>237</v>
      </c>
      <c r="E27" s="32" t="str">
        <f>HYPERLINK("02-项目级\P1-智能办服务平台\01-生存周期\04-需求\02-需求规格说明书 (Kamfu-ZNB-RDM-SRS)V1-1-engl.docx","engl")</f>
        <v>engl</v>
      </c>
      <c r="F27" s="33" t="s">
        <v>1073</v>
      </c>
      <c r="G27" s="33" t="s">
        <v>41</v>
      </c>
      <c r="H27" s="34"/>
      <c r="I27" s="25" t="s">
        <v>1123</v>
      </c>
      <c r="J27" s="37"/>
      <c r="K27" s="35"/>
      <c r="L27" s="36"/>
      <c r="M27" s="36"/>
      <c r="N27" s="35"/>
      <c r="O27" s="37"/>
      <c r="P27" s="30"/>
      <c r="Q27" s="11" t="s">
        <v>1231</v>
      </c>
    </row>
    <row r="28" spans="1:17" s="60" customFormat="1" ht="39">
      <c r="A28" s="31" t="s">
        <v>36</v>
      </c>
      <c r="B28" s="31" t="s">
        <v>37</v>
      </c>
      <c r="C28" s="62" t="s">
        <v>42</v>
      </c>
      <c r="D28" s="8" t="s">
        <v>43</v>
      </c>
      <c r="E28" s="33" t="s">
        <v>39</v>
      </c>
      <c r="F28" s="33" t="s">
        <v>40</v>
      </c>
      <c r="G28" s="33" t="s">
        <v>41</v>
      </c>
      <c r="H28" s="34"/>
      <c r="I28" s="25"/>
      <c r="J28" s="37"/>
      <c r="K28" s="35"/>
      <c r="L28" s="36"/>
      <c r="M28" s="36"/>
      <c r="N28" s="35"/>
      <c r="O28" s="37"/>
      <c r="P28" s="30"/>
      <c r="Q28" s="11" t="s">
        <v>1232</v>
      </c>
    </row>
    <row r="29" spans="1:17" s="59" customFormat="1" ht="39">
      <c r="A29" s="27" t="s">
        <v>33</v>
      </c>
      <c r="B29" s="28" t="s">
        <v>233</v>
      </c>
      <c r="C29" s="135" t="s">
        <v>188</v>
      </c>
      <c r="D29" s="136"/>
      <c r="E29" s="137"/>
      <c r="F29" s="137"/>
      <c r="G29" s="138"/>
      <c r="H29" s="29" t="s">
        <v>226</v>
      </c>
      <c r="I29" s="25" t="s">
        <v>1123</v>
      </c>
      <c r="J29" s="25" t="s">
        <v>1123</v>
      </c>
      <c r="K29" s="30"/>
      <c r="L29" s="30"/>
      <c r="M29" s="30"/>
      <c r="N29" s="30"/>
      <c r="O29" s="25" t="s">
        <v>1137</v>
      </c>
      <c r="P29" s="25"/>
      <c r="Q29" s="11" t="s">
        <v>1232</v>
      </c>
    </row>
    <row r="30" spans="1:17" s="60" customFormat="1" ht="57">
      <c r="A30" s="31" t="s">
        <v>36</v>
      </c>
      <c r="B30" s="31" t="s">
        <v>190</v>
      </c>
      <c r="C30" s="62" t="s">
        <v>236</v>
      </c>
      <c r="D30" s="20" t="s">
        <v>1094</v>
      </c>
      <c r="E30" s="32" t="str">
        <f>HYPERLINK("02-项目级\P4-运维服务系统\01-生存周期\04-需求\02-需求规格说明书 (Kamfu-YWFW-RDM-SRS)V1-1-engl.docx","engl")</f>
        <v>engl</v>
      </c>
      <c r="F30" s="33" t="s">
        <v>1073</v>
      </c>
      <c r="G30" s="33" t="s">
        <v>41</v>
      </c>
      <c r="H30" s="34"/>
      <c r="I30" s="25" t="s">
        <v>1123</v>
      </c>
      <c r="J30" s="37"/>
      <c r="K30" s="35"/>
      <c r="L30" s="36"/>
      <c r="M30" s="36"/>
      <c r="N30" s="35"/>
      <c r="O30" s="37"/>
      <c r="P30" s="30"/>
      <c r="Q30" s="11" t="s">
        <v>1233</v>
      </c>
    </row>
    <row r="31" spans="1:17" s="60" customFormat="1" ht="39">
      <c r="A31" s="31" t="s">
        <v>36</v>
      </c>
      <c r="B31" s="31" t="s">
        <v>190</v>
      </c>
      <c r="C31" s="62" t="s">
        <v>42</v>
      </c>
      <c r="D31" s="8" t="s">
        <v>43</v>
      </c>
      <c r="E31" s="33" t="s">
        <v>39</v>
      </c>
      <c r="F31" s="33" t="s">
        <v>40</v>
      </c>
      <c r="G31" s="33" t="s">
        <v>41</v>
      </c>
      <c r="H31" s="34"/>
      <c r="I31" s="25"/>
      <c r="J31" s="37"/>
      <c r="K31" s="35"/>
      <c r="L31" s="36"/>
      <c r="M31" s="36"/>
      <c r="N31" s="35"/>
      <c r="O31" s="37"/>
      <c r="P31" s="30"/>
      <c r="Q31" s="11" t="s">
        <v>1233</v>
      </c>
    </row>
    <row r="32" spans="1:17" s="61" customFormat="1" ht="51.75" customHeight="1">
      <c r="A32" s="27" t="s">
        <v>29</v>
      </c>
      <c r="B32" s="45" t="s">
        <v>238</v>
      </c>
      <c r="C32" s="139" t="s">
        <v>239</v>
      </c>
      <c r="D32" s="140"/>
      <c r="E32" s="139"/>
      <c r="F32" s="139"/>
      <c r="G32" s="139"/>
      <c r="H32" s="139"/>
      <c r="I32" s="73"/>
      <c r="J32" s="73"/>
      <c r="K32" s="106" t="s">
        <v>240</v>
      </c>
      <c r="L32" s="106"/>
      <c r="M32" s="106"/>
      <c r="N32" s="106"/>
      <c r="O32" s="25" t="s">
        <v>1137</v>
      </c>
      <c r="P32" s="74"/>
      <c r="Q32" s="11" t="s">
        <v>1233</v>
      </c>
    </row>
    <row r="33" spans="1:17" s="59" customFormat="1" ht="39">
      <c r="A33" s="27" t="s">
        <v>33</v>
      </c>
      <c r="B33" s="28" t="s">
        <v>238</v>
      </c>
      <c r="C33" s="135" t="s">
        <v>34</v>
      </c>
      <c r="D33" s="136"/>
      <c r="E33" s="137"/>
      <c r="F33" s="137"/>
      <c r="G33" s="138"/>
      <c r="H33" s="29" t="s">
        <v>223</v>
      </c>
      <c r="I33" s="25" t="s">
        <v>1123</v>
      </c>
      <c r="J33" s="25" t="s">
        <v>1123</v>
      </c>
      <c r="K33" s="30"/>
      <c r="L33" s="30"/>
      <c r="M33" s="30"/>
      <c r="N33" s="30"/>
      <c r="O33" s="25" t="s">
        <v>1137</v>
      </c>
      <c r="P33" s="25"/>
      <c r="Q33" s="11" t="s">
        <v>1234</v>
      </c>
    </row>
    <row r="34" spans="1:17" s="60" customFormat="1" ht="76">
      <c r="A34" s="31" t="s">
        <v>36</v>
      </c>
      <c r="B34" s="31" t="s">
        <v>37</v>
      </c>
      <c r="C34" s="62" t="s">
        <v>80</v>
      </c>
      <c r="D34" s="18" t="s">
        <v>81</v>
      </c>
      <c r="E34" s="32" t="str">
        <f>HYPERLINK("02-项目级\P1-智能办服务平台\02-全程管理\05-评审管理\04-需求评审\01-需求规格说明书\03-评审报告_需求规格说明书(Kamfu-ZNB-PR-ReviewRpt)V1.0-engl.xlsx","engl")</f>
        <v>engl</v>
      </c>
      <c r="F34" s="33" t="s">
        <v>1073</v>
      </c>
      <c r="G34" s="33" t="s">
        <v>41</v>
      </c>
      <c r="H34" s="34"/>
      <c r="I34" s="25" t="s">
        <v>1123</v>
      </c>
      <c r="J34" s="37"/>
      <c r="K34" s="35"/>
      <c r="L34" s="36"/>
      <c r="M34" s="36"/>
      <c r="N34" s="35"/>
      <c r="O34" s="37"/>
      <c r="P34" s="30"/>
      <c r="Q34" s="11" t="s">
        <v>1234</v>
      </c>
    </row>
    <row r="35" spans="1:17" s="60" customFormat="1" ht="39">
      <c r="A35" s="31" t="s">
        <v>36</v>
      </c>
      <c r="B35" s="31" t="s">
        <v>37</v>
      </c>
      <c r="C35" s="62" t="s">
        <v>42</v>
      </c>
      <c r="D35" s="8" t="s">
        <v>43</v>
      </c>
      <c r="E35" s="33" t="s">
        <v>39</v>
      </c>
      <c r="F35" s="33" t="s">
        <v>40</v>
      </c>
      <c r="G35" s="33" t="s">
        <v>41</v>
      </c>
      <c r="H35" s="34"/>
      <c r="I35" s="25"/>
      <c r="J35" s="37"/>
      <c r="K35" s="35"/>
      <c r="L35" s="36"/>
      <c r="M35" s="36"/>
      <c r="N35" s="35"/>
      <c r="O35" s="37"/>
      <c r="P35" s="30"/>
      <c r="Q35" s="11" t="s">
        <v>1235</v>
      </c>
    </row>
    <row r="36" spans="1:17" s="59" customFormat="1" ht="39">
      <c r="A36" s="27" t="s">
        <v>33</v>
      </c>
      <c r="B36" s="28" t="s">
        <v>238</v>
      </c>
      <c r="C36" s="135" t="s">
        <v>188</v>
      </c>
      <c r="D36" s="136"/>
      <c r="E36" s="137"/>
      <c r="F36" s="137"/>
      <c r="G36" s="138"/>
      <c r="H36" s="29" t="s">
        <v>226</v>
      </c>
      <c r="I36" s="25" t="s">
        <v>1123</v>
      </c>
      <c r="J36" s="25" t="s">
        <v>1123</v>
      </c>
      <c r="K36" s="30"/>
      <c r="L36" s="30"/>
      <c r="M36" s="30"/>
      <c r="N36" s="30"/>
      <c r="O36" s="25" t="s">
        <v>1137</v>
      </c>
      <c r="P36" s="25"/>
      <c r="Q36" s="11" t="s">
        <v>1235</v>
      </c>
    </row>
    <row r="37" spans="1:17" s="60" customFormat="1" ht="66.5">
      <c r="A37" s="31" t="s">
        <v>36</v>
      </c>
      <c r="B37" s="31" t="s">
        <v>190</v>
      </c>
      <c r="C37" s="62" t="s">
        <v>80</v>
      </c>
      <c r="D37" s="20" t="s">
        <v>1095</v>
      </c>
      <c r="E37" s="32" t="str">
        <f>HYPERLINK("02-项目级\P4-运维服务系统\02-全程管理\05-评审管理\04-需求评审\01-需求规格说明书\03-评审报告_需求规格说明书(Kamfu-YWFW-PR-ReviewRpt)V1.0-engl.xlsx","engl")</f>
        <v>engl</v>
      </c>
      <c r="F37" s="33" t="s">
        <v>1073</v>
      </c>
      <c r="G37" s="33" t="s">
        <v>41</v>
      </c>
      <c r="H37" s="34"/>
      <c r="I37" s="25" t="s">
        <v>1123</v>
      </c>
      <c r="J37" s="37"/>
      <c r="K37" s="35"/>
      <c r="L37" s="36"/>
      <c r="M37" s="36"/>
      <c r="N37" s="35"/>
      <c r="O37" s="37"/>
      <c r="P37" s="30"/>
      <c r="Q37" s="11" t="s">
        <v>1235</v>
      </c>
    </row>
    <row r="38" spans="1:17" s="60" customFormat="1" ht="39">
      <c r="A38" s="31" t="s">
        <v>36</v>
      </c>
      <c r="B38" s="31" t="s">
        <v>190</v>
      </c>
      <c r="C38" s="62" t="s">
        <v>42</v>
      </c>
      <c r="D38" s="8" t="s">
        <v>43</v>
      </c>
      <c r="E38" s="33" t="s">
        <v>39</v>
      </c>
      <c r="F38" s="33" t="s">
        <v>40</v>
      </c>
      <c r="G38" s="33" t="s">
        <v>41</v>
      </c>
      <c r="H38" s="34"/>
      <c r="I38" s="25"/>
      <c r="J38" s="37"/>
      <c r="K38" s="35"/>
      <c r="L38" s="36"/>
      <c r="M38" s="36"/>
      <c r="N38" s="35"/>
      <c r="O38" s="37"/>
      <c r="P38" s="30"/>
      <c r="Q38" s="11" t="s">
        <v>1236</v>
      </c>
    </row>
    <row r="39" spans="1:17" s="61" customFormat="1" ht="51.75" customHeight="1">
      <c r="A39" s="27" t="s">
        <v>29</v>
      </c>
      <c r="B39" s="45" t="s">
        <v>241</v>
      </c>
      <c r="C39" s="139" t="s">
        <v>242</v>
      </c>
      <c r="D39" s="140"/>
      <c r="E39" s="139"/>
      <c r="F39" s="139"/>
      <c r="G39" s="139"/>
      <c r="H39" s="139"/>
      <c r="I39" s="73"/>
      <c r="J39" s="73"/>
      <c r="K39" s="106" t="s">
        <v>243</v>
      </c>
      <c r="L39" s="106"/>
      <c r="M39" s="106"/>
      <c r="N39" s="106"/>
      <c r="O39" s="25" t="s">
        <v>1137</v>
      </c>
      <c r="P39" s="74"/>
      <c r="Q39" s="11" t="s">
        <v>1236</v>
      </c>
    </row>
    <row r="40" spans="1:17" s="59" customFormat="1" ht="39">
      <c r="A40" s="27" t="s">
        <v>33</v>
      </c>
      <c r="B40" s="28" t="s">
        <v>241</v>
      </c>
      <c r="C40" s="135" t="s">
        <v>34</v>
      </c>
      <c r="D40" s="136"/>
      <c r="E40" s="137"/>
      <c r="F40" s="137"/>
      <c r="G40" s="138"/>
      <c r="H40" s="29" t="s">
        <v>223</v>
      </c>
      <c r="I40" s="25" t="s">
        <v>1123</v>
      </c>
      <c r="J40" s="25" t="s">
        <v>1123</v>
      </c>
      <c r="K40" s="30"/>
      <c r="L40" s="30"/>
      <c r="M40" s="30"/>
      <c r="N40" s="30"/>
      <c r="O40" s="25" t="s">
        <v>1137</v>
      </c>
      <c r="P40" s="25"/>
      <c r="Q40" s="11" t="s">
        <v>1236</v>
      </c>
    </row>
    <row r="41" spans="1:17" s="60" customFormat="1" ht="76">
      <c r="A41" s="31" t="s">
        <v>36</v>
      </c>
      <c r="B41" s="31" t="s">
        <v>37</v>
      </c>
      <c r="C41" s="62" t="s">
        <v>80</v>
      </c>
      <c r="D41" s="18" t="s">
        <v>81</v>
      </c>
      <c r="E41" s="32" t="str">
        <f>HYPERLINK("02-项目级\P1-智能办服务平台\02-全程管理\05-评审管理\04-需求评审\01-需求规格说明书\03-评审报告_需求规格说明书(Kamfu-ZNB-PR-ReviewRpt)V1.0-engl.xlsx","engl")</f>
        <v>engl</v>
      </c>
      <c r="F41" s="33" t="s">
        <v>1073</v>
      </c>
      <c r="G41" s="33" t="s">
        <v>41</v>
      </c>
      <c r="H41" s="34"/>
      <c r="I41" s="25" t="s">
        <v>1123</v>
      </c>
      <c r="J41" s="37"/>
      <c r="K41" s="35"/>
      <c r="L41" s="36"/>
      <c r="M41" s="36"/>
      <c r="N41" s="35"/>
      <c r="O41" s="37"/>
      <c r="P41" s="30"/>
      <c r="Q41" s="11" t="s">
        <v>1237</v>
      </c>
    </row>
    <row r="42" spans="1:17" s="60" customFormat="1" ht="39">
      <c r="A42" s="31" t="s">
        <v>36</v>
      </c>
      <c r="B42" s="31" t="s">
        <v>37</v>
      </c>
      <c r="C42" s="62" t="s">
        <v>42</v>
      </c>
      <c r="D42" s="8" t="s">
        <v>43</v>
      </c>
      <c r="E42" s="33" t="s">
        <v>39</v>
      </c>
      <c r="F42" s="33" t="s">
        <v>40</v>
      </c>
      <c r="G42" s="33" t="s">
        <v>41</v>
      </c>
      <c r="H42" s="34"/>
      <c r="I42" s="25"/>
      <c r="J42" s="37"/>
      <c r="K42" s="35"/>
      <c r="L42" s="36"/>
      <c r="M42" s="36"/>
      <c r="N42" s="35"/>
      <c r="O42" s="37"/>
      <c r="P42" s="30"/>
      <c r="Q42" s="11" t="s">
        <v>1237</v>
      </c>
    </row>
    <row r="43" spans="1:17" s="59" customFormat="1" ht="39">
      <c r="A43" s="27" t="s">
        <v>33</v>
      </c>
      <c r="B43" s="28" t="s">
        <v>241</v>
      </c>
      <c r="C43" s="135" t="s">
        <v>188</v>
      </c>
      <c r="D43" s="136"/>
      <c r="E43" s="137"/>
      <c r="F43" s="137"/>
      <c r="G43" s="138"/>
      <c r="H43" s="29" t="s">
        <v>226</v>
      </c>
      <c r="I43" s="25" t="s">
        <v>1123</v>
      </c>
      <c r="J43" s="25" t="s">
        <v>1123</v>
      </c>
      <c r="K43" s="30"/>
      <c r="L43" s="30"/>
      <c r="M43" s="30"/>
      <c r="N43" s="30"/>
      <c r="O43" s="25" t="s">
        <v>1137</v>
      </c>
      <c r="P43" s="25"/>
      <c r="Q43" s="11" t="s">
        <v>1238</v>
      </c>
    </row>
    <row r="44" spans="1:17" s="60" customFormat="1" ht="66.5">
      <c r="A44" s="31" t="s">
        <v>36</v>
      </c>
      <c r="B44" s="31" t="s">
        <v>190</v>
      </c>
      <c r="C44" s="62" t="s">
        <v>80</v>
      </c>
      <c r="D44" s="20" t="s">
        <v>1095</v>
      </c>
      <c r="E44" s="32" t="str">
        <f>HYPERLINK("02-项目级\P4-运维服务系统\02-全程管理\05-评审管理\04-需求评审\01-需求规格说明书\03-评审报告_需求规格说明书(Kamfu-YWFW-PR-ReviewRpt)V1.0-engl.xlsx","engl")</f>
        <v>engl</v>
      </c>
      <c r="F44" s="33" t="s">
        <v>1073</v>
      </c>
      <c r="G44" s="33" t="s">
        <v>41</v>
      </c>
      <c r="H44" s="34"/>
      <c r="I44" s="25" t="s">
        <v>1123</v>
      </c>
      <c r="J44" s="37"/>
      <c r="K44" s="35"/>
      <c r="L44" s="36"/>
      <c r="M44" s="36"/>
      <c r="N44" s="35"/>
      <c r="O44" s="37"/>
      <c r="P44" s="30"/>
      <c r="Q44" s="11" t="s">
        <v>1238</v>
      </c>
    </row>
    <row r="45" spans="1:17" s="60" customFormat="1" ht="39">
      <c r="A45" s="31" t="s">
        <v>36</v>
      </c>
      <c r="B45" s="31" t="s">
        <v>190</v>
      </c>
      <c r="C45" s="62" t="s">
        <v>42</v>
      </c>
      <c r="D45" s="8" t="s">
        <v>43</v>
      </c>
      <c r="E45" s="33" t="s">
        <v>39</v>
      </c>
      <c r="F45" s="33" t="s">
        <v>40</v>
      </c>
      <c r="G45" s="33" t="s">
        <v>41</v>
      </c>
      <c r="H45" s="34"/>
      <c r="I45" s="25"/>
      <c r="J45" s="37"/>
      <c r="K45" s="35"/>
      <c r="L45" s="36"/>
      <c r="M45" s="36"/>
      <c r="N45" s="35"/>
      <c r="O45" s="37"/>
      <c r="P45" s="30"/>
      <c r="Q45" s="11" t="s">
        <v>1239</v>
      </c>
    </row>
    <row r="46" spans="1:17" s="61" customFormat="1" ht="51.75" customHeight="1">
      <c r="A46" s="27" t="s">
        <v>29</v>
      </c>
      <c r="B46" s="45" t="s">
        <v>244</v>
      </c>
      <c r="C46" s="139" t="s">
        <v>245</v>
      </c>
      <c r="D46" s="140"/>
      <c r="E46" s="139"/>
      <c r="F46" s="139"/>
      <c r="G46" s="139"/>
      <c r="H46" s="139"/>
      <c r="I46" s="73"/>
      <c r="J46" s="73"/>
      <c r="K46" s="106" t="s">
        <v>246</v>
      </c>
      <c r="L46" s="106"/>
      <c r="M46" s="106"/>
      <c r="N46" s="106"/>
      <c r="O46" s="25" t="s">
        <v>1137</v>
      </c>
      <c r="P46" s="74"/>
      <c r="Q46" s="11" t="s">
        <v>1239</v>
      </c>
    </row>
    <row r="47" spans="1:17" s="59" customFormat="1" ht="39">
      <c r="A47" s="27" t="s">
        <v>33</v>
      </c>
      <c r="B47" s="28" t="s">
        <v>244</v>
      </c>
      <c r="C47" s="135" t="s">
        <v>34</v>
      </c>
      <c r="D47" s="136"/>
      <c r="E47" s="137"/>
      <c r="F47" s="137"/>
      <c r="G47" s="138"/>
      <c r="H47" s="29" t="s">
        <v>223</v>
      </c>
      <c r="I47" s="25" t="s">
        <v>1123</v>
      </c>
      <c r="J47" s="25" t="s">
        <v>1123</v>
      </c>
      <c r="K47" s="30"/>
      <c r="L47" s="30"/>
      <c r="M47" s="30"/>
      <c r="N47" s="30"/>
      <c r="O47" s="25" t="s">
        <v>1137</v>
      </c>
      <c r="P47" s="25"/>
      <c r="Q47" s="11" t="s">
        <v>1239</v>
      </c>
    </row>
    <row r="48" spans="1:17" s="60" customFormat="1" ht="54">
      <c r="A48" s="31" t="s">
        <v>36</v>
      </c>
      <c r="B48" s="31" t="s">
        <v>37</v>
      </c>
      <c r="C48" s="62" t="s">
        <v>247</v>
      </c>
      <c r="D48" s="7" t="s">
        <v>248</v>
      </c>
      <c r="E48" s="32" t="str">
        <f>HYPERLINK("02-项目级\P1-智能办服务平台\01-生存周期\04-需求\05-需求跟踪矩阵\01-需求跟踪矩阵(Kamfu-ZNB-RDM-RTX)V1-3-engl.xlsx","engl")</f>
        <v>engl</v>
      </c>
      <c r="F48" s="33" t="s">
        <v>1073</v>
      </c>
      <c r="G48" s="33" t="s">
        <v>41</v>
      </c>
      <c r="H48" s="34"/>
      <c r="I48" s="25" t="s">
        <v>1123</v>
      </c>
      <c r="J48" s="37"/>
      <c r="K48" s="35"/>
      <c r="L48" s="36"/>
      <c r="M48" s="36"/>
      <c r="N48" s="35"/>
      <c r="O48" s="37"/>
      <c r="P48" s="30"/>
      <c r="Q48" s="11" t="s">
        <v>1240</v>
      </c>
    </row>
    <row r="49" spans="1:17" s="60" customFormat="1" ht="39">
      <c r="A49" s="31" t="s">
        <v>36</v>
      </c>
      <c r="B49" s="31" t="s">
        <v>37</v>
      </c>
      <c r="C49" s="62" t="s">
        <v>42</v>
      </c>
      <c r="D49" s="8" t="s">
        <v>43</v>
      </c>
      <c r="E49" s="33" t="s">
        <v>39</v>
      </c>
      <c r="F49" s="33" t="s">
        <v>40</v>
      </c>
      <c r="G49" s="33" t="s">
        <v>41</v>
      </c>
      <c r="H49" s="34"/>
      <c r="I49" s="25"/>
      <c r="J49" s="37"/>
      <c r="K49" s="35"/>
      <c r="L49" s="36"/>
      <c r="M49" s="36"/>
      <c r="N49" s="35"/>
      <c r="O49" s="37"/>
      <c r="P49" s="30"/>
      <c r="Q49" s="11" t="s">
        <v>1240</v>
      </c>
    </row>
    <row r="50" spans="1:17" s="59" customFormat="1" ht="39">
      <c r="A50" s="27" t="s">
        <v>33</v>
      </c>
      <c r="B50" s="28" t="s">
        <v>244</v>
      </c>
      <c r="C50" s="135" t="s">
        <v>188</v>
      </c>
      <c r="D50" s="136"/>
      <c r="E50" s="137"/>
      <c r="F50" s="137"/>
      <c r="G50" s="138"/>
      <c r="H50" s="29" t="s">
        <v>226</v>
      </c>
      <c r="I50" s="25" t="s">
        <v>1123</v>
      </c>
      <c r="J50" s="25" t="s">
        <v>1123</v>
      </c>
      <c r="K50" s="30"/>
      <c r="L50" s="30"/>
      <c r="M50" s="30"/>
      <c r="N50" s="30"/>
      <c r="O50" s="25" t="s">
        <v>1137</v>
      </c>
      <c r="P50" s="25"/>
      <c r="Q50" s="11" t="s">
        <v>1241</v>
      </c>
    </row>
    <row r="51" spans="1:17" s="60" customFormat="1" ht="66.5">
      <c r="A51" s="31" t="s">
        <v>36</v>
      </c>
      <c r="B51" s="31" t="s">
        <v>190</v>
      </c>
      <c r="C51" s="62" t="s">
        <v>247</v>
      </c>
      <c r="D51" s="18" t="s">
        <v>249</v>
      </c>
      <c r="E51" s="32" t="str">
        <f>HYPERLINK("02-项目级\P4-运维服务系统\01-生存周期\04-需求\05-需求跟踪矩阵\01-需求跟踪矩阵(Kamfu-YWFW-RDM-RTX)V1-1-engl.xlsx","engl")</f>
        <v>engl</v>
      </c>
      <c r="F51" s="33" t="s">
        <v>1073</v>
      </c>
      <c r="G51" s="33" t="s">
        <v>41</v>
      </c>
      <c r="H51" s="34"/>
      <c r="I51" s="25" t="s">
        <v>1123</v>
      </c>
      <c r="J51" s="37"/>
      <c r="K51" s="35"/>
      <c r="L51" s="36"/>
      <c r="M51" s="36"/>
      <c r="N51" s="35"/>
      <c r="O51" s="37"/>
      <c r="P51" s="30"/>
      <c r="Q51" s="11" t="s">
        <v>1241</v>
      </c>
    </row>
    <row r="52" spans="1:17" s="60" customFormat="1" ht="39">
      <c r="A52" s="31" t="s">
        <v>36</v>
      </c>
      <c r="B52" s="31" t="s">
        <v>190</v>
      </c>
      <c r="C52" s="62" t="s">
        <v>42</v>
      </c>
      <c r="D52" s="8" t="s">
        <v>43</v>
      </c>
      <c r="E52" s="33" t="s">
        <v>39</v>
      </c>
      <c r="F52" s="33" t="s">
        <v>40</v>
      </c>
      <c r="G52" s="33" t="s">
        <v>41</v>
      </c>
      <c r="H52" s="34"/>
      <c r="I52" s="25"/>
      <c r="J52" s="37"/>
      <c r="K52" s="35"/>
      <c r="L52" s="36"/>
      <c r="M52" s="36"/>
      <c r="N52" s="35"/>
      <c r="O52" s="37"/>
      <c r="P52" s="30"/>
      <c r="Q52" s="11" t="s">
        <v>1241</v>
      </c>
    </row>
    <row r="53" spans="1:17" s="61" customFormat="1" ht="51.75" customHeight="1">
      <c r="A53" s="27" t="s">
        <v>29</v>
      </c>
      <c r="B53" s="45" t="s">
        <v>250</v>
      </c>
      <c r="C53" s="139" t="s">
        <v>251</v>
      </c>
      <c r="D53" s="140"/>
      <c r="E53" s="139"/>
      <c r="F53" s="139"/>
      <c r="G53" s="139"/>
      <c r="H53" s="139"/>
      <c r="I53" s="73"/>
      <c r="J53" s="73"/>
      <c r="K53" s="106" t="s">
        <v>252</v>
      </c>
      <c r="L53" s="106"/>
      <c r="M53" s="106"/>
      <c r="N53" s="106"/>
      <c r="O53" s="25" t="s">
        <v>1137</v>
      </c>
      <c r="P53" s="74"/>
      <c r="Q53" s="11" t="s">
        <v>1242</v>
      </c>
    </row>
    <row r="54" spans="1:17" s="59" customFormat="1" ht="39">
      <c r="A54" s="27" t="s">
        <v>33</v>
      </c>
      <c r="B54" s="28" t="s">
        <v>250</v>
      </c>
      <c r="C54" s="135" t="s">
        <v>34</v>
      </c>
      <c r="D54" s="136"/>
      <c r="E54" s="137"/>
      <c r="F54" s="137"/>
      <c r="G54" s="138"/>
      <c r="H54" s="29" t="s">
        <v>223</v>
      </c>
      <c r="I54" s="25" t="s">
        <v>1123</v>
      </c>
      <c r="J54" s="25" t="s">
        <v>1123</v>
      </c>
      <c r="K54" s="30"/>
      <c r="L54" s="30"/>
      <c r="M54" s="30"/>
      <c r="N54" s="30"/>
      <c r="O54" s="25" t="s">
        <v>1137</v>
      </c>
      <c r="P54" s="25"/>
      <c r="Q54" s="11" t="s">
        <v>1242</v>
      </c>
    </row>
    <row r="55" spans="1:17" s="60" customFormat="1" ht="57">
      <c r="A55" s="31" t="s">
        <v>36</v>
      </c>
      <c r="B55" s="31" t="s">
        <v>37</v>
      </c>
      <c r="C55" s="62" t="s">
        <v>253</v>
      </c>
      <c r="D55" s="18" t="s">
        <v>254</v>
      </c>
      <c r="E55" s="32" t="str">
        <f>HYPERLINK("02-项目级\P1-智能办服务平台\02-全程管理\06-变更管理\01-变更申请单(Kamfu-ZNB-mc-request_001)V1-0-engl.docx","engl")</f>
        <v>engl</v>
      </c>
      <c r="F55" s="33" t="s">
        <v>1073</v>
      </c>
      <c r="G55" s="33" t="s">
        <v>41</v>
      </c>
      <c r="H55" s="34"/>
      <c r="I55" s="25" t="s">
        <v>1123</v>
      </c>
      <c r="J55" s="37"/>
      <c r="K55" s="35"/>
      <c r="L55" s="36"/>
      <c r="M55" s="36"/>
      <c r="N55" s="35"/>
      <c r="O55" s="37"/>
      <c r="P55" s="30"/>
      <c r="Q55" s="11" t="s">
        <v>1242</v>
      </c>
    </row>
    <row r="56" spans="1:17" s="60" customFormat="1" ht="39">
      <c r="A56" s="31" t="s">
        <v>36</v>
      </c>
      <c r="B56" s="31" t="s">
        <v>37</v>
      </c>
      <c r="C56" s="62" t="s">
        <v>42</v>
      </c>
      <c r="D56" s="8" t="s">
        <v>43</v>
      </c>
      <c r="E56" s="33" t="s">
        <v>39</v>
      </c>
      <c r="F56" s="33" t="s">
        <v>40</v>
      </c>
      <c r="G56" s="33" t="s">
        <v>41</v>
      </c>
      <c r="H56" s="34"/>
      <c r="I56" s="25"/>
      <c r="J56" s="37"/>
      <c r="K56" s="35"/>
      <c r="L56" s="36"/>
      <c r="M56" s="36"/>
      <c r="N56" s="35"/>
      <c r="O56" s="37"/>
      <c r="P56" s="30"/>
      <c r="Q56" s="11" t="s">
        <v>1243</v>
      </c>
    </row>
    <row r="57" spans="1:17" s="59" customFormat="1" ht="39">
      <c r="A57" s="27" t="s">
        <v>33</v>
      </c>
      <c r="B57" s="28" t="s">
        <v>250</v>
      </c>
      <c r="C57" s="135" t="s">
        <v>188</v>
      </c>
      <c r="D57" s="136"/>
      <c r="E57" s="137"/>
      <c r="F57" s="137"/>
      <c r="G57" s="138"/>
      <c r="H57" s="29" t="s">
        <v>226</v>
      </c>
      <c r="I57" s="25" t="s">
        <v>1123</v>
      </c>
      <c r="J57" s="25" t="s">
        <v>1123</v>
      </c>
      <c r="K57" s="30"/>
      <c r="L57" s="30"/>
      <c r="M57" s="30"/>
      <c r="N57" s="30"/>
      <c r="O57" s="25" t="s">
        <v>1137</v>
      </c>
      <c r="P57" s="25"/>
      <c r="Q57" s="11" t="s">
        <v>1243</v>
      </c>
    </row>
    <row r="58" spans="1:17" s="60" customFormat="1" ht="57">
      <c r="A58" s="31" t="s">
        <v>36</v>
      </c>
      <c r="B58" s="31" t="s">
        <v>190</v>
      </c>
      <c r="C58" s="62" t="s">
        <v>253</v>
      </c>
      <c r="D58" s="18" t="s">
        <v>255</v>
      </c>
      <c r="E58" s="32" t="str">
        <f>HYPERLINK("02-项目级\P4-运维服务系统\02-全程管理\06-变更管理\01-变更申请单(Kamfu-YWFW-mc-RDMuest_001)V1-0-engl.docx","engl")</f>
        <v>engl</v>
      </c>
      <c r="F58" s="33" t="s">
        <v>1073</v>
      </c>
      <c r="G58" s="33" t="s">
        <v>41</v>
      </c>
      <c r="H58" s="34"/>
      <c r="I58" s="25" t="s">
        <v>1123</v>
      </c>
      <c r="J58" s="37"/>
      <c r="K58" s="35"/>
      <c r="L58" s="36"/>
      <c r="M58" s="36"/>
      <c r="N58" s="35"/>
      <c r="O58" s="37"/>
      <c r="P58" s="30"/>
      <c r="Q58" s="11" t="s">
        <v>1244</v>
      </c>
    </row>
    <row r="59" spans="1:17" s="60" customFormat="1" ht="39">
      <c r="A59" s="31" t="s">
        <v>36</v>
      </c>
      <c r="B59" s="31" t="s">
        <v>190</v>
      </c>
      <c r="C59" s="62" t="s">
        <v>42</v>
      </c>
      <c r="D59" s="8" t="s">
        <v>43</v>
      </c>
      <c r="E59" s="33" t="s">
        <v>39</v>
      </c>
      <c r="F59" s="33" t="s">
        <v>40</v>
      </c>
      <c r="G59" s="33" t="s">
        <v>41</v>
      </c>
      <c r="H59" s="34"/>
      <c r="I59" s="25"/>
      <c r="J59" s="37"/>
      <c r="K59" s="35"/>
      <c r="L59" s="36"/>
      <c r="M59" s="36"/>
      <c r="N59" s="35"/>
      <c r="O59" s="37"/>
      <c r="P59" s="30"/>
      <c r="Q59" s="11" t="s">
        <v>1244</v>
      </c>
    </row>
    <row r="60" spans="1:17" s="59" customFormat="1" ht="39">
      <c r="A60" s="27" t="s">
        <v>27</v>
      </c>
      <c r="B60" s="82" t="s">
        <v>73</v>
      </c>
      <c r="C60" s="83"/>
      <c r="D60" s="81"/>
      <c r="E60" s="83"/>
      <c r="F60" s="83"/>
      <c r="G60" s="83"/>
      <c r="H60" s="83"/>
      <c r="I60" s="75"/>
      <c r="J60" s="75"/>
      <c r="K60" s="83"/>
      <c r="L60" s="30"/>
      <c r="M60" s="30"/>
      <c r="N60" s="30"/>
      <c r="O60" s="25"/>
      <c r="P60" s="74"/>
      <c r="Q60" s="11" t="s">
        <v>1245</v>
      </c>
    </row>
    <row r="61" spans="1:17" s="61" customFormat="1" ht="51.75" customHeight="1">
      <c r="A61" s="27" t="s">
        <v>29</v>
      </c>
      <c r="B61" s="45" t="s">
        <v>256</v>
      </c>
      <c r="C61" s="139" t="s">
        <v>257</v>
      </c>
      <c r="D61" s="140"/>
      <c r="E61" s="139"/>
      <c r="F61" s="139"/>
      <c r="G61" s="139"/>
      <c r="H61" s="139"/>
      <c r="I61" s="73"/>
      <c r="J61" s="73"/>
      <c r="K61" s="106" t="s">
        <v>258</v>
      </c>
      <c r="L61" s="106"/>
      <c r="M61" s="106"/>
      <c r="N61" s="106"/>
      <c r="O61" s="25" t="s">
        <v>1137</v>
      </c>
      <c r="P61" s="74"/>
      <c r="Q61" s="11" t="s">
        <v>1245</v>
      </c>
    </row>
    <row r="62" spans="1:17" s="59" customFormat="1" ht="39" customHeight="1">
      <c r="A62" s="27" t="s">
        <v>33</v>
      </c>
      <c r="B62" s="28" t="s">
        <v>256</v>
      </c>
      <c r="C62" s="135" t="s">
        <v>34</v>
      </c>
      <c r="D62" s="136"/>
      <c r="E62" s="137"/>
      <c r="F62" s="137"/>
      <c r="G62" s="138"/>
      <c r="H62" s="29" t="s">
        <v>223</v>
      </c>
      <c r="I62" s="25" t="s">
        <v>1123</v>
      </c>
      <c r="J62" s="25" t="s">
        <v>1123</v>
      </c>
      <c r="K62" s="30"/>
      <c r="L62" s="30"/>
      <c r="M62" s="30"/>
      <c r="N62" s="30"/>
      <c r="O62" s="25" t="s">
        <v>1137</v>
      </c>
      <c r="P62" s="25"/>
      <c r="Q62" s="11" t="s">
        <v>1246</v>
      </c>
    </row>
    <row r="63" spans="1:17" s="60" customFormat="1" ht="66.650000000000006" customHeight="1">
      <c r="A63" s="31" t="s">
        <v>36</v>
      </c>
      <c r="B63" s="31" t="s">
        <v>37</v>
      </c>
      <c r="C63" s="62" t="s">
        <v>259</v>
      </c>
      <c r="D63" s="18" t="s">
        <v>260</v>
      </c>
      <c r="E63" s="32" t="str">
        <f>HYPERLINK("01-组织级\01-组织财富库\01-标准过程文件库\02-软件工程规范\02-需求\需求过程文件(Kamfu-SPI-RDM-Proc-Doc)V1-1-engl.docx","engl")</f>
        <v>engl</v>
      </c>
      <c r="F63" s="33" t="s">
        <v>1073</v>
      </c>
      <c r="G63" s="33" t="s">
        <v>41</v>
      </c>
      <c r="H63" s="34"/>
      <c r="I63" s="25" t="s">
        <v>1123</v>
      </c>
      <c r="J63" s="37"/>
      <c r="K63" s="106"/>
      <c r="L63" s="106"/>
      <c r="M63" s="106"/>
      <c r="N63" s="106"/>
      <c r="O63" s="37"/>
      <c r="P63" s="30"/>
      <c r="Q63" s="11" t="s">
        <v>1246</v>
      </c>
    </row>
    <row r="64" spans="1:17" s="60" customFormat="1" ht="39" customHeight="1">
      <c r="A64" s="31" t="s">
        <v>36</v>
      </c>
      <c r="B64" s="31" t="s">
        <v>37</v>
      </c>
      <c r="C64" s="62" t="s">
        <v>42</v>
      </c>
      <c r="D64" s="8" t="s">
        <v>43</v>
      </c>
      <c r="E64" s="33" t="s">
        <v>39</v>
      </c>
      <c r="F64" s="33" t="s">
        <v>40</v>
      </c>
      <c r="G64" s="33" t="s">
        <v>41</v>
      </c>
      <c r="H64" s="34"/>
      <c r="I64" s="25"/>
      <c r="J64" s="37"/>
      <c r="K64" s="106"/>
      <c r="L64" s="106"/>
      <c r="M64" s="106"/>
      <c r="N64" s="106"/>
      <c r="O64" s="37"/>
      <c r="P64" s="30"/>
      <c r="Q64" s="11" t="s">
        <v>1246</v>
      </c>
    </row>
    <row r="65" spans="1:17" s="59" customFormat="1" ht="39" customHeight="1">
      <c r="A65" s="27" t="s">
        <v>33</v>
      </c>
      <c r="B65" s="28" t="s">
        <v>256</v>
      </c>
      <c r="C65" s="135" t="s">
        <v>188</v>
      </c>
      <c r="D65" s="136"/>
      <c r="E65" s="137"/>
      <c r="F65" s="137"/>
      <c r="G65" s="138"/>
      <c r="H65" s="29" t="s">
        <v>226</v>
      </c>
      <c r="I65" s="25" t="s">
        <v>1123</v>
      </c>
      <c r="J65" s="25" t="s">
        <v>1123</v>
      </c>
      <c r="K65" s="30"/>
      <c r="L65" s="30"/>
      <c r="M65" s="30"/>
      <c r="N65" s="30"/>
      <c r="O65" s="25" t="s">
        <v>1137</v>
      </c>
      <c r="P65" s="25"/>
      <c r="Q65" s="11" t="s">
        <v>1247</v>
      </c>
    </row>
    <row r="66" spans="1:17" s="60" customFormat="1" ht="66.650000000000006" customHeight="1">
      <c r="A66" s="31" t="s">
        <v>36</v>
      </c>
      <c r="B66" s="31" t="s">
        <v>190</v>
      </c>
      <c r="C66" s="62" t="s">
        <v>259</v>
      </c>
      <c r="D66" s="18" t="s">
        <v>260</v>
      </c>
      <c r="E66" s="32" t="str">
        <f>HYPERLINK("01-组织级\01-组织财富库\01-标准过程文件库\02-软件工程规范\02-需求\需求过程文件(Kamfu-SPI-RDM-Proc-Doc)V1-1-engl.docx","engl")</f>
        <v>engl</v>
      </c>
      <c r="F66" s="33" t="s">
        <v>1073</v>
      </c>
      <c r="G66" s="33" t="s">
        <v>41</v>
      </c>
      <c r="H66" s="34"/>
      <c r="I66" s="25" t="s">
        <v>1123</v>
      </c>
      <c r="J66" s="37"/>
      <c r="K66" s="106"/>
      <c r="L66" s="106"/>
      <c r="M66" s="106"/>
      <c r="N66" s="106"/>
      <c r="O66" s="37"/>
      <c r="P66" s="30"/>
      <c r="Q66" s="11" t="s">
        <v>1247</v>
      </c>
    </row>
    <row r="67" spans="1:17" s="60" customFormat="1" ht="39" customHeight="1">
      <c r="A67" s="31" t="s">
        <v>36</v>
      </c>
      <c r="B67" s="31" t="s">
        <v>190</v>
      </c>
      <c r="C67" s="62" t="s">
        <v>42</v>
      </c>
      <c r="D67" s="8" t="s">
        <v>43</v>
      </c>
      <c r="E67" s="33" t="s">
        <v>39</v>
      </c>
      <c r="F67" s="33" t="s">
        <v>40</v>
      </c>
      <c r="G67" s="33" t="s">
        <v>41</v>
      </c>
      <c r="H67" s="34"/>
      <c r="I67" s="25"/>
      <c r="J67" s="37"/>
      <c r="K67" s="106"/>
      <c r="L67" s="106"/>
      <c r="M67" s="106"/>
      <c r="N67" s="106"/>
      <c r="O67" s="37"/>
      <c r="P67" s="30"/>
      <c r="Q67" s="11" t="s">
        <v>1248</v>
      </c>
    </row>
    <row r="68" spans="1:17" s="61" customFormat="1" ht="51.75" customHeight="1">
      <c r="A68" s="27" t="s">
        <v>29</v>
      </c>
      <c r="B68" s="45" t="s">
        <v>261</v>
      </c>
      <c r="C68" s="139" t="s">
        <v>262</v>
      </c>
      <c r="D68" s="140"/>
      <c r="E68" s="139"/>
      <c r="F68" s="139"/>
      <c r="G68" s="139"/>
      <c r="H68" s="139"/>
      <c r="I68" s="73"/>
      <c r="J68" s="73"/>
      <c r="K68" s="106" t="s">
        <v>263</v>
      </c>
      <c r="L68" s="106"/>
      <c r="M68" s="106"/>
      <c r="N68" s="106"/>
      <c r="O68" s="25" t="s">
        <v>1137</v>
      </c>
      <c r="P68" s="74"/>
      <c r="Q68" s="11" t="s">
        <v>1248</v>
      </c>
    </row>
    <row r="69" spans="1:17" s="59" customFormat="1" ht="39">
      <c r="A69" s="27" t="s">
        <v>33</v>
      </c>
      <c r="B69" s="28" t="s">
        <v>261</v>
      </c>
      <c r="C69" s="135" t="s">
        <v>34</v>
      </c>
      <c r="D69" s="136"/>
      <c r="E69" s="137"/>
      <c r="F69" s="137"/>
      <c r="G69" s="138"/>
      <c r="H69" s="29" t="s">
        <v>223</v>
      </c>
      <c r="I69" s="25" t="s">
        <v>1123</v>
      </c>
      <c r="J69" s="25" t="s">
        <v>1123</v>
      </c>
      <c r="K69" s="30"/>
      <c r="L69" s="30"/>
      <c r="M69" s="30"/>
      <c r="N69" s="30"/>
      <c r="O69" s="25" t="s">
        <v>1137</v>
      </c>
      <c r="P69" s="25"/>
      <c r="Q69" s="11" t="s">
        <v>1248</v>
      </c>
    </row>
    <row r="70" spans="1:17" s="60" customFormat="1" ht="66.5">
      <c r="A70" s="31" t="s">
        <v>36</v>
      </c>
      <c r="B70" s="31" t="s">
        <v>37</v>
      </c>
      <c r="C70" s="62" t="s">
        <v>264</v>
      </c>
      <c r="D70" s="18" t="s">
        <v>265</v>
      </c>
      <c r="E70" s="32" t="str">
        <f>HYPERLINK("01-组织级\01-组织财富库\01-标准过程文件库\02-软件工程规范\02-需求\01-需求开发\需求开发指南(Kamfu-SPI-RDM-Guid-Rd)V1.1-engl.docx","engl")</f>
        <v>engl</v>
      </c>
      <c r="F70" s="33" t="s">
        <v>1073</v>
      </c>
      <c r="G70" s="33" t="s">
        <v>41</v>
      </c>
      <c r="H70" s="34"/>
      <c r="I70" s="25" t="s">
        <v>1123</v>
      </c>
      <c r="J70" s="37"/>
      <c r="K70" s="35"/>
      <c r="L70" s="36"/>
      <c r="M70" s="36"/>
      <c r="N70" s="35"/>
      <c r="O70" s="37"/>
      <c r="P70" s="30"/>
      <c r="Q70" s="11" t="s">
        <v>1249</v>
      </c>
    </row>
    <row r="71" spans="1:17" s="60" customFormat="1" ht="39">
      <c r="A71" s="31" t="s">
        <v>36</v>
      </c>
      <c r="B71" s="31" t="s">
        <v>37</v>
      </c>
      <c r="C71" s="62" t="s">
        <v>42</v>
      </c>
      <c r="D71" s="8" t="s">
        <v>43</v>
      </c>
      <c r="E71" s="33" t="s">
        <v>39</v>
      </c>
      <c r="F71" s="33" t="s">
        <v>40</v>
      </c>
      <c r="G71" s="33" t="s">
        <v>41</v>
      </c>
      <c r="H71" s="34"/>
      <c r="I71" s="25"/>
      <c r="J71" s="37"/>
      <c r="K71" s="35"/>
      <c r="L71" s="36"/>
      <c r="M71" s="36"/>
      <c r="N71" s="35"/>
      <c r="O71" s="37"/>
      <c r="P71" s="30"/>
      <c r="Q71" s="11" t="s">
        <v>1249</v>
      </c>
    </row>
    <row r="72" spans="1:17" s="59" customFormat="1" ht="39">
      <c r="A72" s="27" t="s">
        <v>33</v>
      </c>
      <c r="B72" s="28" t="s">
        <v>261</v>
      </c>
      <c r="C72" s="135" t="s">
        <v>188</v>
      </c>
      <c r="D72" s="136"/>
      <c r="E72" s="137"/>
      <c r="F72" s="137"/>
      <c r="G72" s="138"/>
      <c r="H72" s="29" t="s">
        <v>226</v>
      </c>
      <c r="I72" s="25" t="s">
        <v>1123</v>
      </c>
      <c r="J72" s="25" t="s">
        <v>1123</v>
      </c>
      <c r="K72" s="30"/>
      <c r="L72" s="30"/>
      <c r="M72" s="30"/>
      <c r="N72" s="30"/>
      <c r="O72" s="25" t="s">
        <v>1137</v>
      </c>
      <c r="P72" s="25"/>
      <c r="Q72" s="11" t="s">
        <v>1250</v>
      </c>
    </row>
    <row r="73" spans="1:17" s="60" customFormat="1" ht="66.5">
      <c r="A73" s="31" t="s">
        <v>36</v>
      </c>
      <c r="B73" s="31" t="s">
        <v>190</v>
      </c>
      <c r="C73" s="62" t="s">
        <v>264</v>
      </c>
      <c r="D73" s="18" t="s">
        <v>265</v>
      </c>
      <c r="E73" s="32" t="str">
        <f>HYPERLINK("01-组织级\01-组织财富库\01-标准过程文件库\02-软件工程规范\02-需求\01-需求开发\需求开发指南(Kamfu-SPI-RDM-Guid-Rd)V1.1-engl.docx","engl")</f>
        <v>engl</v>
      </c>
      <c r="F73" s="33" t="s">
        <v>1073</v>
      </c>
      <c r="G73" s="33" t="s">
        <v>41</v>
      </c>
      <c r="H73" s="34"/>
      <c r="I73" s="25" t="s">
        <v>1123</v>
      </c>
      <c r="J73" s="37"/>
      <c r="K73" s="35"/>
      <c r="L73" s="36"/>
      <c r="M73" s="36"/>
      <c r="N73" s="35"/>
      <c r="O73" s="37"/>
      <c r="P73" s="30"/>
      <c r="Q73" s="11" t="s">
        <v>1250</v>
      </c>
    </row>
    <row r="74" spans="1:17" s="60" customFormat="1" ht="39">
      <c r="A74" s="31" t="s">
        <v>36</v>
      </c>
      <c r="B74" s="31" t="s">
        <v>190</v>
      </c>
      <c r="C74" s="62" t="s">
        <v>42</v>
      </c>
      <c r="D74" s="8" t="s">
        <v>43</v>
      </c>
      <c r="E74" s="33" t="s">
        <v>39</v>
      </c>
      <c r="F74" s="33" t="s">
        <v>40</v>
      </c>
      <c r="G74" s="33" t="s">
        <v>41</v>
      </c>
      <c r="H74" s="34"/>
      <c r="I74" s="25"/>
      <c r="J74" s="37"/>
      <c r="K74" s="35"/>
      <c r="L74" s="36"/>
      <c r="M74" s="36"/>
      <c r="N74" s="35"/>
      <c r="O74" s="37"/>
      <c r="P74" s="30"/>
      <c r="Q74" s="11" t="s">
        <v>1250</v>
      </c>
    </row>
    <row r="75" spans="1:17" s="61" customFormat="1" ht="51.75" customHeight="1">
      <c r="A75" s="27" t="s">
        <v>29</v>
      </c>
      <c r="B75" s="45" t="s">
        <v>266</v>
      </c>
      <c r="C75" s="139" t="s">
        <v>267</v>
      </c>
      <c r="D75" s="140"/>
      <c r="E75" s="139"/>
      <c r="F75" s="139"/>
      <c r="G75" s="139"/>
      <c r="H75" s="139"/>
      <c r="I75" s="73"/>
      <c r="J75" s="73"/>
      <c r="K75" s="106" t="s">
        <v>268</v>
      </c>
      <c r="L75" s="106"/>
      <c r="M75" s="106"/>
      <c r="N75" s="106"/>
      <c r="O75" s="25" t="s">
        <v>1137</v>
      </c>
      <c r="P75" s="74"/>
      <c r="Q75" s="11" t="s">
        <v>1251</v>
      </c>
    </row>
    <row r="76" spans="1:17" s="59" customFormat="1" ht="39">
      <c r="A76" s="27" t="s">
        <v>33</v>
      </c>
      <c r="B76" s="28" t="s">
        <v>266</v>
      </c>
      <c r="C76" s="135" t="s">
        <v>34</v>
      </c>
      <c r="D76" s="136"/>
      <c r="E76" s="137"/>
      <c r="F76" s="137"/>
      <c r="G76" s="138"/>
      <c r="H76" s="29" t="s">
        <v>223</v>
      </c>
      <c r="I76" s="25" t="s">
        <v>1123</v>
      </c>
      <c r="J76" s="25" t="s">
        <v>1123</v>
      </c>
      <c r="K76" s="30"/>
      <c r="L76" s="30"/>
      <c r="M76" s="30"/>
      <c r="N76" s="30"/>
      <c r="O76" s="25" t="s">
        <v>1137</v>
      </c>
      <c r="P76" s="25"/>
      <c r="Q76" s="11" t="s">
        <v>1251</v>
      </c>
    </row>
    <row r="77" spans="1:17" s="60" customFormat="1" ht="63">
      <c r="A77" s="31" t="s">
        <v>36</v>
      </c>
      <c r="B77" s="31" t="s">
        <v>37</v>
      </c>
      <c r="C77" s="62" t="s">
        <v>236</v>
      </c>
      <c r="D77" s="7" t="s">
        <v>237</v>
      </c>
      <c r="E77" s="32" t="str">
        <f>HYPERLINK("02-项目级\P1-智能办服务平台\01-生存周期\04-需求\02-需求规格说明书 (Kamfu-ZNB-RDM-SRS)V1-1-engl.docx","engl")</f>
        <v>engl</v>
      </c>
      <c r="F77" s="33" t="s">
        <v>1073</v>
      </c>
      <c r="G77" s="33" t="s">
        <v>41</v>
      </c>
      <c r="H77" s="34"/>
      <c r="I77" s="25" t="s">
        <v>1123</v>
      </c>
      <c r="J77" s="37"/>
      <c r="K77" s="35"/>
      <c r="L77" s="36"/>
      <c r="M77" s="36"/>
      <c r="N77" s="35"/>
      <c r="O77" s="37"/>
      <c r="P77" s="30"/>
      <c r="Q77" s="11" t="s">
        <v>1252</v>
      </c>
    </row>
    <row r="78" spans="1:17" s="60" customFormat="1" ht="39">
      <c r="A78" s="31" t="s">
        <v>36</v>
      </c>
      <c r="B78" s="31" t="s">
        <v>37</v>
      </c>
      <c r="C78" s="62" t="s">
        <v>42</v>
      </c>
      <c r="D78" s="8" t="s">
        <v>43</v>
      </c>
      <c r="E78" s="33" t="s">
        <v>39</v>
      </c>
      <c r="F78" s="33" t="s">
        <v>40</v>
      </c>
      <c r="G78" s="33" t="s">
        <v>41</v>
      </c>
      <c r="H78" s="34"/>
      <c r="I78" s="25"/>
      <c r="J78" s="37"/>
      <c r="K78" s="35"/>
      <c r="L78" s="36"/>
      <c r="M78" s="36"/>
      <c r="N78" s="35"/>
      <c r="O78" s="37"/>
      <c r="P78" s="30"/>
      <c r="Q78" s="11" t="s">
        <v>1252</v>
      </c>
    </row>
    <row r="79" spans="1:17" s="59" customFormat="1" ht="39">
      <c r="A79" s="27" t="s">
        <v>33</v>
      </c>
      <c r="B79" s="28" t="s">
        <v>266</v>
      </c>
      <c r="C79" s="135" t="s">
        <v>188</v>
      </c>
      <c r="D79" s="136"/>
      <c r="E79" s="137"/>
      <c r="F79" s="137"/>
      <c r="G79" s="138"/>
      <c r="H79" s="29" t="s">
        <v>226</v>
      </c>
      <c r="I79" s="25" t="s">
        <v>1123</v>
      </c>
      <c r="J79" s="25" t="s">
        <v>1123</v>
      </c>
      <c r="K79" s="30"/>
      <c r="L79" s="30"/>
      <c r="M79" s="30"/>
      <c r="N79" s="30"/>
      <c r="O79" s="25" t="s">
        <v>1137</v>
      </c>
      <c r="P79" s="25"/>
      <c r="Q79" s="11" t="s">
        <v>1252</v>
      </c>
    </row>
    <row r="80" spans="1:17" s="60" customFormat="1" ht="66.5">
      <c r="A80" s="31" t="s">
        <v>36</v>
      </c>
      <c r="B80" s="31" t="s">
        <v>190</v>
      </c>
      <c r="C80" s="62" t="s">
        <v>236</v>
      </c>
      <c r="D80" s="18" t="s">
        <v>269</v>
      </c>
      <c r="E80" s="32" t="str">
        <f>HYPERLINK("02-项目级\P4-运维服务系统\01-生存周期\04-需求\02-需求规格说明书 (Kamfu-YWFW-RDM-SRS)V1-1-engl.docx","engl")</f>
        <v>engl</v>
      </c>
      <c r="F80" s="33" t="s">
        <v>1073</v>
      </c>
      <c r="G80" s="33" t="s">
        <v>41</v>
      </c>
      <c r="H80" s="34"/>
      <c r="I80" s="25" t="s">
        <v>1123</v>
      </c>
      <c r="J80" s="37"/>
      <c r="K80" s="35"/>
      <c r="L80" s="36"/>
      <c r="M80" s="36"/>
      <c r="N80" s="35"/>
      <c r="O80" s="37"/>
      <c r="P80" s="30"/>
      <c r="Q80" s="11" t="s">
        <v>1253</v>
      </c>
    </row>
    <row r="81" spans="1:17" s="60" customFormat="1" ht="39">
      <c r="A81" s="31" t="s">
        <v>36</v>
      </c>
      <c r="B81" s="31" t="s">
        <v>190</v>
      </c>
      <c r="C81" s="62" t="s">
        <v>42</v>
      </c>
      <c r="D81" s="8" t="s">
        <v>43</v>
      </c>
      <c r="E81" s="33" t="s">
        <v>39</v>
      </c>
      <c r="F81" s="33" t="s">
        <v>40</v>
      </c>
      <c r="G81" s="33" t="s">
        <v>41</v>
      </c>
      <c r="H81" s="34"/>
      <c r="I81" s="25"/>
      <c r="J81" s="37"/>
      <c r="K81" s="35"/>
      <c r="L81" s="36"/>
      <c r="M81" s="36"/>
      <c r="N81" s="35"/>
      <c r="O81" s="37"/>
      <c r="P81" s="30"/>
      <c r="Q81" s="11" t="s">
        <v>1254</v>
      </c>
    </row>
    <row r="82" spans="1:17" s="61" customFormat="1" ht="51.75" customHeight="1">
      <c r="A82" s="27" t="s">
        <v>29</v>
      </c>
      <c r="B82" s="45" t="s">
        <v>270</v>
      </c>
      <c r="C82" s="139" t="s">
        <v>271</v>
      </c>
      <c r="D82" s="140"/>
      <c r="E82" s="139"/>
      <c r="F82" s="139"/>
      <c r="G82" s="139"/>
      <c r="H82" s="139"/>
      <c r="I82" s="73"/>
      <c r="J82" s="73"/>
      <c r="K82" s="106" t="s">
        <v>272</v>
      </c>
      <c r="L82" s="106"/>
      <c r="M82" s="106"/>
      <c r="N82" s="106"/>
      <c r="O82" s="25" t="s">
        <v>1137</v>
      </c>
      <c r="P82" s="74"/>
      <c r="Q82" s="11" t="s">
        <v>1254</v>
      </c>
    </row>
    <row r="83" spans="1:17" s="59" customFormat="1" ht="39">
      <c r="A83" s="27" t="s">
        <v>33</v>
      </c>
      <c r="B83" s="28" t="s">
        <v>270</v>
      </c>
      <c r="C83" s="135" t="s">
        <v>34</v>
      </c>
      <c r="D83" s="136"/>
      <c r="E83" s="137"/>
      <c r="F83" s="137"/>
      <c r="G83" s="138"/>
      <c r="H83" s="29" t="s">
        <v>223</v>
      </c>
      <c r="I83" s="25" t="s">
        <v>1123</v>
      </c>
      <c r="J83" s="25" t="s">
        <v>1123</v>
      </c>
      <c r="K83" s="30"/>
      <c r="L83" s="30"/>
      <c r="M83" s="30"/>
      <c r="N83" s="30"/>
      <c r="O83" s="25" t="s">
        <v>1137</v>
      </c>
      <c r="P83" s="25"/>
      <c r="Q83" s="11" t="s">
        <v>1255</v>
      </c>
    </row>
    <row r="84" spans="1:17" s="59" customFormat="1" ht="63">
      <c r="A84" s="31" t="s">
        <v>36</v>
      </c>
      <c r="B84" s="31" t="s">
        <v>37</v>
      </c>
      <c r="C84" s="84" t="s">
        <v>236</v>
      </c>
      <c r="D84" s="7" t="s">
        <v>237</v>
      </c>
      <c r="E84" s="85" t="str">
        <f>HYPERLINK("02-项目级\P1-智能办服务平台\01-生存周期\04-需求\02-需求规格说明书 (Kamfu-ZNB-RDM-SRS)V1-1-engl.docx","engl")</f>
        <v>engl</v>
      </c>
      <c r="F84" s="36" t="s">
        <v>1073</v>
      </c>
      <c r="G84" s="36" t="s">
        <v>41</v>
      </c>
      <c r="H84" s="34"/>
      <c r="I84" s="25" t="s">
        <v>1123</v>
      </c>
      <c r="J84" s="37"/>
      <c r="K84" s="35"/>
      <c r="L84" s="36"/>
      <c r="M84" s="36"/>
      <c r="N84" s="35"/>
      <c r="O84" s="37"/>
      <c r="P84" s="25"/>
      <c r="Q84" s="11" t="s">
        <v>1255</v>
      </c>
    </row>
    <row r="85" spans="1:17" s="59" customFormat="1" ht="39">
      <c r="A85" s="31" t="s">
        <v>36</v>
      </c>
      <c r="B85" s="31" t="s">
        <v>37</v>
      </c>
      <c r="C85" s="84" t="s">
        <v>42</v>
      </c>
      <c r="D85" s="15" t="s">
        <v>43</v>
      </c>
      <c r="E85" s="36" t="s">
        <v>39</v>
      </c>
      <c r="F85" s="36" t="s">
        <v>40</v>
      </c>
      <c r="G85" s="36" t="s">
        <v>41</v>
      </c>
      <c r="H85" s="34"/>
      <c r="I85" s="25"/>
      <c r="J85" s="37"/>
      <c r="K85" s="35"/>
      <c r="L85" s="36"/>
      <c r="M85" s="36"/>
      <c r="N85" s="35"/>
      <c r="O85" s="37"/>
      <c r="P85" s="25"/>
      <c r="Q85" s="11" t="s">
        <v>1255</v>
      </c>
    </row>
    <row r="86" spans="1:17" s="59" customFormat="1" ht="39">
      <c r="A86" s="27" t="s">
        <v>33</v>
      </c>
      <c r="B86" s="28" t="s">
        <v>270</v>
      </c>
      <c r="C86" s="135" t="s">
        <v>188</v>
      </c>
      <c r="D86" s="136"/>
      <c r="E86" s="137"/>
      <c r="F86" s="137"/>
      <c r="G86" s="138"/>
      <c r="H86" s="29" t="s">
        <v>226</v>
      </c>
      <c r="I86" s="25" t="s">
        <v>1123</v>
      </c>
      <c r="J86" s="25" t="s">
        <v>1123</v>
      </c>
      <c r="K86" s="30"/>
      <c r="L86" s="30"/>
      <c r="M86" s="30"/>
      <c r="N86" s="30"/>
      <c r="O86" s="25" t="s">
        <v>1137</v>
      </c>
      <c r="P86" s="25"/>
      <c r="Q86" s="11" t="s">
        <v>1256</v>
      </c>
    </row>
    <row r="87" spans="1:17" s="59" customFormat="1" ht="66.5">
      <c r="A87" s="31" t="s">
        <v>36</v>
      </c>
      <c r="B87" s="31" t="s">
        <v>190</v>
      </c>
      <c r="C87" s="84" t="s">
        <v>236</v>
      </c>
      <c r="D87" s="18" t="s">
        <v>269</v>
      </c>
      <c r="E87" s="85" t="str">
        <f>HYPERLINK("02-项目级\P4-运维服务系统\01-生存周期\04-需求\02-需求规格说明书 (Kamfu-YWFW-RDM-SRS)V1-1-engl.docx","engl")</f>
        <v>engl</v>
      </c>
      <c r="F87" s="36" t="s">
        <v>1073</v>
      </c>
      <c r="G87" s="36" t="s">
        <v>41</v>
      </c>
      <c r="H87" s="34"/>
      <c r="I87" s="25" t="s">
        <v>1123</v>
      </c>
      <c r="J87" s="37"/>
      <c r="K87" s="35"/>
      <c r="L87" s="36"/>
      <c r="M87" s="36"/>
      <c r="N87" s="35"/>
      <c r="O87" s="37"/>
      <c r="P87" s="25"/>
      <c r="Q87" s="11" t="s">
        <v>1256</v>
      </c>
    </row>
    <row r="88" spans="1:17" s="59" customFormat="1" ht="39">
      <c r="A88" s="31" t="s">
        <v>36</v>
      </c>
      <c r="B88" s="31" t="s">
        <v>190</v>
      </c>
      <c r="C88" s="84" t="s">
        <v>42</v>
      </c>
      <c r="D88" s="15" t="s">
        <v>43</v>
      </c>
      <c r="E88" s="36" t="s">
        <v>39</v>
      </c>
      <c r="F88" s="36" t="s">
        <v>40</v>
      </c>
      <c r="G88" s="36" t="s">
        <v>41</v>
      </c>
      <c r="H88" s="34"/>
      <c r="I88" s="25"/>
      <c r="J88" s="37"/>
      <c r="K88" s="35"/>
      <c r="L88" s="36"/>
      <c r="M88" s="36"/>
      <c r="N88" s="35"/>
      <c r="O88" s="37"/>
      <c r="P88" s="25"/>
      <c r="Q88" s="11" t="s">
        <v>1256</v>
      </c>
    </row>
    <row r="89" spans="1:17" s="61" customFormat="1" ht="51.75" customHeight="1">
      <c r="A89" s="27" t="s">
        <v>29</v>
      </c>
      <c r="B89" s="45" t="s">
        <v>273</v>
      </c>
      <c r="C89" s="139" t="s">
        <v>274</v>
      </c>
      <c r="D89" s="140"/>
      <c r="E89" s="139"/>
      <c r="F89" s="139"/>
      <c r="G89" s="139"/>
      <c r="H89" s="139"/>
      <c r="I89" s="73"/>
      <c r="J89" s="73"/>
      <c r="K89" s="106" t="s">
        <v>275</v>
      </c>
      <c r="L89" s="106"/>
      <c r="M89" s="106"/>
      <c r="N89" s="106"/>
      <c r="O89" s="25" t="s">
        <v>1137</v>
      </c>
      <c r="P89" s="74"/>
      <c r="Q89" s="11" t="s">
        <v>1257</v>
      </c>
    </row>
    <row r="90" spans="1:17" s="59" customFormat="1" ht="39">
      <c r="A90" s="27" t="s">
        <v>33</v>
      </c>
      <c r="B90" s="28" t="s">
        <v>273</v>
      </c>
      <c r="C90" s="135" t="s">
        <v>34</v>
      </c>
      <c r="D90" s="136"/>
      <c r="E90" s="137"/>
      <c r="F90" s="137"/>
      <c r="G90" s="138"/>
      <c r="H90" s="29" t="s">
        <v>223</v>
      </c>
      <c r="I90" s="25" t="s">
        <v>1123</v>
      </c>
      <c r="J90" s="25" t="s">
        <v>1123</v>
      </c>
      <c r="K90" s="30"/>
      <c r="L90" s="30"/>
      <c r="M90" s="30"/>
      <c r="N90" s="30"/>
      <c r="O90" s="25" t="s">
        <v>1137</v>
      </c>
      <c r="P90" s="25"/>
      <c r="Q90" s="11" t="s">
        <v>1257</v>
      </c>
    </row>
    <row r="91" spans="1:17" s="59" customFormat="1" ht="76">
      <c r="A91" s="31" t="s">
        <v>36</v>
      </c>
      <c r="B91" s="31" t="s">
        <v>37</v>
      </c>
      <c r="C91" s="84" t="s">
        <v>80</v>
      </c>
      <c r="D91" s="18" t="s">
        <v>81</v>
      </c>
      <c r="E91" s="85" t="str">
        <f>HYPERLINK("02-项目级\P1-智能办服务平台\02-全程管理\05-评审管理\04-需求评审\01-需求规格说明书\03-评审报告_需求规格说明书(Kamfu-ZNB-PR-ReviewRpt)V1.0-engl.xlsx","engl")</f>
        <v>engl</v>
      </c>
      <c r="F91" s="36" t="s">
        <v>1073</v>
      </c>
      <c r="G91" s="36" t="s">
        <v>41</v>
      </c>
      <c r="H91" s="34"/>
      <c r="I91" s="25" t="s">
        <v>1123</v>
      </c>
      <c r="J91" s="37"/>
      <c r="K91" s="35"/>
      <c r="L91" s="36"/>
      <c r="M91" s="36"/>
      <c r="N91" s="35"/>
      <c r="O91" s="37"/>
      <c r="P91" s="25"/>
      <c r="Q91" s="11" t="s">
        <v>1258</v>
      </c>
    </row>
    <row r="92" spans="1:17" s="59" customFormat="1" ht="39">
      <c r="A92" s="31" t="s">
        <v>36</v>
      </c>
      <c r="B92" s="31" t="s">
        <v>37</v>
      </c>
      <c r="C92" s="84" t="s">
        <v>42</v>
      </c>
      <c r="D92" s="15" t="s">
        <v>43</v>
      </c>
      <c r="E92" s="36" t="s">
        <v>39</v>
      </c>
      <c r="F92" s="36" t="s">
        <v>40</v>
      </c>
      <c r="G92" s="36" t="s">
        <v>41</v>
      </c>
      <c r="H92" s="34"/>
      <c r="I92" s="25"/>
      <c r="J92" s="37"/>
      <c r="K92" s="35"/>
      <c r="L92" s="36"/>
      <c r="M92" s="36"/>
      <c r="N92" s="35"/>
      <c r="O92" s="37"/>
      <c r="P92" s="25"/>
      <c r="Q92" s="11" t="s">
        <v>1258</v>
      </c>
    </row>
    <row r="93" spans="1:17" s="59" customFormat="1" ht="39">
      <c r="A93" s="27" t="s">
        <v>33</v>
      </c>
      <c r="B93" s="28" t="s">
        <v>273</v>
      </c>
      <c r="C93" s="135" t="s">
        <v>188</v>
      </c>
      <c r="D93" s="136"/>
      <c r="E93" s="137"/>
      <c r="F93" s="137"/>
      <c r="G93" s="138"/>
      <c r="H93" s="29" t="s">
        <v>226</v>
      </c>
      <c r="I93" s="25" t="s">
        <v>1123</v>
      </c>
      <c r="J93" s="25" t="s">
        <v>1123</v>
      </c>
      <c r="K93" s="30"/>
      <c r="L93" s="30"/>
      <c r="M93" s="30"/>
      <c r="N93" s="30"/>
      <c r="O93" s="25" t="s">
        <v>1137</v>
      </c>
      <c r="P93" s="25"/>
      <c r="Q93" s="11" t="s">
        <v>1259</v>
      </c>
    </row>
    <row r="94" spans="1:17" s="59" customFormat="1" ht="76">
      <c r="A94" s="31" t="s">
        <v>36</v>
      </c>
      <c r="B94" s="31" t="s">
        <v>190</v>
      </c>
      <c r="C94" s="84" t="s">
        <v>80</v>
      </c>
      <c r="D94" s="18" t="s">
        <v>276</v>
      </c>
      <c r="E94" s="85" t="str">
        <f>HYPERLINK("02-项目级\P4-运维服务系统\02-全程管理\05-评审管理\04-需求评审\01-需求规格说明书\03-评审报告_需求规格说明书(Kamfu-YWFW-PR-ReviewRpt)V1.0-engl.xlsx","engl")</f>
        <v>engl</v>
      </c>
      <c r="F94" s="36" t="s">
        <v>1073</v>
      </c>
      <c r="G94" s="36" t="s">
        <v>41</v>
      </c>
      <c r="H94" s="34"/>
      <c r="I94" s="25" t="s">
        <v>1123</v>
      </c>
      <c r="J94" s="37"/>
      <c r="K94" s="35"/>
      <c r="L94" s="36"/>
      <c r="M94" s="36"/>
      <c r="N94" s="35"/>
      <c r="O94" s="37"/>
      <c r="P94" s="25"/>
      <c r="Q94" s="11" t="s">
        <v>1259</v>
      </c>
    </row>
    <row r="95" spans="1:17" s="59" customFormat="1" ht="39">
      <c r="A95" s="31" t="s">
        <v>36</v>
      </c>
      <c r="B95" s="31" t="s">
        <v>190</v>
      </c>
      <c r="C95" s="84" t="s">
        <v>42</v>
      </c>
      <c r="D95" s="15" t="s">
        <v>43</v>
      </c>
      <c r="E95" s="36" t="s">
        <v>39</v>
      </c>
      <c r="F95" s="36" t="s">
        <v>40</v>
      </c>
      <c r="G95" s="36" t="s">
        <v>41</v>
      </c>
      <c r="H95" s="34"/>
      <c r="I95" s="25"/>
      <c r="J95" s="37"/>
      <c r="K95" s="35"/>
      <c r="L95" s="36"/>
      <c r="M95" s="36"/>
      <c r="N95" s="35"/>
      <c r="O95" s="37"/>
      <c r="P95" s="25"/>
      <c r="Q95" s="11" t="s">
        <v>1260</v>
      </c>
    </row>
    <row r="96" spans="1:17" s="61" customFormat="1" ht="51.75" customHeight="1">
      <c r="A96" s="27" t="s">
        <v>29</v>
      </c>
      <c r="B96" s="45" t="s">
        <v>277</v>
      </c>
      <c r="C96" s="139" t="s">
        <v>278</v>
      </c>
      <c r="D96" s="140"/>
      <c r="E96" s="139"/>
      <c r="F96" s="139"/>
      <c r="G96" s="139"/>
      <c r="H96" s="139"/>
      <c r="I96" s="73"/>
      <c r="J96" s="73"/>
      <c r="K96" s="106" t="s">
        <v>1261</v>
      </c>
      <c r="L96" s="106"/>
      <c r="M96" s="106"/>
      <c r="N96" s="106"/>
      <c r="O96" s="25" t="s">
        <v>1137</v>
      </c>
      <c r="P96" s="74"/>
      <c r="Q96" s="11" t="s">
        <v>1260</v>
      </c>
    </row>
    <row r="97" spans="1:17" s="59" customFormat="1" ht="39">
      <c r="A97" s="27" t="s">
        <v>33</v>
      </c>
      <c r="B97" s="28" t="s">
        <v>277</v>
      </c>
      <c r="C97" s="135" t="s">
        <v>34</v>
      </c>
      <c r="D97" s="136"/>
      <c r="E97" s="137"/>
      <c r="F97" s="137"/>
      <c r="G97" s="138"/>
      <c r="H97" s="29" t="s">
        <v>223</v>
      </c>
      <c r="I97" s="25" t="s">
        <v>1123</v>
      </c>
      <c r="J97" s="25" t="s">
        <v>1123</v>
      </c>
      <c r="K97" s="30"/>
      <c r="L97" s="30"/>
      <c r="M97" s="30"/>
      <c r="N97" s="30"/>
      <c r="O97" s="25" t="s">
        <v>1137</v>
      </c>
      <c r="P97" s="25"/>
      <c r="Q97" s="11" t="s">
        <v>1262</v>
      </c>
    </row>
    <row r="98" spans="1:17" s="59" customFormat="1" ht="63">
      <c r="A98" s="31" t="s">
        <v>36</v>
      </c>
      <c r="B98" s="31" t="s">
        <v>37</v>
      </c>
      <c r="C98" s="84" t="s">
        <v>236</v>
      </c>
      <c r="D98" s="7" t="s">
        <v>237</v>
      </c>
      <c r="E98" s="85" t="str">
        <f>HYPERLINK("02-项目级\P1-智能办服务平台\01-生存周期\04-需求\02-需求规格说明书 (Kamfu-ZNB-RDM-SRS)V1-1-engl.docx","engl")</f>
        <v>engl</v>
      </c>
      <c r="F98" s="36" t="s">
        <v>1073</v>
      </c>
      <c r="G98" s="36" t="s">
        <v>41</v>
      </c>
      <c r="H98" s="34"/>
      <c r="I98" s="25" t="s">
        <v>1123</v>
      </c>
      <c r="J98" s="37"/>
      <c r="K98" s="35"/>
      <c r="L98" s="36"/>
      <c r="M98" s="36"/>
      <c r="N98" s="35"/>
      <c r="O98" s="37"/>
      <c r="P98" s="25"/>
      <c r="Q98" s="11" t="s">
        <v>1262</v>
      </c>
    </row>
    <row r="99" spans="1:17" s="59" customFormat="1" ht="39">
      <c r="A99" s="31" t="s">
        <v>36</v>
      </c>
      <c r="B99" s="31" t="s">
        <v>37</v>
      </c>
      <c r="C99" s="84" t="s">
        <v>42</v>
      </c>
      <c r="D99" s="15" t="s">
        <v>43</v>
      </c>
      <c r="E99" s="36" t="s">
        <v>39</v>
      </c>
      <c r="F99" s="36" t="s">
        <v>40</v>
      </c>
      <c r="G99" s="36" t="s">
        <v>41</v>
      </c>
      <c r="H99" s="34"/>
      <c r="I99" s="25"/>
      <c r="J99" s="37"/>
      <c r="K99" s="35"/>
      <c r="L99" s="36"/>
      <c r="M99" s="36"/>
      <c r="N99" s="35"/>
      <c r="O99" s="37"/>
      <c r="P99" s="25"/>
      <c r="Q99" s="11" t="s">
        <v>1263</v>
      </c>
    </row>
    <row r="100" spans="1:17" s="59" customFormat="1" ht="39">
      <c r="A100" s="27" t="s">
        <v>33</v>
      </c>
      <c r="B100" s="28" t="s">
        <v>277</v>
      </c>
      <c r="C100" s="135" t="s">
        <v>188</v>
      </c>
      <c r="D100" s="136"/>
      <c r="E100" s="137"/>
      <c r="F100" s="137"/>
      <c r="G100" s="138"/>
      <c r="H100" s="29" t="s">
        <v>226</v>
      </c>
      <c r="I100" s="25" t="s">
        <v>1123</v>
      </c>
      <c r="J100" s="25" t="s">
        <v>1123</v>
      </c>
      <c r="K100" s="30"/>
      <c r="L100" s="30"/>
      <c r="M100" s="30"/>
      <c r="N100" s="30"/>
      <c r="O100" s="25" t="s">
        <v>1137</v>
      </c>
      <c r="P100" s="25"/>
      <c r="Q100" s="11" t="s">
        <v>1263</v>
      </c>
    </row>
    <row r="101" spans="1:17" s="59" customFormat="1" ht="66.5">
      <c r="A101" s="31" t="s">
        <v>36</v>
      </c>
      <c r="B101" s="31" t="s">
        <v>190</v>
      </c>
      <c r="C101" s="84" t="s">
        <v>236</v>
      </c>
      <c r="D101" s="18" t="s">
        <v>269</v>
      </c>
      <c r="E101" s="85" t="str">
        <f>HYPERLINK("02-项目级\P4-运维服务系统\01-生存周期\04-需求\02-需求规格说明书 (Kamfu-YWFW-RDM-SRS)V1-1-engl.docx","engl")</f>
        <v>engl</v>
      </c>
      <c r="F101" s="36" t="s">
        <v>1073</v>
      </c>
      <c r="G101" s="36" t="s">
        <v>41</v>
      </c>
      <c r="H101" s="34"/>
      <c r="I101" s="25" t="s">
        <v>1123</v>
      </c>
      <c r="J101" s="37"/>
      <c r="K101" s="35"/>
      <c r="L101" s="36"/>
      <c r="M101" s="36"/>
      <c r="N101" s="35"/>
      <c r="O101" s="37"/>
      <c r="P101" s="25"/>
      <c r="Q101" s="11" t="s">
        <v>1263</v>
      </c>
    </row>
    <row r="102" spans="1:17" s="59" customFormat="1" ht="39">
      <c r="A102" s="31" t="s">
        <v>36</v>
      </c>
      <c r="B102" s="31" t="s">
        <v>190</v>
      </c>
      <c r="C102" s="84" t="s">
        <v>42</v>
      </c>
      <c r="D102" s="15" t="s">
        <v>43</v>
      </c>
      <c r="E102" s="36" t="s">
        <v>39</v>
      </c>
      <c r="F102" s="36" t="s">
        <v>40</v>
      </c>
      <c r="G102" s="36" t="s">
        <v>41</v>
      </c>
      <c r="H102" s="34"/>
      <c r="I102" s="25"/>
      <c r="J102" s="37"/>
      <c r="K102" s="35"/>
      <c r="L102" s="36"/>
      <c r="M102" s="36"/>
      <c r="N102" s="35"/>
      <c r="O102" s="37"/>
      <c r="P102" s="25"/>
      <c r="Q102" s="11" t="s">
        <v>1264</v>
      </c>
    </row>
    <row r="103" spans="1:17" s="61" customFormat="1" ht="51.75" customHeight="1">
      <c r="A103" s="27" t="s">
        <v>29</v>
      </c>
      <c r="B103" s="45" t="s">
        <v>279</v>
      </c>
      <c r="C103" s="139" t="s">
        <v>280</v>
      </c>
      <c r="D103" s="140"/>
      <c r="E103" s="139"/>
      <c r="F103" s="139"/>
      <c r="G103" s="139"/>
      <c r="H103" s="139"/>
      <c r="I103" s="73"/>
      <c r="J103" s="73"/>
      <c r="K103" s="106" t="s">
        <v>281</v>
      </c>
      <c r="L103" s="106"/>
      <c r="M103" s="106"/>
      <c r="N103" s="106"/>
      <c r="O103" s="25" t="s">
        <v>1137</v>
      </c>
      <c r="P103" s="74"/>
      <c r="Q103" s="11" t="s">
        <v>1264</v>
      </c>
    </row>
    <row r="104" spans="1:17" s="59" customFormat="1" ht="39">
      <c r="A104" s="27" t="s">
        <v>33</v>
      </c>
      <c r="B104" s="28" t="s">
        <v>279</v>
      </c>
      <c r="C104" s="135" t="s">
        <v>34</v>
      </c>
      <c r="D104" s="136"/>
      <c r="E104" s="137"/>
      <c r="F104" s="137"/>
      <c r="G104" s="138"/>
      <c r="H104" s="29" t="s">
        <v>223</v>
      </c>
      <c r="I104" s="25" t="s">
        <v>1123</v>
      </c>
      <c r="J104" s="25" t="s">
        <v>1123</v>
      </c>
      <c r="K104" s="30"/>
      <c r="L104" s="30"/>
      <c r="M104" s="30"/>
      <c r="N104" s="30"/>
      <c r="O104" s="25" t="s">
        <v>1137</v>
      </c>
      <c r="P104" s="25"/>
      <c r="Q104" s="11" t="s">
        <v>1265</v>
      </c>
    </row>
    <row r="105" spans="1:17" s="59" customFormat="1" ht="117">
      <c r="A105" s="31" t="s">
        <v>36</v>
      </c>
      <c r="B105" s="31" t="s">
        <v>37</v>
      </c>
      <c r="C105" s="84" t="s">
        <v>80</v>
      </c>
      <c r="D105" s="18" t="s">
        <v>81</v>
      </c>
      <c r="E105" s="85" t="str">
        <f>HYPERLINK("02-项目级\P1-智能办服务平台\02-全程管理\05-评审管理\04-需求评审\01-需求规格说明书\03-评审报告_需求规格说明书(Kamfu-ZNB-PR-ReviewRpt)V1.0-engl.xlsx","engl")</f>
        <v>engl</v>
      </c>
      <c r="F105" s="36" t="s">
        <v>1073</v>
      </c>
      <c r="G105" s="36" t="s">
        <v>41</v>
      </c>
      <c r="H105" s="34"/>
      <c r="I105" s="25" t="s">
        <v>1123</v>
      </c>
      <c r="J105" s="37"/>
      <c r="K105" s="35"/>
      <c r="L105" s="36"/>
      <c r="M105" s="36"/>
      <c r="N105" s="35"/>
      <c r="O105" s="37"/>
      <c r="P105" s="25" t="s">
        <v>1266</v>
      </c>
      <c r="Q105" s="11" t="s">
        <v>1265</v>
      </c>
    </row>
    <row r="106" spans="1:17" s="59" customFormat="1" ht="39">
      <c r="A106" s="31" t="s">
        <v>36</v>
      </c>
      <c r="B106" s="31" t="s">
        <v>37</v>
      </c>
      <c r="C106" s="84" t="s">
        <v>42</v>
      </c>
      <c r="D106" s="15" t="s">
        <v>43</v>
      </c>
      <c r="E106" s="36" t="s">
        <v>39</v>
      </c>
      <c r="F106" s="36" t="s">
        <v>40</v>
      </c>
      <c r="G106" s="36" t="s">
        <v>41</v>
      </c>
      <c r="H106" s="34"/>
      <c r="I106" s="25"/>
      <c r="J106" s="37"/>
      <c r="K106" s="35"/>
      <c r="L106" s="36"/>
      <c r="M106" s="36"/>
      <c r="N106" s="35"/>
      <c r="O106" s="37"/>
      <c r="P106" s="25"/>
      <c r="Q106" s="11" t="s">
        <v>1265</v>
      </c>
    </row>
    <row r="107" spans="1:17" s="59" customFormat="1" ht="39">
      <c r="A107" s="27" t="s">
        <v>33</v>
      </c>
      <c r="B107" s="28" t="s">
        <v>279</v>
      </c>
      <c r="C107" s="135" t="s">
        <v>188</v>
      </c>
      <c r="D107" s="136"/>
      <c r="E107" s="137"/>
      <c r="F107" s="137"/>
      <c r="G107" s="138"/>
      <c r="H107" s="29" t="s">
        <v>226</v>
      </c>
      <c r="I107" s="25" t="s">
        <v>1123</v>
      </c>
      <c r="J107" s="25" t="s">
        <v>1123</v>
      </c>
      <c r="K107" s="30"/>
      <c r="L107" s="30"/>
      <c r="M107" s="30"/>
      <c r="N107" s="30"/>
      <c r="O107" s="25" t="s">
        <v>1137</v>
      </c>
      <c r="P107" s="25"/>
      <c r="Q107" s="11" t="s">
        <v>1267</v>
      </c>
    </row>
    <row r="108" spans="1:17" s="59" customFormat="1" ht="76">
      <c r="A108" s="31" t="s">
        <v>36</v>
      </c>
      <c r="B108" s="31" t="s">
        <v>190</v>
      </c>
      <c r="C108" s="84" t="s">
        <v>80</v>
      </c>
      <c r="D108" s="18" t="s">
        <v>276</v>
      </c>
      <c r="E108" s="85" t="str">
        <f>HYPERLINK("02-项目级\P4-运维服务系统\02-全程管理\05-评审管理\04-需求评审\01-需求规格说明书\03-评审报告_需求规格说明书(Kamfu-YWFW-PR-ReviewRpt)V1.0-engl.xlsx","engl")</f>
        <v>engl</v>
      </c>
      <c r="F108" s="36" t="s">
        <v>1073</v>
      </c>
      <c r="G108" s="36" t="s">
        <v>41</v>
      </c>
      <c r="H108" s="34"/>
      <c r="I108" s="25" t="s">
        <v>1123</v>
      </c>
      <c r="J108" s="37"/>
      <c r="K108" s="35"/>
      <c r="L108" s="36"/>
      <c r="M108" s="36"/>
      <c r="N108" s="35"/>
      <c r="O108" s="37"/>
      <c r="P108" s="25"/>
      <c r="Q108" s="11" t="s">
        <v>1267</v>
      </c>
    </row>
    <row r="109" spans="1:17" s="59" customFormat="1" ht="39">
      <c r="A109" s="31" t="s">
        <v>36</v>
      </c>
      <c r="B109" s="31" t="s">
        <v>190</v>
      </c>
      <c r="C109" s="84" t="s">
        <v>42</v>
      </c>
      <c r="D109" s="15" t="s">
        <v>43</v>
      </c>
      <c r="E109" s="36" t="s">
        <v>39</v>
      </c>
      <c r="F109" s="36" t="s">
        <v>40</v>
      </c>
      <c r="G109" s="36" t="s">
        <v>41</v>
      </c>
      <c r="H109" s="34"/>
      <c r="I109" s="25"/>
      <c r="J109" s="37"/>
      <c r="K109" s="35"/>
      <c r="L109" s="36"/>
      <c r="M109" s="36"/>
      <c r="N109" s="35"/>
      <c r="O109" s="37"/>
      <c r="P109" s="25"/>
      <c r="Q109" s="11" t="s">
        <v>1268</v>
      </c>
    </row>
  </sheetData>
  <autoFilter ref="A8:Q8" xr:uid="{B09D921E-DCD0-4573-A15E-7BD0ADCA3042}"/>
  <mergeCells count="42">
    <mergeCell ref="C10:H10"/>
    <mergeCell ref="C11:G11"/>
    <mergeCell ref="C14:G14"/>
    <mergeCell ref="C18:H18"/>
    <mergeCell ref="C29:G29"/>
    <mergeCell ref="C32:H32"/>
    <mergeCell ref="C33:G33"/>
    <mergeCell ref="C36:G36"/>
    <mergeCell ref="C19:G19"/>
    <mergeCell ref="C22:G22"/>
    <mergeCell ref="C25:H25"/>
    <mergeCell ref="C26:G26"/>
    <mergeCell ref="C47:G47"/>
    <mergeCell ref="C50:G50"/>
    <mergeCell ref="C53:H53"/>
    <mergeCell ref="C54:G54"/>
    <mergeCell ref="C39:H39"/>
    <mergeCell ref="C40:G40"/>
    <mergeCell ref="C43:G43"/>
    <mergeCell ref="C46:H46"/>
    <mergeCell ref="C68:H68"/>
    <mergeCell ref="C69:G69"/>
    <mergeCell ref="C72:G72"/>
    <mergeCell ref="C75:H75"/>
    <mergeCell ref="C57:G57"/>
    <mergeCell ref="C61:H61"/>
    <mergeCell ref="C62:G62"/>
    <mergeCell ref="C65:G65"/>
    <mergeCell ref="C86:G86"/>
    <mergeCell ref="C89:H89"/>
    <mergeCell ref="C90:G90"/>
    <mergeCell ref="C93:G93"/>
    <mergeCell ref="C76:G76"/>
    <mergeCell ref="C79:G79"/>
    <mergeCell ref="C82:H82"/>
    <mergeCell ref="C83:G83"/>
    <mergeCell ref="C104:G104"/>
    <mergeCell ref="C107:G107"/>
    <mergeCell ref="C96:H96"/>
    <mergeCell ref="C97:G97"/>
    <mergeCell ref="C100:G100"/>
    <mergeCell ref="C103:H103"/>
  </mergeCells>
  <conditionalFormatting sqref="O9">
    <cfRule type="cellIs" dxfId="2977" priority="215" operator="equal">
      <formula>"U"</formula>
    </cfRule>
    <cfRule type="cellIs" dxfId="2976" priority="216" operator="equal">
      <formula>"S"</formula>
    </cfRule>
  </conditionalFormatting>
  <conditionalFormatting sqref="O10">
    <cfRule type="cellIs" dxfId="2975" priority="210" operator="equal">
      <formula>"NY"</formula>
    </cfRule>
    <cfRule type="cellIs" dxfId="2974" priority="211" operator="equal">
      <formula>"DM"</formula>
    </cfRule>
    <cfRule type="cellIs" dxfId="2973" priority="212" operator="equal">
      <formula>"PM"</formula>
    </cfRule>
    <cfRule type="cellIs" dxfId="2972" priority="213" operator="equal">
      <formula>"LM"</formula>
    </cfRule>
    <cfRule type="cellIs" dxfId="2971" priority="214" operator="equal">
      <formula>"FM"</formula>
    </cfRule>
  </conditionalFormatting>
  <conditionalFormatting sqref="O11">
    <cfRule type="cellIs" dxfId="2970" priority="205" operator="equal">
      <formula>"NY"</formula>
    </cfRule>
    <cfRule type="cellIs" dxfId="2969" priority="206" operator="equal">
      <formula>"DM"</formula>
    </cfRule>
    <cfRule type="cellIs" dxfId="2968" priority="207" operator="equal">
      <formula>"PM"</formula>
    </cfRule>
    <cfRule type="cellIs" dxfId="2967" priority="208" operator="equal">
      <formula>"LM"</formula>
    </cfRule>
    <cfRule type="cellIs" dxfId="2966" priority="209" operator="equal">
      <formula>"FM"</formula>
    </cfRule>
  </conditionalFormatting>
  <conditionalFormatting sqref="O14">
    <cfRule type="cellIs" dxfId="2965" priority="200" operator="equal">
      <formula>"NY"</formula>
    </cfRule>
    <cfRule type="cellIs" dxfId="2964" priority="201" operator="equal">
      <formula>"DM"</formula>
    </cfRule>
    <cfRule type="cellIs" dxfId="2963" priority="202" operator="equal">
      <formula>"PM"</formula>
    </cfRule>
    <cfRule type="cellIs" dxfId="2962" priority="203" operator="equal">
      <formula>"LM"</formula>
    </cfRule>
    <cfRule type="cellIs" dxfId="2961" priority="204" operator="equal">
      <formula>"FM"</formula>
    </cfRule>
  </conditionalFormatting>
  <conditionalFormatting sqref="O17">
    <cfRule type="cellIs" dxfId="2960" priority="198" operator="equal">
      <formula>"U"</formula>
    </cfRule>
    <cfRule type="cellIs" dxfId="2959" priority="199" operator="equal">
      <formula>"S"</formula>
    </cfRule>
  </conditionalFormatting>
  <conditionalFormatting sqref="O18">
    <cfRule type="cellIs" dxfId="2958" priority="193" operator="equal">
      <formula>"NY"</formula>
    </cfRule>
    <cfRule type="cellIs" dxfId="2957" priority="194" operator="equal">
      <formula>"DM"</formula>
    </cfRule>
    <cfRule type="cellIs" dxfId="2956" priority="195" operator="equal">
      <formula>"PM"</formula>
    </cfRule>
    <cfRule type="cellIs" dxfId="2955" priority="196" operator="equal">
      <formula>"LM"</formula>
    </cfRule>
    <cfRule type="cellIs" dxfId="2954" priority="197" operator="equal">
      <formula>"FM"</formula>
    </cfRule>
  </conditionalFormatting>
  <conditionalFormatting sqref="O19">
    <cfRule type="cellIs" dxfId="2953" priority="188" operator="equal">
      <formula>"NY"</formula>
    </cfRule>
    <cfRule type="cellIs" dxfId="2952" priority="189" operator="equal">
      <formula>"DM"</formula>
    </cfRule>
    <cfRule type="cellIs" dxfId="2951" priority="190" operator="equal">
      <formula>"PM"</formula>
    </cfRule>
    <cfRule type="cellIs" dxfId="2950" priority="191" operator="equal">
      <formula>"LM"</formula>
    </cfRule>
    <cfRule type="cellIs" dxfId="2949" priority="192" operator="equal">
      <formula>"FM"</formula>
    </cfRule>
  </conditionalFormatting>
  <conditionalFormatting sqref="O22">
    <cfRule type="cellIs" dxfId="2948" priority="183" operator="equal">
      <formula>"NY"</formula>
    </cfRule>
    <cfRule type="cellIs" dxfId="2947" priority="184" operator="equal">
      <formula>"DM"</formula>
    </cfRule>
    <cfRule type="cellIs" dxfId="2946" priority="185" operator="equal">
      <formula>"PM"</formula>
    </cfRule>
    <cfRule type="cellIs" dxfId="2945" priority="186" operator="equal">
      <formula>"LM"</formula>
    </cfRule>
    <cfRule type="cellIs" dxfId="2944" priority="187" operator="equal">
      <formula>"FM"</formula>
    </cfRule>
  </conditionalFormatting>
  <conditionalFormatting sqref="O25">
    <cfRule type="cellIs" dxfId="2943" priority="178" operator="equal">
      <formula>"NY"</formula>
    </cfRule>
    <cfRule type="cellIs" dxfId="2942" priority="179" operator="equal">
      <formula>"DM"</formula>
    </cfRule>
    <cfRule type="cellIs" dxfId="2941" priority="180" operator="equal">
      <formula>"PM"</formula>
    </cfRule>
    <cfRule type="cellIs" dxfId="2940" priority="181" operator="equal">
      <formula>"LM"</formula>
    </cfRule>
    <cfRule type="cellIs" dxfId="2939" priority="182" operator="equal">
      <formula>"FM"</formula>
    </cfRule>
  </conditionalFormatting>
  <conditionalFormatting sqref="O26">
    <cfRule type="cellIs" dxfId="2938" priority="173" operator="equal">
      <formula>"NY"</formula>
    </cfRule>
    <cfRule type="cellIs" dxfId="2937" priority="174" operator="equal">
      <formula>"DM"</formula>
    </cfRule>
    <cfRule type="cellIs" dxfId="2936" priority="175" operator="equal">
      <formula>"PM"</formula>
    </cfRule>
    <cfRule type="cellIs" dxfId="2935" priority="176" operator="equal">
      <formula>"LM"</formula>
    </cfRule>
    <cfRule type="cellIs" dxfId="2934" priority="177" operator="equal">
      <formula>"FM"</formula>
    </cfRule>
  </conditionalFormatting>
  <conditionalFormatting sqref="O29">
    <cfRule type="cellIs" dxfId="2933" priority="168" operator="equal">
      <formula>"NY"</formula>
    </cfRule>
    <cfRule type="cellIs" dxfId="2932" priority="169" operator="equal">
      <formula>"DM"</formula>
    </cfRule>
    <cfRule type="cellIs" dxfId="2931" priority="170" operator="equal">
      <formula>"PM"</formula>
    </cfRule>
    <cfRule type="cellIs" dxfId="2930" priority="171" operator="equal">
      <formula>"LM"</formula>
    </cfRule>
    <cfRule type="cellIs" dxfId="2929" priority="172" operator="equal">
      <formula>"FM"</formula>
    </cfRule>
  </conditionalFormatting>
  <conditionalFormatting sqref="O32">
    <cfRule type="cellIs" dxfId="2928" priority="163" operator="equal">
      <formula>"NY"</formula>
    </cfRule>
    <cfRule type="cellIs" dxfId="2927" priority="164" operator="equal">
      <formula>"DM"</formula>
    </cfRule>
    <cfRule type="cellIs" dxfId="2926" priority="165" operator="equal">
      <formula>"PM"</formula>
    </cfRule>
    <cfRule type="cellIs" dxfId="2925" priority="166" operator="equal">
      <formula>"LM"</formula>
    </cfRule>
    <cfRule type="cellIs" dxfId="2924" priority="167" operator="equal">
      <formula>"FM"</formula>
    </cfRule>
  </conditionalFormatting>
  <conditionalFormatting sqref="O33">
    <cfRule type="cellIs" dxfId="2923" priority="158" operator="equal">
      <formula>"NY"</formula>
    </cfRule>
    <cfRule type="cellIs" dxfId="2922" priority="159" operator="equal">
      <formula>"DM"</formula>
    </cfRule>
    <cfRule type="cellIs" dxfId="2921" priority="160" operator="equal">
      <formula>"PM"</formula>
    </cfRule>
    <cfRule type="cellIs" dxfId="2920" priority="161" operator="equal">
      <formula>"LM"</formula>
    </cfRule>
    <cfRule type="cellIs" dxfId="2919" priority="162" operator="equal">
      <formula>"FM"</formula>
    </cfRule>
  </conditionalFormatting>
  <conditionalFormatting sqref="O36">
    <cfRule type="cellIs" dxfId="2918" priority="153" operator="equal">
      <formula>"NY"</formula>
    </cfRule>
    <cfRule type="cellIs" dxfId="2917" priority="154" operator="equal">
      <formula>"DM"</formula>
    </cfRule>
    <cfRule type="cellIs" dxfId="2916" priority="155" operator="equal">
      <formula>"PM"</formula>
    </cfRule>
    <cfRule type="cellIs" dxfId="2915" priority="156" operator="equal">
      <formula>"LM"</formula>
    </cfRule>
    <cfRule type="cellIs" dxfId="2914" priority="157" operator="equal">
      <formula>"FM"</formula>
    </cfRule>
  </conditionalFormatting>
  <conditionalFormatting sqref="O39">
    <cfRule type="cellIs" dxfId="2913" priority="148" operator="equal">
      <formula>"NY"</formula>
    </cfRule>
    <cfRule type="cellIs" dxfId="2912" priority="149" operator="equal">
      <formula>"DM"</formula>
    </cfRule>
    <cfRule type="cellIs" dxfId="2911" priority="150" operator="equal">
      <formula>"PM"</formula>
    </cfRule>
    <cfRule type="cellIs" dxfId="2910" priority="151" operator="equal">
      <formula>"LM"</formula>
    </cfRule>
    <cfRule type="cellIs" dxfId="2909" priority="152" operator="equal">
      <formula>"FM"</formula>
    </cfRule>
  </conditionalFormatting>
  <conditionalFormatting sqref="O40">
    <cfRule type="cellIs" dxfId="2908" priority="143" operator="equal">
      <formula>"NY"</formula>
    </cfRule>
    <cfRule type="cellIs" dxfId="2907" priority="144" operator="equal">
      <formula>"DM"</formula>
    </cfRule>
    <cfRule type="cellIs" dxfId="2906" priority="145" operator="equal">
      <formula>"PM"</formula>
    </cfRule>
    <cfRule type="cellIs" dxfId="2905" priority="146" operator="equal">
      <formula>"LM"</formula>
    </cfRule>
    <cfRule type="cellIs" dxfId="2904" priority="147" operator="equal">
      <formula>"FM"</formula>
    </cfRule>
  </conditionalFormatting>
  <conditionalFormatting sqref="O43">
    <cfRule type="cellIs" dxfId="2903" priority="138" operator="equal">
      <formula>"NY"</formula>
    </cfRule>
    <cfRule type="cellIs" dxfId="2902" priority="139" operator="equal">
      <formula>"DM"</formula>
    </cfRule>
    <cfRule type="cellIs" dxfId="2901" priority="140" operator="equal">
      <formula>"PM"</formula>
    </cfRule>
    <cfRule type="cellIs" dxfId="2900" priority="141" operator="equal">
      <formula>"LM"</formula>
    </cfRule>
    <cfRule type="cellIs" dxfId="2899" priority="142" operator="equal">
      <formula>"FM"</formula>
    </cfRule>
  </conditionalFormatting>
  <conditionalFormatting sqref="O46">
    <cfRule type="cellIs" dxfId="2898" priority="133" operator="equal">
      <formula>"NY"</formula>
    </cfRule>
    <cfRule type="cellIs" dxfId="2897" priority="134" operator="equal">
      <formula>"DM"</formula>
    </cfRule>
    <cfRule type="cellIs" dxfId="2896" priority="135" operator="equal">
      <formula>"PM"</formula>
    </cfRule>
    <cfRule type="cellIs" dxfId="2895" priority="136" operator="equal">
      <formula>"LM"</formula>
    </cfRule>
    <cfRule type="cellIs" dxfId="2894" priority="137" operator="equal">
      <formula>"FM"</formula>
    </cfRule>
  </conditionalFormatting>
  <conditionalFormatting sqref="O47">
    <cfRule type="cellIs" dxfId="2893" priority="128" operator="equal">
      <formula>"NY"</formula>
    </cfRule>
    <cfRule type="cellIs" dxfId="2892" priority="129" operator="equal">
      <formula>"DM"</formula>
    </cfRule>
    <cfRule type="cellIs" dxfId="2891" priority="130" operator="equal">
      <formula>"PM"</formula>
    </cfRule>
    <cfRule type="cellIs" dxfId="2890" priority="131" operator="equal">
      <formula>"LM"</formula>
    </cfRule>
    <cfRule type="cellIs" dxfId="2889" priority="132" operator="equal">
      <formula>"FM"</formula>
    </cfRule>
  </conditionalFormatting>
  <conditionalFormatting sqref="O50">
    <cfRule type="cellIs" dxfId="2888" priority="123" operator="equal">
      <formula>"NY"</formula>
    </cfRule>
    <cfRule type="cellIs" dxfId="2887" priority="124" operator="equal">
      <formula>"DM"</formula>
    </cfRule>
    <cfRule type="cellIs" dxfId="2886" priority="125" operator="equal">
      <formula>"PM"</formula>
    </cfRule>
    <cfRule type="cellIs" dxfId="2885" priority="126" operator="equal">
      <formula>"LM"</formula>
    </cfRule>
    <cfRule type="cellIs" dxfId="2884" priority="127" operator="equal">
      <formula>"FM"</formula>
    </cfRule>
  </conditionalFormatting>
  <conditionalFormatting sqref="O53">
    <cfRule type="cellIs" dxfId="2883" priority="118" operator="equal">
      <formula>"NY"</formula>
    </cfRule>
    <cfRule type="cellIs" dxfId="2882" priority="119" operator="equal">
      <formula>"DM"</formula>
    </cfRule>
    <cfRule type="cellIs" dxfId="2881" priority="120" operator="equal">
      <formula>"PM"</formula>
    </cfRule>
    <cfRule type="cellIs" dxfId="2880" priority="121" operator="equal">
      <formula>"LM"</formula>
    </cfRule>
    <cfRule type="cellIs" dxfId="2879" priority="122" operator="equal">
      <formula>"FM"</formula>
    </cfRule>
  </conditionalFormatting>
  <conditionalFormatting sqref="O54">
    <cfRule type="cellIs" dxfId="2878" priority="113" operator="equal">
      <formula>"NY"</formula>
    </cfRule>
    <cfRule type="cellIs" dxfId="2877" priority="114" operator="equal">
      <formula>"DM"</formula>
    </cfRule>
    <cfRule type="cellIs" dxfId="2876" priority="115" operator="equal">
      <formula>"PM"</formula>
    </cfRule>
    <cfRule type="cellIs" dxfId="2875" priority="116" operator="equal">
      <formula>"LM"</formula>
    </cfRule>
    <cfRule type="cellIs" dxfId="2874" priority="117" operator="equal">
      <formula>"FM"</formula>
    </cfRule>
  </conditionalFormatting>
  <conditionalFormatting sqref="O57">
    <cfRule type="cellIs" dxfId="2873" priority="108" operator="equal">
      <formula>"NY"</formula>
    </cfRule>
    <cfRule type="cellIs" dxfId="2872" priority="109" operator="equal">
      <formula>"DM"</formula>
    </cfRule>
    <cfRule type="cellIs" dxfId="2871" priority="110" operator="equal">
      <formula>"PM"</formula>
    </cfRule>
    <cfRule type="cellIs" dxfId="2870" priority="111" operator="equal">
      <formula>"LM"</formula>
    </cfRule>
    <cfRule type="cellIs" dxfId="2869" priority="112" operator="equal">
      <formula>"FM"</formula>
    </cfRule>
  </conditionalFormatting>
  <conditionalFormatting sqref="O60">
    <cfRule type="cellIs" dxfId="2868" priority="106" operator="equal">
      <formula>"U"</formula>
    </cfRule>
    <cfRule type="cellIs" dxfId="2867" priority="107" operator="equal">
      <formula>"S"</formula>
    </cfRule>
  </conditionalFormatting>
  <conditionalFormatting sqref="O61">
    <cfRule type="cellIs" dxfId="2866" priority="101" operator="equal">
      <formula>"NY"</formula>
    </cfRule>
    <cfRule type="cellIs" dxfId="2865" priority="102" operator="equal">
      <formula>"DM"</formula>
    </cfRule>
    <cfRule type="cellIs" dxfId="2864" priority="103" operator="equal">
      <formula>"PM"</formula>
    </cfRule>
    <cfRule type="cellIs" dxfId="2863" priority="104" operator="equal">
      <formula>"LM"</formula>
    </cfRule>
    <cfRule type="cellIs" dxfId="2862" priority="105" operator="equal">
      <formula>"FM"</formula>
    </cfRule>
  </conditionalFormatting>
  <conditionalFormatting sqref="O62">
    <cfRule type="cellIs" dxfId="2861" priority="96" operator="equal">
      <formula>"NY"</formula>
    </cfRule>
    <cfRule type="cellIs" dxfId="2860" priority="97" operator="equal">
      <formula>"DM"</formula>
    </cfRule>
    <cfRule type="cellIs" dxfId="2859" priority="98" operator="equal">
      <formula>"PM"</formula>
    </cfRule>
    <cfRule type="cellIs" dxfId="2858" priority="99" operator="equal">
      <formula>"LM"</formula>
    </cfRule>
    <cfRule type="cellIs" dxfId="2857" priority="100" operator="equal">
      <formula>"FM"</formula>
    </cfRule>
  </conditionalFormatting>
  <conditionalFormatting sqref="O65">
    <cfRule type="cellIs" dxfId="2856" priority="91" operator="equal">
      <formula>"NY"</formula>
    </cfRule>
    <cfRule type="cellIs" dxfId="2855" priority="92" operator="equal">
      <formula>"DM"</formula>
    </cfRule>
    <cfRule type="cellIs" dxfId="2854" priority="93" operator="equal">
      <formula>"PM"</formula>
    </cfRule>
    <cfRule type="cellIs" dxfId="2853" priority="94" operator="equal">
      <formula>"LM"</formula>
    </cfRule>
    <cfRule type="cellIs" dxfId="2852" priority="95" operator="equal">
      <formula>"FM"</formula>
    </cfRule>
  </conditionalFormatting>
  <conditionalFormatting sqref="O68">
    <cfRule type="cellIs" dxfId="2851" priority="86" operator="equal">
      <formula>"NY"</formula>
    </cfRule>
    <cfRule type="cellIs" dxfId="2850" priority="87" operator="equal">
      <formula>"DM"</formula>
    </cfRule>
    <cfRule type="cellIs" dxfId="2849" priority="88" operator="equal">
      <formula>"PM"</formula>
    </cfRule>
    <cfRule type="cellIs" dxfId="2848" priority="89" operator="equal">
      <formula>"LM"</formula>
    </cfRule>
    <cfRule type="cellIs" dxfId="2847" priority="90" operator="equal">
      <formula>"FM"</formula>
    </cfRule>
  </conditionalFormatting>
  <conditionalFormatting sqref="O69">
    <cfRule type="cellIs" dxfId="2846" priority="81" operator="equal">
      <formula>"NY"</formula>
    </cfRule>
    <cfRule type="cellIs" dxfId="2845" priority="82" operator="equal">
      <formula>"DM"</formula>
    </cfRule>
    <cfRule type="cellIs" dxfId="2844" priority="83" operator="equal">
      <formula>"PM"</formula>
    </cfRule>
    <cfRule type="cellIs" dxfId="2843" priority="84" operator="equal">
      <formula>"LM"</formula>
    </cfRule>
    <cfRule type="cellIs" dxfId="2842" priority="85" operator="equal">
      <formula>"FM"</formula>
    </cfRule>
  </conditionalFormatting>
  <conditionalFormatting sqref="O72">
    <cfRule type="cellIs" dxfId="2841" priority="76" operator="equal">
      <formula>"NY"</formula>
    </cfRule>
    <cfRule type="cellIs" dxfId="2840" priority="77" operator="equal">
      <formula>"DM"</formula>
    </cfRule>
    <cfRule type="cellIs" dxfId="2839" priority="78" operator="equal">
      <formula>"PM"</formula>
    </cfRule>
    <cfRule type="cellIs" dxfId="2838" priority="79" operator="equal">
      <formula>"LM"</formula>
    </cfRule>
    <cfRule type="cellIs" dxfId="2837" priority="80" operator="equal">
      <formula>"FM"</formula>
    </cfRule>
  </conditionalFormatting>
  <conditionalFormatting sqref="O75">
    <cfRule type="cellIs" dxfId="2836" priority="71" operator="equal">
      <formula>"NY"</formula>
    </cfRule>
    <cfRule type="cellIs" dxfId="2835" priority="72" operator="equal">
      <formula>"DM"</formula>
    </cfRule>
    <cfRule type="cellIs" dxfId="2834" priority="73" operator="equal">
      <formula>"PM"</formula>
    </cfRule>
    <cfRule type="cellIs" dxfId="2833" priority="74" operator="equal">
      <formula>"LM"</formula>
    </cfRule>
    <cfRule type="cellIs" dxfId="2832" priority="75" operator="equal">
      <formula>"FM"</formula>
    </cfRule>
  </conditionalFormatting>
  <conditionalFormatting sqref="O76">
    <cfRule type="cellIs" dxfId="2831" priority="66" operator="equal">
      <formula>"NY"</formula>
    </cfRule>
    <cfRule type="cellIs" dxfId="2830" priority="67" operator="equal">
      <formula>"DM"</formula>
    </cfRule>
    <cfRule type="cellIs" dxfId="2829" priority="68" operator="equal">
      <formula>"PM"</formula>
    </cfRule>
    <cfRule type="cellIs" dxfId="2828" priority="69" operator="equal">
      <formula>"LM"</formula>
    </cfRule>
    <cfRule type="cellIs" dxfId="2827" priority="70" operator="equal">
      <formula>"FM"</formula>
    </cfRule>
  </conditionalFormatting>
  <conditionalFormatting sqref="O79">
    <cfRule type="cellIs" dxfId="2826" priority="61" operator="equal">
      <formula>"NY"</formula>
    </cfRule>
    <cfRule type="cellIs" dxfId="2825" priority="62" operator="equal">
      <formula>"DM"</formula>
    </cfRule>
    <cfRule type="cellIs" dxfId="2824" priority="63" operator="equal">
      <formula>"PM"</formula>
    </cfRule>
    <cfRule type="cellIs" dxfId="2823" priority="64" operator="equal">
      <formula>"LM"</formula>
    </cfRule>
    <cfRule type="cellIs" dxfId="2822" priority="65" operator="equal">
      <formula>"FM"</formula>
    </cfRule>
  </conditionalFormatting>
  <conditionalFormatting sqref="O82">
    <cfRule type="cellIs" dxfId="2821" priority="56" operator="equal">
      <formula>"NY"</formula>
    </cfRule>
    <cfRule type="cellIs" dxfId="2820" priority="57" operator="equal">
      <formula>"DM"</formula>
    </cfRule>
    <cfRule type="cellIs" dxfId="2819" priority="58" operator="equal">
      <formula>"PM"</formula>
    </cfRule>
    <cfRule type="cellIs" dxfId="2818" priority="59" operator="equal">
      <formula>"LM"</formula>
    </cfRule>
    <cfRule type="cellIs" dxfId="2817" priority="60" operator="equal">
      <formula>"FM"</formula>
    </cfRule>
  </conditionalFormatting>
  <conditionalFormatting sqref="O83">
    <cfRule type="cellIs" dxfId="2816" priority="51" operator="equal">
      <formula>"NY"</formula>
    </cfRule>
    <cfRule type="cellIs" dxfId="2815" priority="52" operator="equal">
      <formula>"DM"</formula>
    </cfRule>
    <cfRule type="cellIs" dxfId="2814" priority="53" operator="equal">
      <formula>"PM"</formula>
    </cfRule>
    <cfRule type="cellIs" dxfId="2813" priority="54" operator="equal">
      <formula>"LM"</formula>
    </cfRule>
    <cfRule type="cellIs" dxfId="2812" priority="55" operator="equal">
      <formula>"FM"</formula>
    </cfRule>
  </conditionalFormatting>
  <conditionalFormatting sqref="O86">
    <cfRule type="cellIs" dxfId="2811" priority="46" operator="equal">
      <formula>"NY"</formula>
    </cfRule>
    <cfRule type="cellIs" dxfId="2810" priority="47" operator="equal">
      <formula>"DM"</formula>
    </cfRule>
    <cfRule type="cellIs" dxfId="2809" priority="48" operator="equal">
      <formula>"PM"</formula>
    </cfRule>
    <cfRule type="cellIs" dxfId="2808" priority="49" operator="equal">
      <formula>"LM"</formula>
    </cfRule>
    <cfRule type="cellIs" dxfId="2807" priority="50" operator="equal">
      <formula>"FM"</formula>
    </cfRule>
  </conditionalFormatting>
  <conditionalFormatting sqref="O89">
    <cfRule type="cellIs" dxfId="2806" priority="41" operator="equal">
      <formula>"NY"</formula>
    </cfRule>
    <cfRule type="cellIs" dxfId="2805" priority="42" operator="equal">
      <formula>"DM"</formula>
    </cfRule>
    <cfRule type="cellIs" dxfId="2804" priority="43" operator="equal">
      <formula>"PM"</formula>
    </cfRule>
    <cfRule type="cellIs" dxfId="2803" priority="44" operator="equal">
      <formula>"LM"</formula>
    </cfRule>
    <cfRule type="cellIs" dxfId="2802" priority="45" operator="equal">
      <formula>"FM"</formula>
    </cfRule>
  </conditionalFormatting>
  <conditionalFormatting sqref="O90">
    <cfRule type="cellIs" dxfId="2801" priority="36" operator="equal">
      <formula>"NY"</formula>
    </cfRule>
    <cfRule type="cellIs" dxfId="2800" priority="37" operator="equal">
      <formula>"DM"</formula>
    </cfRule>
    <cfRule type="cellIs" dxfId="2799" priority="38" operator="equal">
      <formula>"PM"</formula>
    </cfRule>
    <cfRule type="cellIs" dxfId="2798" priority="39" operator="equal">
      <formula>"LM"</formula>
    </cfRule>
    <cfRule type="cellIs" dxfId="2797" priority="40" operator="equal">
      <formula>"FM"</formula>
    </cfRule>
  </conditionalFormatting>
  <conditionalFormatting sqref="O93">
    <cfRule type="cellIs" dxfId="2796" priority="31" operator="equal">
      <formula>"NY"</formula>
    </cfRule>
    <cfRule type="cellIs" dxfId="2795" priority="32" operator="equal">
      <formula>"DM"</formula>
    </cfRule>
    <cfRule type="cellIs" dxfId="2794" priority="33" operator="equal">
      <formula>"PM"</formula>
    </cfRule>
    <cfRule type="cellIs" dxfId="2793" priority="34" operator="equal">
      <formula>"LM"</formula>
    </cfRule>
    <cfRule type="cellIs" dxfId="2792" priority="35" operator="equal">
      <formula>"FM"</formula>
    </cfRule>
  </conditionalFormatting>
  <conditionalFormatting sqref="O96">
    <cfRule type="cellIs" dxfId="2791" priority="26" operator="equal">
      <formula>"NY"</formula>
    </cfRule>
    <cfRule type="cellIs" dxfId="2790" priority="27" operator="equal">
      <formula>"DM"</formula>
    </cfRule>
    <cfRule type="cellIs" dxfId="2789" priority="28" operator="equal">
      <formula>"PM"</formula>
    </cfRule>
    <cfRule type="cellIs" dxfId="2788" priority="29" operator="equal">
      <formula>"LM"</formula>
    </cfRule>
    <cfRule type="cellIs" dxfId="2787" priority="30" operator="equal">
      <formula>"FM"</formula>
    </cfRule>
  </conditionalFormatting>
  <conditionalFormatting sqref="O97">
    <cfRule type="cellIs" dxfId="2786" priority="21" operator="equal">
      <formula>"NY"</formula>
    </cfRule>
    <cfRule type="cellIs" dxfId="2785" priority="22" operator="equal">
      <formula>"DM"</formula>
    </cfRule>
    <cfRule type="cellIs" dxfId="2784" priority="23" operator="equal">
      <formula>"PM"</formula>
    </cfRule>
    <cfRule type="cellIs" dxfId="2783" priority="24" operator="equal">
      <formula>"LM"</formula>
    </cfRule>
    <cfRule type="cellIs" dxfId="2782" priority="25" operator="equal">
      <formula>"FM"</formula>
    </cfRule>
  </conditionalFormatting>
  <conditionalFormatting sqref="O100">
    <cfRule type="cellIs" dxfId="2781" priority="16" operator="equal">
      <formula>"NY"</formula>
    </cfRule>
    <cfRule type="cellIs" dxfId="2780" priority="17" operator="equal">
      <formula>"DM"</formula>
    </cfRule>
    <cfRule type="cellIs" dxfId="2779" priority="18" operator="equal">
      <formula>"PM"</formula>
    </cfRule>
    <cfRule type="cellIs" dxfId="2778" priority="19" operator="equal">
      <formula>"LM"</formula>
    </cfRule>
    <cfRule type="cellIs" dxfId="2777" priority="20" operator="equal">
      <formula>"FM"</formula>
    </cfRule>
  </conditionalFormatting>
  <conditionalFormatting sqref="O103">
    <cfRule type="cellIs" dxfId="2776" priority="11" operator="equal">
      <formula>"NY"</formula>
    </cfRule>
    <cfRule type="cellIs" dxfId="2775" priority="12" operator="equal">
      <formula>"DM"</formula>
    </cfRule>
    <cfRule type="cellIs" dxfId="2774" priority="13" operator="equal">
      <formula>"PM"</formula>
    </cfRule>
    <cfRule type="cellIs" dxfId="2773" priority="14" operator="equal">
      <formula>"LM"</formula>
    </cfRule>
    <cfRule type="cellIs" dxfId="2772" priority="15" operator="equal">
      <formula>"FM"</formula>
    </cfRule>
  </conditionalFormatting>
  <conditionalFormatting sqref="O104">
    <cfRule type="cellIs" dxfId="2771" priority="6" operator="equal">
      <formula>"NY"</formula>
    </cfRule>
    <cfRule type="cellIs" dxfId="2770" priority="7" operator="equal">
      <formula>"DM"</formula>
    </cfRule>
    <cfRule type="cellIs" dxfId="2769" priority="8" operator="equal">
      <formula>"PM"</formula>
    </cfRule>
    <cfRule type="cellIs" dxfId="2768" priority="9" operator="equal">
      <formula>"LM"</formula>
    </cfRule>
    <cfRule type="cellIs" dxfId="2767" priority="10" operator="equal">
      <formula>"FM"</formula>
    </cfRule>
  </conditionalFormatting>
  <conditionalFormatting sqref="O107">
    <cfRule type="cellIs" dxfId="2766" priority="1" operator="equal">
      <formula>"NY"</formula>
    </cfRule>
    <cfRule type="cellIs" dxfId="2765" priority="2" operator="equal">
      <formula>"DM"</formula>
    </cfRule>
    <cfRule type="cellIs" dxfId="2764" priority="3" operator="equal">
      <formula>"PM"</formula>
    </cfRule>
    <cfRule type="cellIs" dxfId="2763" priority="4" operator="equal">
      <formula>"LM"</formula>
    </cfRule>
    <cfRule type="cellIs" dxfId="2762" priority="5" operator="equal">
      <formula>"FM"</formula>
    </cfRule>
  </conditionalFormatting>
  <hyperlinks>
    <hyperlink ref="D12" r:id="rId1" xr:uid="{00000000-0004-0000-0400-000000000000}"/>
    <hyperlink ref="D15" r:id="rId2" xr:uid="{00000000-0004-0000-0400-000001000000}"/>
    <hyperlink ref="D20" r:id="rId3" xr:uid="{00000000-0004-0000-0400-000002000000}"/>
    <hyperlink ref="D23" r:id="rId4" xr:uid="{00000000-0004-0000-0400-000003000000}"/>
    <hyperlink ref="D21" r:id="rId5" xr:uid="{00000000-0004-0000-0400-000004000000}"/>
    <hyperlink ref="D24" r:id="rId6" xr:uid="{00000000-0004-0000-0400-000005000000}"/>
    <hyperlink ref="D27" r:id="rId7" xr:uid="{00000000-0004-0000-0400-000006000000}"/>
    <hyperlink ref="D30" r:id="rId8" xr:uid="{00000000-0004-0000-0400-000007000000}"/>
    <hyperlink ref="D34" r:id="rId9" xr:uid="{00000000-0004-0000-0400-000008000000}"/>
    <hyperlink ref="D37" r:id="rId10" xr:uid="{00000000-0004-0000-0400-000009000000}"/>
    <hyperlink ref="D41" r:id="rId11" xr:uid="{00000000-0004-0000-0400-00000A000000}"/>
    <hyperlink ref="D44" r:id="rId12" xr:uid="{00000000-0004-0000-0400-00000B000000}"/>
    <hyperlink ref="D48" r:id="rId13" xr:uid="{00000000-0004-0000-0400-00000C000000}"/>
    <hyperlink ref="D51" r:id="rId14" xr:uid="{00000000-0004-0000-0400-00000D000000}"/>
    <hyperlink ref="D55" r:id="rId15" xr:uid="{00000000-0004-0000-0400-00000E000000}"/>
    <hyperlink ref="D58" r:id="rId16" xr:uid="{00000000-0004-0000-0400-00000F000000}"/>
    <hyperlink ref="D63" r:id="rId17" xr:uid="{00000000-0004-0000-0400-000010000000}"/>
    <hyperlink ref="D66" r:id="rId18" xr:uid="{00000000-0004-0000-0400-000011000000}"/>
    <hyperlink ref="D70" r:id="rId19" xr:uid="{00000000-0004-0000-0400-000012000000}"/>
    <hyperlink ref="D73" r:id="rId20" xr:uid="{00000000-0004-0000-0400-000013000000}"/>
    <hyperlink ref="D77" r:id="rId21" xr:uid="{00000000-0004-0000-0400-000014000000}"/>
    <hyperlink ref="D80" r:id="rId22" xr:uid="{00000000-0004-0000-0400-000015000000}"/>
    <hyperlink ref="D84" r:id="rId23" xr:uid="{00000000-0004-0000-0400-000016000000}"/>
    <hyperlink ref="D87" r:id="rId24" xr:uid="{00000000-0004-0000-0400-000017000000}"/>
    <hyperlink ref="D91" r:id="rId25" xr:uid="{00000000-0004-0000-0400-000018000000}"/>
    <hyperlink ref="D94" r:id="rId26" xr:uid="{00000000-0004-0000-0400-000019000000}"/>
    <hyperlink ref="D98" r:id="rId27" xr:uid="{00000000-0004-0000-0400-00001A000000}"/>
    <hyperlink ref="D101" r:id="rId28" xr:uid="{00000000-0004-0000-0400-00001B000000}"/>
    <hyperlink ref="D105" r:id="rId29" xr:uid="{00000000-0004-0000-0400-00001C000000}"/>
    <hyperlink ref="D108" r:id="rId30" xr:uid="{00000000-0004-0000-0400-00001D000000}"/>
  </hyperlinks>
  <pageMargins left="0.7" right="0.7" top="0.75" bottom="0.75" header="0.3" footer="0.3"/>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Q81"/>
  <sheetViews>
    <sheetView zoomScale="85" zoomScaleNormal="85" workbookViewId="0"/>
  </sheetViews>
  <sheetFormatPr defaultColWidth="8.7265625" defaultRowHeight="15.5"/>
  <cols>
    <col min="1" max="1" width="12.453125" style="54" customWidth="1"/>
    <col min="2" max="2" width="16.453125" style="54" customWidth="1"/>
    <col min="3" max="3" width="28.453125" style="54" customWidth="1"/>
    <col min="4" max="7" width="8.7265625" style="54"/>
    <col min="8" max="8" width="23.81640625" style="54" customWidth="1"/>
    <col min="9" max="10" width="19.81640625" style="68" customWidth="1"/>
    <col min="11" max="11" width="22.1796875" style="54" customWidth="1"/>
    <col min="12" max="14" width="18.453125" style="54" customWidth="1"/>
    <col min="15" max="15" width="7.453125" style="68" customWidth="1"/>
    <col min="16" max="16" width="24.7265625" style="68" customWidth="1"/>
    <col min="17" max="17" width="7.26953125" style="54" customWidth="1"/>
    <col min="18" max="16384" width="8.7265625" style="54"/>
  </cols>
  <sheetData>
    <row r="1" spans="1:17" s="52" customFormat="1" ht="21">
      <c r="A1" s="51" t="s">
        <v>282</v>
      </c>
      <c r="I1" s="67"/>
      <c r="J1" s="67"/>
      <c r="O1" s="67"/>
      <c r="P1" s="67"/>
    </row>
    <row r="2" spans="1:17" s="52" customFormat="1" ht="21">
      <c r="A2" s="51" t="s">
        <v>283</v>
      </c>
      <c r="I2" s="67"/>
      <c r="J2" s="67"/>
      <c r="O2" s="67"/>
      <c r="P2" s="67"/>
    </row>
    <row r="3" spans="1:17">
      <c r="A3" s="53" t="s">
        <v>2</v>
      </c>
      <c r="B3" s="54" t="s">
        <v>284</v>
      </c>
    </row>
    <row r="4" spans="1:17">
      <c r="A4" s="54" t="s">
        <v>4</v>
      </c>
      <c r="B4" s="54" t="s">
        <v>285</v>
      </c>
    </row>
    <row r="5" spans="1:17">
      <c r="A5" s="53" t="s">
        <v>6</v>
      </c>
      <c r="B5" s="54" t="s">
        <v>286</v>
      </c>
    </row>
    <row r="6" spans="1:17">
      <c r="A6" s="54" t="s">
        <v>8</v>
      </c>
      <c r="B6" s="54" t="s">
        <v>287</v>
      </c>
    </row>
    <row r="8" spans="1:17" s="59" customFormat="1" ht="52">
      <c r="A8" s="55" t="s">
        <v>10</v>
      </c>
      <c r="B8" s="56" t="s">
        <v>11</v>
      </c>
      <c r="C8" s="56" t="s">
        <v>12</v>
      </c>
      <c r="D8" s="57" t="s">
        <v>13</v>
      </c>
      <c r="E8" s="57" t="s">
        <v>14</v>
      </c>
      <c r="F8" s="57" t="s">
        <v>15</v>
      </c>
      <c r="G8" s="57" t="s">
        <v>16</v>
      </c>
      <c r="H8" s="58" t="s">
        <v>17</v>
      </c>
      <c r="I8" s="69" t="s">
        <v>18</v>
      </c>
      <c r="J8" s="69" t="s">
        <v>19</v>
      </c>
      <c r="K8" s="58" t="s">
        <v>20</v>
      </c>
      <c r="L8" s="56" t="s">
        <v>21</v>
      </c>
      <c r="M8" s="56" t="s">
        <v>22</v>
      </c>
      <c r="N8" s="58" t="s">
        <v>23</v>
      </c>
      <c r="O8" s="69" t="s">
        <v>24</v>
      </c>
      <c r="P8" s="70" t="s">
        <v>25</v>
      </c>
      <c r="Q8" s="58" t="s">
        <v>26</v>
      </c>
    </row>
    <row r="9" spans="1:17" s="59" customFormat="1" ht="13">
      <c r="A9" s="1" t="s">
        <v>27</v>
      </c>
      <c r="B9" s="80" t="s">
        <v>28</v>
      </c>
      <c r="C9" s="81"/>
      <c r="D9" s="81"/>
      <c r="E9" s="81"/>
      <c r="F9" s="81"/>
      <c r="G9" s="81"/>
      <c r="H9" s="81"/>
      <c r="I9" s="71"/>
      <c r="J9" s="71"/>
      <c r="K9" s="81"/>
      <c r="L9" s="11"/>
      <c r="M9" s="11"/>
      <c r="N9" s="11"/>
      <c r="O9" s="12"/>
      <c r="P9" s="72"/>
      <c r="Q9" s="11"/>
    </row>
    <row r="10" spans="1:17" s="61" customFormat="1" ht="51.75" customHeight="1">
      <c r="A10" s="27" t="s">
        <v>29</v>
      </c>
      <c r="B10" s="45" t="s">
        <v>288</v>
      </c>
      <c r="C10" s="139" t="s">
        <v>289</v>
      </c>
      <c r="D10" s="140"/>
      <c r="E10" s="139"/>
      <c r="F10" s="139"/>
      <c r="G10" s="139"/>
      <c r="H10" s="139"/>
      <c r="I10" s="73"/>
      <c r="J10" s="73"/>
      <c r="K10" s="106" t="s">
        <v>290</v>
      </c>
      <c r="L10" s="106"/>
      <c r="M10" s="106"/>
      <c r="N10" s="106"/>
      <c r="O10" s="25" t="s">
        <v>1137</v>
      </c>
      <c r="P10" s="74"/>
      <c r="Q10" s="11" t="s">
        <v>1269</v>
      </c>
    </row>
    <row r="11" spans="1:17" s="59" customFormat="1" ht="39">
      <c r="A11" s="27" t="s">
        <v>33</v>
      </c>
      <c r="B11" s="28" t="s">
        <v>288</v>
      </c>
      <c r="C11" s="135" t="s">
        <v>34</v>
      </c>
      <c r="D11" s="136"/>
      <c r="E11" s="137"/>
      <c r="F11" s="137"/>
      <c r="G11" s="138"/>
      <c r="H11" s="29" t="s">
        <v>291</v>
      </c>
      <c r="I11" s="25" t="s">
        <v>1123</v>
      </c>
      <c r="J11" s="25" t="s">
        <v>1123</v>
      </c>
      <c r="K11" s="30"/>
      <c r="L11" s="30"/>
      <c r="M11" s="30"/>
      <c r="N11" s="30"/>
      <c r="O11" s="25" t="s">
        <v>1137</v>
      </c>
      <c r="P11" s="25"/>
      <c r="Q11" s="11" t="s">
        <v>1269</v>
      </c>
    </row>
    <row r="12" spans="1:17" s="60" customFormat="1" ht="39">
      <c r="A12" s="31" t="s">
        <v>36</v>
      </c>
      <c r="B12" s="31" t="s">
        <v>37</v>
      </c>
      <c r="C12" s="62" t="s">
        <v>292</v>
      </c>
      <c r="D12" s="18" t="s">
        <v>293</v>
      </c>
      <c r="E12" s="32" t="str">
        <f>HYPERLINK("02-项目级\P1-智能办服务平台\01-生存周期\07-测试\01-测试计划(Kamfu-ZNB-VV-TestPlan)V1-1-engl.docx","engl")</f>
        <v>engl</v>
      </c>
      <c r="F12" s="33" t="s">
        <v>1073</v>
      </c>
      <c r="G12" s="33" t="s">
        <v>41</v>
      </c>
      <c r="H12" s="34"/>
      <c r="I12" s="25" t="s">
        <v>1123</v>
      </c>
      <c r="J12" s="37"/>
      <c r="K12" s="35"/>
      <c r="L12" s="36"/>
      <c r="M12" s="36"/>
      <c r="N12" s="35"/>
      <c r="O12" s="37"/>
      <c r="P12" s="30"/>
      <c r="Q12" s="11" t="s">
        <v>1269</v>
      </c>
    </row>
    <row r="13" spans="1:17" s="60" customFormat="1" ht="39">
      <c r="A13" s="31" t="s">
        <v>36</v>
      </c>
      <c r="B13" s="31" t="s">
        <v>37</v>
      </c>
      <c r="C13" s="62" t="s">
        <v>42</v>
      </c>
      <c r="D13" s="8" t="s">
        <v>43</v>
      </c>
      <c r="E13" s="33" t="s">
        <v>39</v>
      </c>
      <c r="F13" s="33" t="s">
        <v>40</v>
      </c>
      <c r="G13" s="33" t="s">
        <v>41</v>
      </c>
      <c r="H13" s="34"/>
      <c r="I13" s="25"/>
      <c r="J13" s="37"/>
      <c r="K13" s="35"/>
      <c r="L13" s="36"/>
      <c r="M13" s="36"/>
      <c r="N13" s="35"/>
      <c r="O13" s="37"/>
      <c r="P13" s="30"/>
      <c r="Q13" s="11" t="s">
        <v>1270</v>
      </c>
    </row>
    <row r="14" spans="1:17" s="59" customFormat="1" ht="39">
      <c r="A14" s="27" t="s">
        <v>33</v>
      </c>
      <c r="B14" s="28" t="s">
        <v>288</v>
      </c>
      <c r="C14" s="135" t="s">
        <v>188</v>
      </c>
      <c r="D14" s="136"/>
      <c r="E14" s="137"/>
      <c r="F14" s="137"/>
      <c r="G14" s="138"/>
      <c r="H14" s="29" t="s">
        <v>294</v>
      </c>
      <c r="I14" s="25" t="s">
        <v>1123</v>
      </c>
      <c r="J14" s="25" t="s">
        <v>1123</v>
      </c>
      <c r="K14" s="30"/>
      <c r="L14" s="30"/>
      <c r="M14" s="30"/>
      <c r="N14" s="30"/>
      <c r="O14" s="25" t="s">
        <v>1137</v>
      </c>
      <c r="P14" s="25"/>
      <c r="Q14" s="11" t="s">
        <v>1270</v>
      </c>
    </row>
    <row r="15" spans="1:17" s="60" customFormat="1" ht="57">
      <c r="A15" s="31" t="s">
        <v>36</v>
      </c>
      <c r="B15" s="31" t="s">
        <v>190</v>
      </c>
      <c r="C15" s="62" t="s">
        <v>292</v>
      </c>
      <c r="D15" s="20" t="s">
        <v>1096</v>
      </c>
      <c r="E15" s="32" t="str">
        <f>HYPERLINK("02-项目级\P4-运维服务系统\01-生存周期\07-测试\01-测试计划(Kamfu-YWFW-VV-TestPlan)V1-0-engl.docx","engl")</f>
        <v>engl</v>
      </c>
      <c r="F15" s="33" t="s">
        <v>1073</v>
      </c>
      <c r="G15" s="33" t="s">
        <v>41</v>
      </c>
      <c r="H15" s="34"/>
      <c r="I15" s="25" t="s">
        <v>1123</v>
      </c>
      <c r="J15" s="37"/>
      <c r="K15" s="35"/>
      <c r="L15" s="36"/>
      <c r="M15" s="36"/>
      <c r="N15" s="35"/>
      <c r="O15" s="37"/>
      <c r="P15" s="30"/>
      <c r="Q15" s="11" t="s">
        <v>1271</v>
      </c>
    </row>
    <row r="16" spans="1:17" s="60" customFormat="1" ht="39">
      <c r="A16" s="31" t="s">
        <v>36</v>
      </c>
      <c r="B16" s="31" t="s">
        <v>190</v>
      </c>
      <c r="C16" s="62" t="s">
        <v>42</v>
      </c>
      <c r="D16" s="8" t="s">
        <v>43</v>
      </c>
      <c r="E16" s="33" t="s">
        <v>39</v>
      </c>
      <c r="F16" s="33" t="s">
        <v>40</v>
      </c>
      <c r="G16" s="33" t="s">
        <v>41</v>
      </c>
      <c r="H16" s="34"/>
      <c r="I16" s="25"/>
      <c r="J16" s="37"/>
      <c r="K16" s="35"/>
      <c r="L16" s="36"/>
      <c r="M16" s="36"/>
      <c r="N16" s="35"/>
      <c r="O16" s="37"/>
      <c r="P16" s="30"/>
      <c r="Q16" s="11" t="s">
        <v>1271</v>
      </c>
    </row>
    <row r="17" spans="1:17" s="61" customFormat="1" ht="51.75" customHeight="1">
      <c r="A17" s="27" t="s">
        <v>29</v>
      </c>
      <c r="B17" s="45" t="s">
        <v>295</v>
      </c>
      <c r="C17" s="139" t="s">
        <v>296</v>
      </c>
      <c r="D17" s="140"/>
      <c r="E17" s="139"/>
      <c r="F17" s="139"/>
      <c r="G17" s="139"/>
      <c r="H17" s="139"/>
      <c r="I17" s="73"/>
      <c r="J17" s="73"/>
      <c r="K17" s="106" t="s">
        <v>297</v>
      </c>
      <c r="L17" s="106"/>
      <c r="M17" s="106"/>
      <c r="N17" s="106"/>
      <c r="O17" s="25" t="s">
        <v>1137</v>
      </c>
      <c r="P17" s="74"/>
      <c r="Q17" s="11" t="s">
        <v>1271</v>
      </c>
    </row>
    <row r="18" spans="1:17" s="59" customFormat="1" ht="39">
      <c r="A18" s="27" t="s">
        <v>33</v>
      </c>
      <c r="B18" s="28" t="s">
        <v>295</v>
      </c>
      <c r="C18" s="135" t="s">
        <v>34</v>
      </c>
      <c r="D18" s="136"/>
      <c r="E18" s="137"/>
      <c r="F18" s="137"/>
      <c r="G18" s="138"/>
      <c r="H18" s="29" t="s">
        <v>291</v>
      </c>
      <c r="I18" s="25" t="s">
        <v>1123</v>
      </c>
      <c r="J18" s="25" t="s">
        <v>1123</v>
      </c>
      <c r="K18" s="30"/>
      <c r="L18" s="30"/>
      <c r="M18" s="30"/>
      <c r="N18" s="30"/>
      <c r="O18" s="25" t="s">
        <v>1137</v>
      </c>
      <c r="P18" s="25"/>
      <c r="Q18" s="11" t="s">
        <v>1272</v>
      </c>
    </row>
    <row r="19" spans="1:17" s="59" customFormat="1" ht="57">
      <c r="A19" s="31" t="s">
        <v>36</v>
      </c>
      <c r="B19" s="31" t="s">
        <v>37</v>
      </c>
      <c r="C19" s="84" t="s">
        <v>298</v>
      </c>
      <c r="D19" s="18" t="s">
        <v>299</v>
      </c>
      <c r="E19" s="85" t="str">
        <f>HYPERLINK("02-项目级\P1-智能办服务平台\01-生存周期\08-试运行及验收\02-验收\01-验收计划(Kamfu-ZNB-DA-AcceptencePlan)V1-1-engl.docx","engl")</f>
        <v>engl</v>
      </c>
      <c r="F19" s="36" t="s">
        <v>1073</v>
      </c>
      <c r="G19" s="36" t="s">
        <v>41</v>
      </c>
      <c r="H19" s="34"/>
      <c r="I19" s="25" t="s">
        <v>1123</v>
      </c>
      <c r="J19" s="37"/>
      <c r="K19" s="35"/>
      <c r="L19" s="36"/>
      <c r="M19" s="36"/>
      <c r="N19" s="35"/>
      <c r="O19" s="37"/>
      <c r="P19" s="25"/>
      <c r="Q19" s="11" t="s">
        <v>1272</v>
      </c>
    </row>
    <row r="20" spans="1:17" s="60" customFormat="1" ht="39">
      <c r="A20" s="31" t="s">
        <v>36</v>
      </c>
      <c r="B20" s="31" t="s">
        <v>37</v>
      </c>
      <c r="C20" s="62" t="s">
        <v>42</v>
      </c>
      <c r="D20" s="8" t="s">
        <v>43</v>
      </c>
      <c r="E20" s="33" t="s">
        <v>39</v>
      </c>
      <c r="F20" s="33" t="s">
        <v>40</v>
      </c>
      <c r="G20" s="33" t="s">
        <v>41</v>
      </c>
      <c r="H20" s="34"/>
      <c r="I20" s="25"/>
      <c r="J20" s="37"/>
      <c r="K20" s="35"/>
      <c r="L20" s="36"/>
      <c r="M20" s="36"/>
      <c r="N20" s="35"/>
      <c r="O20" s="37"/>
      <c r="P20" s="30"/>
      <c r="Q20" s="11" t="s">
        <v>1273</v>
      </c>
    </row>
    <row r="21" spans="1:17" s="60" customFormat="1" ht="39">
      <c r="A21" s="27" t="s">
        <v>33</v>
      </c>
      <c r="B21" s="28" t="s">
        <v>295</v>
      </c>
      <c r="C21" s="135" t="s">
        <v>188</v>
      </c>
      <c r="D21" s="136"/>
      <c r="E21" s="137"/>
      <c r="F21" s="137"/>
      <c r="G21" s="138"/>
      <c r="H21" s="29" t="s">
        <v>294</v>
      </c>
      <c r="I21" s="25" t="s">
        <v>1123</v>
      </c>
      <c r="J21" s="25" t="s">
        <v>1123</v>
      </c>
      <c r="K21" s="30"/>
      <c r="L21" s="30"/>
      <c r="M21" s="30"/>
      <c r="N21" s="30"/>
      <c r="O21" s="25" t="s">
        <v>1137</v>
      </c>
      <c r="P21" s="30"/>
      <c r="Q21" s="11" t="s">
        <v>1273</v>
      </c>
    </row>
    <row r="22" spans="1:17" s="59" customFormat="1" ht="57">
      <c r="A22" s="31" t="s">
        <v>36</v>
      </c>
      <c r="B22" s="31" t="s">
        <v>190</v>
      </c>
      <c r="C22" s="84" t="s">
        <v>298</v>
      </c>
      <c r="D22" s="20" t="s">
        <v>1097</v>
      </c>
      <c r="E22" s="85" t="str">
        <f>HYPERLINK("02-项目级\P4-运维服务系统\01-生存周期\08-试运行及验收\02-验收\01-验收计划(Kamfu-YWFW-DA-AcceptencePlan)V1-0-engl.docx","engl")</f>
        <v>engl</v>
      </c>
      <c r="F22" s="36" t="s">
        <v>1073</v>
      </c>
      <c r="G22" s="36" t="s">
        <v>41</v>
      </c>
      <c r="H22" s="34"/>
      <c r="I22" s="25" t="s">
        <v>1123</v>
      </c>
      <c r="J22" s="37"/>
      <c r="K22" s="35"/>
      <c r="L22" s="36"/>
      <c r="M22" s="36"/>
      <c r="N22" s="35"/>
      <c r="O22" s="37"/>
      <c r="P22" s="25"/>
      <c r="Q22" s="11" t="s">
        <v>1273</v>
      </c>
    </row>
    <row r="23" spans="1:17" s="60" customFormat="1" ht="13">
      <c r="A23" s="6" t="s">
        <v>36</v>
      </c>
      <c r="B23" s="6" t="s">
        <v>190</v>
      </c>
      <c r="C23" s="66" t="s">
        <v>42</v>
      </c>
      <c r="D23" s="8" t="s">
        <v>43</v>
      </c>
      <c r="E23" s="8" t="s">
        <v>39</v>
      </c>
      <c r="F23" s="8" t="s">
        <v>40</v>
      </c>
      <c r="G23" s="8" t="s">
        <v>41</v>
      </c>
      <c r="H23" s="9"/>
      <c r="I23" s="12"/>
      <c r="J23" s="16"/>
      <c r="K23" s="14"/>
      <c r="L23" s="15"/>
      <c r="M23" s="15"/>
      <c r="N23" s="14"/>
      <c r="O23" s="16"/>
      <c r="P23" s="11"/>
      <c r="Q23" s="11"/>
    </row>
    <row r="24" spans="1:17" s="60" customFormat="1" ht="39">
      <c r="A24" s="27" t="s">
        <v>27</v>
      </c>
      <c r="B24" s="38" t="s">
        <v>47</v>
      </c>
      <c r="C24" s="39"/>
      <c r="D24" s="3"/>
      <c r="E24" s="39"/>
      <c r="F24" s="39"/>
      <c r="G24" s="39"/>
      <c r="H24" s="39"/>
      <c r="I24" s="75"/>
      <c r="J24" s="75"/>
      <c r="K24" s="39"/>
      <c r="L24" s="30"/>
      <c r="M24" s="30"/>
      <c r="N24" s="30"/>
      <c r="O24" s="25"/>
      <c r="P24" s="26"/>
      <c r="Q24" s="11" t="s">
        <v>1274</v>
      </c>
    </row>
    <row r="25" spans="1:17" s="61" customFormat="1" ht="51.75" customHeight="1">
      <c r="A25" s="27" t="s">
        <v>29</v>
      </c>
      <c r="B25" s="45" t="s">
        <v>300</v>
      </c>
      <c r="C25" s="139" t="s">
        <v>301</v>
      </c>
      <c r="D25" s="140"/>
      <c r="E25" s="139"/>
      <c r="F25" s="139"/>
      <c r="G25" s="139"/>
      <c r="H25" s="139"/>
      <c r="I25" s="73"/>
      <c r="J25" s="73"/>
      <c r="K25" s="106" t="s">
        <v>302</v>
      </c>
      <c r="L25" s="106"/>
      <c r="M25" s="106"/>
      <c r="N25" s="106"/>
      <c r="O25" s="25" t="s">
        <v>1137</v>
      </c>
      <c r="P25" s="74"/>
      <c r="Q25" s="11" t="s">
        <v>1274</v>
      </c>
    </row>
    <row r="26" spans="1:17" s="59" customFormat="1" ht="39">
      <c r="A26" s="27" t="s">
        <v>33</v>
      </c>
      <c r="B26" s="28" t="s">
        <v>300</v>
      </c>
      <c r="C26" s="135" t="s">
        <v>34</v>
      </c>
      <c r="D26" s="136"/>
      <c r="E26" s="137"/>
      <c r="F26" s="137"/>
      <c r="G26" s="138"/>
      <c r="H26" s="29" t="s">
        <v>291</v>
      </c>
      <c r="I26" s="25" t="s">
        <v>1123</v>
      </c>
      <c r="J26" s="25" t="s">
        <v>1123</v>
      </c>
      <c r="K26" s="30"/>
      <c r="L26" s="30"/>
      <c r="M26" s="30"/>
      <c r="N26" s="30"/>
      <c r="O26" s="25" t="s">
        <v>1137</v>
      </c>
      <c r="P26" s="25"/>
      <c r="Q26" s="11" t="s">
        <v>1275</v>
      </c>
    </row>
    <row r="27" spans="1:17" s="60" customFormat="1" ht="39">
      <c r="A27" s="31" t="s">
        <v>36</v>
      </c>
      <c r="B27" s="31" t="s">
        <v>37</v>
      </c>
      <c r="C27" s="62" t="s">
        <v>292</v>
      </c>
      <c r="D27" s="18" t="s">
        <v>293</v>
      </c>
      <c r="E27" s="32" t="str">
        <f>HYPERLINK("02-项目级\P1-智能办服务平台\01-生存周期\07-测试\01-测试计划(Kamfu-ZNB-VV-TestPlan)V1-1-engl.docx","engl")</f>
        <v>engl</v>
      </c>
      <c r="F27" s="33" t="s">
        <v>1073</v>
      </c>
      <c r="G27" s="33" t="s">
        <v>41</v>
      </c>
      <c r="H27" s="34"/>
      <c r="I27" s="25" t="s">
        <v>1123</v>
      </c>
      <c r="J27" s="37"/>
      <c r="K27" s="35"/>
      <c r="L27" s="36"/>
      <c r="M27" s="36"/>
      <c r="N27" s="35"/>
      <c r="O27" s="37"/>
      <c r="P27" s="30"/>
      <c r="Q27" s="11" t="s">
        <v>1276</v>
      </c>
    </row>
    <row r="28" spans="1:17" s="60" customFormat="1" ht="39">
      <c r="A28" s="31" t="s">
        <v>36</v>
      </c>
      <c r="B28" s="31" t="s">
        <v>37</v>
      </c>
      <c r="C28" s="62" t="s">
        <v>42</v>
      </c>
      <c r="D28" s="8" t="s">
        <v>43</v>
      </c>
      <c r="E28" s="33" t="s">
        <v>39</v>
      </c>
      <c r="F28" s="33" t="s">
        <v>40</v>
      </c>
      <c r="G28" s="33" t="s">
        <v>41</v>
      </c>
      <c r="H28" s="34"/>
      <c r="I28" s="25"/>
      <c r="J28" s="37"/>
      <c r="K28" s="35"/>
      <c r="L28" s="36"/>
      <c r="M28" s="36"/>
      <c r="N28" s="35"/>
      <c r="O28" s="37"/>
      <c r="P28" s="30"/>
      <c r="Q28" s="11" t="s">
        <v>1276</v>
      </c>
    </row>
    <row r="29" spans="1:17" s="59" customFormat="1" ht="39">
      <c r="A29" s="27" t="s">
        <v>33</v>
      </c>
      <c r="B29" s="28" t="s">
        <v>300</v>
      </c>
      <c r="C29" s="135" t="s">
        <v>188</v>
      </c>
      <c r="D29" s="136"/>
      <c r="E29" s="137"/>
      <c r="F29" s="137"/>
      <c r="G29" s="138"/>
      <c r="H29" s="29" t="s">
        <v>294</v>
      </c>
      <c r="I29" s="25" t="s">
        <v>1123</v>
      </c>
      <c r="J29" s="25" t="s">
        <v>1123</v>
      </c>
      <c r="K29" s="30"/>
      <c r="L29" s="30"/>
      <c r="M29" s="30"/>
      <c r="N29" s="30"/>
      <c r="O29" s="25" t="s">
        <v>1137</v>
      </c>
      <c r="P29" s="25"/>
      <c r="Q29" s="11" t="s">
        <v>1276</v>
      </c>
    </row>
    <row r="30" spans="1:17" s="60" customFormat="1" ht="57">
      <c r="A30" s="31" t="s">
        <v>36</v>
      </c>
      <c r="B30" s="31" t="s">
        <v>190</v>
      </c>
      <c r="C30" s="62" t="s">
        <v>292</v>
      </c>
      <c r="D30" s="20" t="s">
        <v>1096</v>
      </c>
      <c r="E30" s="32" t="str">
        <f>HYPERLINK("02-项目级\P4-运维服务系统\01-生存周期\07-测试\01-测试计划(Kamfu-YWFW-VV-TestPlan)V1-0-engl.docx","engl")</f>
        <v>engl</v>
      </c>
      <c r="F30" s="33" t="s">
        <v>1073</v>
      </c>
      <c r="G30" s="33" t="s">
        <v>41</v>
      </c>
      <c r="H30" s="34"/>
      <c r="I30" s="25" t="s">
        <v>1123</v>
      </c>
      <c r="J30" s="37"/>
      <c r="K30" s="35"/>
      <c r="L30" s="36"/>
      <c r="M30" s="36"/>
      <c r="N30" s="35"/>
      <c r="O30" s="37"/>
      <c r="P30" s="30"/>
      <c r="Q30" s="11" t="s">
        <v>1277</v>
      </c>
    </row>
    <row r="31" spans="1:17" s="60" customFormat="1" ht="39">
      <c r="A31" s="31" t="s">
        <v>36</v>
      </c>
      <c r="B31" s="31" t="s">
        <v>190</v>
      </c>
      <c r="C31" s="62" t="s">
        <v>42</v>
      </c>
      <c r="D31" s="8" t="s">
        <v>43</v>
      </c>
      <c r="E31" s="33" t="s">
        <v>39</v>
      </c>
      <c r="F31" s="33" t="s">
        <v>40</v>
      </c>
      <c r="G31" s="33" t="s">
        <v>41</v>
      </c>
      <c r="H31" s="34"/>
      <c r="I31" s="25"/>
      <c r="J31" s="37"/>
      <c r="K31" s="35"/>
      <c r="L31" s="36"/>
      <c r="M31" s="36"/>
      <c r="N31" s="35"/>
      <c r="O31" s="37"/>
      <c r="P31" s="30"/>
      <c r="Q31" s="11" t="s">
        <v>1277</v>
      </c>
    </row>
    <row r="32" spans="1:17" s="61" customFormat="1" ht="51.75" customHeight="1">
      <c r="A32" s="27" t="s">
        <v>29</v>
      </c>
      <c r="B32" s="45" t="s">
        <v>303</v>
      </c>
      <c r="C32" s="139" t="s">
        <v>304</v>
      </c>
      <c r="D32" s="140"/>
      <c r="E32" s="139"/>
      <c r="F32" s="139"/>
      <c r="G32" s="139"/>
      <c r="H32" s="139"/>
      <c r="I32" s="73"/>
      <c r="J32" s="73"/>
      <c r="K32" s="106" t="s">
        <v>305</v>
      </c>
      <c r="L32" s="106"/>
      <c r="M32" s="106"/>
      <c r="N32" s="106"/>
      <c r="O32" s="25" t="s">
        <v>1137</v>
      </c>
      <c r="P32" s="74"/>
      <c r="Q32" s="11" t="s">
        <v>1278</v>
      </c>
    </row>
    <row r="33" spans="1:17" s="59" customFormat="1" ht="39">
      <c r="A33" s="27" t="s">
        <v>33</v>
      </c>
      <c r="B33" s="28" t="s">
        <v>303</v>
      </c>
      <c r="C33" s="135" t="s">
        <v>34</v>
      </c>
      <c r="D33" s="136"/>
      <c r="E33" s="137"/>
      <c r="F33" s="137"/>
      <c r="G33" s="138"/>
      <c r="H33" s="29" t="s">
        <v>291</v>
      </c>
      <c r="I33" s="25" t="s">
        <v>1123</v>
      </c>
      <c r="J33" s="25" t="s">
        <v>1123</v>
      </c>
      <c r="K33" s="30"/>
      <c r="L33" s="30"/>
      <c r="M33" s="30"/>
      <c r="N33" s="30"/>
      <c r="O33" s="25" t="s">
        <v>1137</v>
      </c>
      <c r="P33" s="25"/>
      <c r="Q33" s="11" t="s">
        <v>1278</v>
      </c>
    </row>
    <row r="34" spans="1:17" s="60" customFormat="1" ht="39">
      <c r="A34" s="31" t="s">
        <v>36</v>
      </c>
      <c r="B34" s="31" t="s">
        <v>37</v>
      </c>
      <c r="C34" s="62" t="s">
        <v>292</v>
      </c>
      <c r="D34" s="18" t="s">
        <v>293</v>
      </c>
      <c r="E34" s="32" t="str">
        <f>HYPERLINK("02-项目级\P1-智能办服务平台\01-生存周期\07-测试\01-测试计划(Kamfu-ZNB-VV-TestPlan)V1-1-engl.docx","engl")</f>
        <v>engl</v>
      </c>
      <c r="F34" s="33" t="s">
        <v>1073</v>
      </c>
      <c r="G34" s="33" t="s">
        <v>41</v>
      </c>
      <c r="H34" s="34"/>
      <c r="I34" s="25" t="s">
        <v>1123</v>
      </c>
      <c r="J34" s="37"/>
      <c r="K34" s="35"/>
      <c r="L34" s="36"/>
      <c r="M34" s="36"/>
      <c r="N34" s="35"/>
      <c r="O34" s="37"/>
      <c r="P34" s="30"/>
      <c r="Q34" s="11" t="s">
        <v>1279</v>
      </c>
    </row>
    <row r="35" spans="1:17" s="60" customFormat="1" ht="39">
      <c r="A35" s="31" t="s">
        <v>36</v>
      </c>
      <c r="B35" s="31" t="s">
        <v>37</v>
      </c>
      <c r="C35" s="62" t="s">
        <v>42</v>
      </c>
      <c r="D35" s="8" t="s">
        <v>43</v>
      </c>
      <c r="E35" s="33" t="s">
        <v>39</v>
      </c>
      <c r="F35" s="33" t="s">
        <v>40</v>
      </c>
      <c r="G35" s="33" t="s">
        <v>41</v>
      </c>
      <c r="H35" s="34"/>
      <c r="I35" s="25"/>
      <c r="J35" s="37"/>
      <c r="K35" s="35"/>
      <c r="L35" s="36"/>
      <c r="M35" s="36"/>
      <c r="N35" s="35"/>
      <c r="O35" s="37"/>
      <c r="P35" s="30"/>
      <c r="Q35" s="11" t="s">
        <v>1279</v>
      </c>
    </row>
    <row r="36" spans="1:17" s="59" customFormat="1" ht="39">
      <c r="A36" s="27" t="s">
        <v>33</v>
      </c>
      <c r="B36" s="28" t="s">
        <v>303</v>
      </c>
      <c r="C36" s="135" t="s">
        <v>188</v>
      </c>
      <c r="D36" s="136"/>
      <c r="E36" s="137"/>
      <c r="F36" s="137"/>
      <c r="G36" s="138"/>
      <c r="H36" s="29" t="s">
        <v>294</v>
      </c>
      <c r="I36" s="25" t="s">
        <v>1123</v>
      </c>
      <c r="J36" s="25" t="s">
        <v>1123</v>
      </c>
      <c r="K36" s="30"/>
      <c r="L36" s="30"/>
      <c r="M36" s="30"/>
      <c r="N36" s="30"/>
      <c r="O36" s="25" t="s">
        <v>1137</v>
      </c>
      <c r="P36" s="25"/>
      <c r="Q36" s="11" t="s">
        <v>1279</v>
      </c>
    </row>
    <row r="37" spans="1:17" s="60" customFormat="1" ht="57">
      <c r="A37" s="31" t="s">
        <v>36</v>
      </c>
      <c r="B37" s="31" t="s">
        <v>190</v>
      </c>
      <c r="C37" s="62" t="s">
        <v>292</v>
      </c>
      <c r="D37" s="20" t="s">
        <v>1096</v>
      </c>
      <c r="E37" s="32" t="str">
        <f>HYPERLINK("02-项目级\P4-运维服务系统\01-生存周期\07-测试\01-测试计划(Kamfu-YWFW-VV-TestPlan)V1-0-engl.docx","engl")</f>
        <v>engl</v>
      </c>
      <c r="F37" s="33" t="s">
        <v>1073</v>
      </c>
      <c r="G37" s="33" t="s">
        <v>41</v>
      </c>
      <c r="H37" s="34"/>
      <c r="I37" s="25" t="s">
        <v>1123</v>
      </c>
      <c r="J37" s="37"/>
      <c r="K37" s="35"/>
      <c r="L37" s="36"/>
      <c r="M37" s="36"/>
      <c r="N37" s="35"/>
      <c r="O37" s="37"/>
      <c r="P37" s="30"/>
      <c r="Q37" s="11" t="s">
        <v>1280</v>
      </c>
    </row>
    <row r="38" spans="1:17" s="60" customFormat="1" ht="39">
      <c r="A38" s="31" t="s">
        <v>36</v>
      </c>
      <c r="B38" s="31" t="s">
        <v>190</v>
      </c>
      <c r="C38" s="62" t="s">
        <v>42</v>
      </c>
      <c r="D38" s="8" t="s">
        <v>43</v>
      </c>
      <c r="E38" s="33" t="s">
        <v>39</v>
      </c>
      <c r="F38" s="33" t="s">
        <v>40</v>
      </c>
      <c r="G38" s="33" t="s">
        <v>41</v>
      </c>
      <c r="H38" s="34"/>
      <c r="I38" s="25"/>
      <c r="J38" s="37"/>
      <c r="K38" s="35"/>
      <c r="L38" s="36"/>
      <c r="M38" s="36"/>
      <c r="N38" s="35"/>
      <c r="O38" s="37"/>
      <c r="P38" s="30"/>
      <c r="Q38" s="11" t="s">
        <v>1280</v>
      </c>
    </row>
    <row r="39" spans="1:17" s="61" customFormat="1" ht="51.75" customHeight="1">
      <c r="A39" s="27" t="s">
        <v>29</v>
      </c>
      <c r="B39" s="45" t="s">
        <v>306</v>
      </c>
      <c r="C39" s="139" t="s">
        <v>307</v>
      </c>
      <c r="D39" s="140"/>
      <c r="E39" s="139"/>
      <c r="F39" s="139"/>
      <c r="G39" s="139"/>
      <c r="H39" s="139"/>
      <c r="I39" s="73"/>
      <c r="J39" s="73"/>
      <c r="K39" s="106" t="s">
        <v>308</v>
      </c>
      <c r="L39" s="106"/>
      <c r="M39" s="106"/>
      <c r="N39" s="106"/>
      <c r="O39" s="25" t="s">
        <v>1137</v>
      </c>
      <c r="P39" s="74"/>
      <c r="Q39" s="11" t="s">
        <v>1281</v>
      </c>
    </row>
    <row r="40" spans="1:17" s="59" customFormat="1" ht="39">
      <c r="A40" s="27" t="s">
        <v>33</v>
      </c>
      <c r="B40" s="28" t="s">
        <v>306</v>
      </c>
      <c r="C40" s="135" t="s">
        <v>34</v>
      </c>
      <c r="D40" s="136"/>
      <c r="E40" s="137"/>
      <c r="F40" s="137"/>
      <c r="G40" s="138"/>
      <c r="H40" s="29" t="s">
        <v>291</v>
      </c>
      <c r="I40" s="25" t="s">
        <v>1123</v>
      </c>
      <c r="J40" s="25" t="s">
        <v>1123</v>
      </c>
      <c r="K40" s="30"/>
      <c r="L40" s="30"/>
      <c r="M40" s="30"/>
      <c r="N40" s="30"/>
      <c r="O40" s="25" t="s">
        <v>1137</v>
      </c>
      <c r="P40" s="25"/>
      <c r="Q40" s="11" t="s">
        <v>1281</v>
      </c>
    </row>
    <row r="41" spans="1:17" s="60" customFormat="1" ht="76">
      <c r="A41" s="31" t="s">
        <v>36</v>
      </c>
      <c r="B41" s="31" t="s">
        <v>37</v>
      </c>
      <c r="C41" s="62" t="s">
        <v>309</v>
      </c>
      <c r="D41" s="18" t="s">
        <v>310</v>
      </c>
      <c r="E41" s="32" t="str">
        <f>HYPERLINK("01-组织级\01-组织财富库\01-标准过程文件库\02-软件工程规范\05-测试\软件测试过程文件(Kamfu-SPI-VV-Proc-Doc)V1-1-engl.docx","engl")</f>
        <v>engl</v>
      </c>
      <c r="F41" s="33" t="s">
        <v>1073</v>
      </c>
      <c r="G41" s="33" t="s">
        <v>41</v>
      </c>
      <c r="H41" s="34"/>
      <c r="I41" s="25" t="s">
        <v>1123</v>
      </c>
      <c r="J41" s="37"/>
      <c r="K41" s="35"/>
      <c r="L41" s="36"/>
      <c r="M41" s="36"/>
      <c r="N41" s="35"/>
      <c r="O41" s="37"/>
      <c r="P41" s="30"/>
      <c r="Q41" s="11" t="s">
        <v>1282</v>
      </c>
    </row>
    <row r="42" spans="1:17" s="60" customFormat="1" ht="63">
      <c r="A42" s="31" t="s">
        <v>36</v>
      </c>
      <c r="B42" s="31" t="s">
        <v>37</v>
      </c>
      <c r="C42" s="62" t="s">
        <v>311</v>
      </c>
      <c r="D42" s="7" t="s">
        <v>1098</v>
      </c>
      <c r="E42" s="32" t="str">
        <f>HYPERLINK("01-组织级\01-组织财富库\01-标准过程文件库\02-软件工程规范\05-测试\测试分析规范(Kamfu-SPI-VV-Tem-STD-TestAnalyseStd)V1-1-engl.docx","engl")</f>
        <v>engl</v>
      </c>
      <c r="F42" s="33" t="s">
        <v>1073</v>
      </c>
      <c r="G42" s="33" t="s">
        <v>41</v>
      </c>
      <c r="H42" s="34"/>
      <c r="I42" s="25" t="s">
        <v>1123</v>
      </c>
      <c r="J42" s="37"/>
      <c r="K42" s="35"/>
      <c r="L42" s="36"/>
      <c r="M42" s="36"/>
      <c r="N42" s="35"/>
      <c r="O42" s="37"/>
      <c r="P42" s="30"/>
      <c r="Q42" s="11" t="s">
        <v>1283</v>
      </c>
    </row>
    <row r="43" spans="1:17" s="59" customFormat="1" ht="39">
      <c r="A43" s="27" t="s">
        <v>33</v>
      </c>
      <c r="B43" s="28" t="s">
        <v>306</v>
      </c>
      <c r="C43" s="135" t="s">
        <v>188</v>
      </c>
      <c r="D43" s="136"/>
      <c r="E43" s="137"/>
      <c r="F43" s="137"/>
      <c r="G43" s="138"/>
      <c r="H43" s="29" t="s">
        <v>294</v>
      </c>
      <c r="I43" s="25" t="s">
        <v>1123</v>
      </c>
      <c r="J43" s="25" t="s">
        <v>1123</v>
      </c>
      <c r="K43" s="30"/>
      <c r="L43" s="30"/>
      <c r="M43" s="30"/>
      <c r="N43" s="30"/>
      <c r="O43" s="25" t="s">
        <v>1137</v>
      </c>
      <c r="P43" s="25"/>
      <c r="Q43" s="11" t="s">
        <v>1283</v>
      </c>
    </row>
    <row r="44" spans="1:17" s="60" customFormat="1" ht="63">
      <c r="A44" s="31" t="s">
        <v>36</v>
      </c>
      <c r="B44" s="31" t="s">
        <v>190</v>
      </c>
      <c r="C44" s="62" t="s">
        <v>309</v>
      </c>
      <c r="D44" s="7" t="s">
        <v>1098</v>
      </c>
      <c r="E44" s="32" t="str">
        <f>HYPERLINK("01-组织级\01-组织财富库\01-标准过程文件库\02-软件工程规范\05-测试\测试分析规范(Kamfu-SPI-VV-Tem-STD-TestAnalyseStd)V1-1-engl.docx","engl")</f>
        <v>engl</v>
      </c>
      <c r="F44" s="33" t="s">
        <v>1073</v>
      </c>
      <c r="G44" s="33" t="s">
        <v>41</v>
      </c>
      <c r="H44" s="34"/>
      <c r="I44" s="25" t="s">
        <v>1123</v>
      </c>
      <c r="J44" s="37"/>
      <c r="K44" s="35"/>
      <c r="L44" s="36"/>
      <c r="M44" s="36"/>
      <c r="N44" s="35"/>
      <c r="O44" s="37"/>
      <c r="P44" s="30"/>
      <c r="Q44" s="11" t="s">
        <v>1284</v>
      </c>
    </row>
    <row r="45" spans="1:17" s="60" customFormat="1" ht="63">
      <c r="A45" s="31" t="s">
        <v>36</v>
      </c>
      <c r="B45" s="31" t="s">
        <v>190</v>
      </c>
      <c r="C45" s="62" t="s">
        <v>311</v>
      </c>
      <c r="D45" s="7" t="s">
        <v>1098</v>
      </c>
      <c r="E45" s="32" t="str">
        <f>HYPERLINK("01-组织级\01-组织财富库\01-标准过程文件库\02-软件工程规范\05-测试\测试分析规范(Kamfu-SPI-VV-Tem-STD-TestAnalyseStd)V1-1-engl.docx","engl")</f>
        <v>engl</v>
      </c>
      <c r="F45" s="33" t="s">
        <v>1073</v>
      </c>
      <c r="G45" s="33" t="s">
        <v>41</v>
      </c>
      <c r="H45" s="34"/>
      <c r="I45" s="25" t="s">
        <v>1123</v>
      </c>
      <c r="J45" s="37"/>
      <c r="K45" s="35"/>
      <c r="L45" s="36"/>
      <c r="M45" s="36"/>
      <c r="N45" s="35"/>
      <c r="O45" s="37"/>
      <c r="P45" s="30"/>
      <c r="Q45" s="11" t="s">
        <v>1285</v>
      </c>
    </row>
    <row r="46" spans="1:17" s="59" customFormat="1" ht="13">
      <c r="A46" s="1" t="s">
        <v>27</v>
      </c>
      <c r="B46" s="80" t="s">
        <v>73</v>
      </c>
      <c r="C46" s="81"/>
      <c r="D46" s="81"/>
      <c r="E46" s="81"/>
      <c r="F46" s="81"/>
      <c r="G46" s="81"/>
      <c r="H46" s="81"/>
      <c r="I46" s="71"/>
      <c r="J46" s="71"/>
      <c r="K46" s="81"/>
      <c r="L46" s="11"/>
      <c r="M46" s="11"/>
      <c r="N46" s="11"/>
      <c r="O46" s="12"/>
      <c r="P46" s="72"/>
      <c r="Q46" s="11"/>
    </row>
    <row r="47" spans="1:17" s="61" customFormat="1" ht="51.75" customHeight="1">
      <c r="A47" s="27" t="s">
        <v>29</v>
      </c>
      <c r="B47" s="45" t="s">
        <v>312</v>
      </c>
      <c r="C47" s="139" t="s">
        <v>313</v>
      </c>
      <c r="D47" s="140"/>
      <c r="E47" s="139"/>
      <c r="F47" s="139"/>
      <c r="G47" s="139"/>
      <c r="H47" s="139"/>
      <c r="I47" s="73"/>
      <c r="J47" s="73"/>
      <c r="K47" s="106" t="s">
        <v>314</v>
      </c>
      <c r="L47" s="106"/>
      <c r="M47" s="106"/>
      <c r="N47" s="106"/>
      <c r="O47" s="25" t="s">
        <v>1137</v>
      </c>
      <c r="P47" s="74"/>
      <c r="Q47" s="11" t="s">
        <v>1285</v>
      </c>
    </row>
    <row r="48" spans="1:17" s="60" customFormat="1" ht="39">
      <c r="A48" s="27" t="s">
        <v>33</v>
      </c>
      <c r="B48" s="28" t="s">
        <v>312</v>
      </c>
      <c r="C48" s="135" t="s">
        <v>34</v>
      </c>
      <c r="D48" s="136"/>
      <c r="E48" s="137"/>
      <c r="F48" s="137"/>
      <c r="G48" s="138"/>
      <c r="H48" s="29" t="s">
        <v>291</v>
      </c>
      <c r="I48" s="25" t="s">
        <v>1123</v>
      </c>
      <c r="J48" s="25" t="s">
        <v>1123</v>
      </c>
      <c r="K48" s="30"/>
      <c r="L48" s="30"/>
      <c r="M48" s="30"/>
      <c r="N48" s="30"/>
      <c r="O48" s="25" t="s">
        <v>1137</v>
      </c>
      <c r="P48" s="30"/>
      <c r="Q48" s="11" t="s">
        <v>1286</v>
      </c>
    </row>
    <row r="49" spans="1:17" s="60" customFormat="1" ht="57">
      <c r="A49" s="31" t="s">
        <v>36</v>
      </c>
      <c r="B49" s="31" t="s">
        <v>37</v>
      </c>
      <c r="C49" s="62" t="s">
        <v>298</v>
      </c>
      <c r="D49" s="18" t="s">
        <v>299</v>
      </c>
      <c r="E49" s="32" t="str">
        <f>HYPERLINK("02-项目级\P1-智能办服务平台\01-生存周期\08-试运行及验收\02-验收\01-验收计划(Kamfu-ZNB-DA-AcceptencePlan)V1-1-engl.docx","engl")</f>
        <v>engl</v>
      </c>
      <c r="F49" s="33" t="s">
        <v>1073</v>
      </c>
      <c r="G49" s="33" t="s">
        <v>41</v>
      </c>
      <c r="H49" s="34"/>
      <c r="I49" s="25" t="s">
        <v>1123</v>
      </c>
      <c r="J49" s="37"/>
      <c r="K49" s="35"/>
      <c r="L49" s="36"/>
      <c r="M49" s="36"/>
      <c r="N49" s="35"/>
      <c r="O49" s="37"/>
      <c r="P49" s="30"/>
      <c r="Q49" s="11" t="s">
        <v>1286</v>
      </c>
    </row>
    <row r="50" spans="1:17" s="59" customFormat="1" ht="39">
      <c r="A50" s="31" t="s">
        <v>36</v>
      </c>
      <c r="B50" s="31" t="s">
        <v>37</v>
      </c>
      <c r="C50" s="84" t="s">
        <v>42</v>
      </c>
      <c r="D50" s="15" t="s">
        <v>43</v>
      </c>
      <c r="E50" s="36" t="s">
        <v>39</v>
      </c>
      <c r="F50" s="36" t="s">
        <v>40</v>
      </c>
      <c r="G50" s="36" t="s">
        <v>41</v>
      </c>
      <c r="H50" s="34"/>
      <c r="I50" s="25"/>
      <c r="J50" s="37"/>
      <c r="K50" s="35"/>
      <c r="L50" s="36"/>
      <c r="M50" s="36"/>
      <c r="N50" s="35"/>
      <c r="O50" s="37"/>
      <c r="P50" s="25"/>
      <c r="Q50" s="11" t="s">
        <v>1287</v>
      </c>
    </row>
    <row r="51" spans="1:17" s="60" customFormat="1" ht="39">
      <c r="A51" s="27" t="s">
        <v>33</v>
      </c>
      <c r="B51" s="28" t="s">
        <v>312</v>
      </c>
      <c r="C51" s="135" t="s">
        <v>188</v>
      </c>
      <c r="D51" s="136"/>
      <c r="E51" s="137"/>
      <c r="F51" s="137"/>
      <c r="G51" s="138"/>
      <c r="H51" s="29" t="s">
        <v>294</v>
      </c>
      <c r="I51" s="25" t="s">
        <v>1123</v>
      </c>
      <c r="J51" s="25" t="s">
        <v>1123</v>
      </c>
      <c r="K51" s="30"/>
      <c r="L51" s="30"/>
      <c r="M51" s="30"/>
      <c r="N51" s="30"/>
      <c r="O51" s="25" t="s">
        <v>1137</v>
      </c>
      <c r="P51" s="30"/>
      <c r="Q51" s="11" t="s">
        <v>1287</v>
      </c>
    </row>
    <row r="52" spans="1:17" s="60" customFormat="1" ht="57">
      <c r="A52" s="31" t="s">
        <v>36</v>
      </c>
      <c r="B52" s="31" t="s">
        <v>190</v>
      </c>
      <c r="C52" s="62" t="s">
        <v>298</v>
      </c>
      <c r="D52" s="20" t="s">
        <v>1097</v>
      </c>
      <c r="E52" s="32" t="str">
        <f>HYPERLINK("02-项目级\P4-运维服务系统\01-生存周期\08-试运行及验收\02-验收\01-验收计划(Kamfu-YWFW-DA-AcceptencePlan)V1-0-engl.docx","engl")</f>
        <v>engl</v>
      </c>
      <c r="F52" s="33" t="s">
        <v>1073</v>
      </c>
      <c r="G52" s="33" t="s">
        <v>41</v>
      </c>
      <c r="H52" s="34"/>
      <c r="I52" s="25" t="s">
        <v>1123</v>
      </c>
      <c r="J52" s="37"/>
      <c r="K52" s="35"/>
      <c r="L52" s="36"/>
      <c r="M52" s="36"/>
      <c r="N52" s="35"/>
      <c r="O52" s="37"/>
      <c r="P52" s="30"/>
      <c r="Q52" s="11" t="s">
        <v>1288</v>
      </c>
    </row>
    <row r="53" spans="1:17" s="59" customFormat="1" ht="39">
      <c r="A53" s="31" t="s">
        <v>36</v>
      </c>
      <c r="B53" s="31" t="s">
        <v>190</v>
      </c>
      <c r="C53" s="84" t="s">
        <v>42</v>
      </c>
      <c r="D53" s="15" t="s">
        <v>43</v>
      </c>
      <c r="E53" s="36" t="s">
        <v>39</v>
      </c>
      <c r="F53" s="36" t="s">
        <v>40</v>
      </c>
      <c r="G53" s="36" t="s">
        <v>41</v>
      </c>
      <c r="H53" s="34"/>
      <c r="I53" s="25"/>
      <c r="J53" s="37"/>
      <c r="K53" s="35"/>
      <c r="L53" s="36"/>
      <c r="M53" s="36"/>
      <c r="N53" s="35"/>
      <c r="O53" s="37"/>
      <c r="P53" s="25"/>
      <c r="Q53" s="11" t="s">
        <v>1288</v>
      </c>
    </row>
    <row r="54" spans="1:17" s="61" customFormat="1" ht="51.75" customHeight="1">
      <c r="A54" s="27" t="s">
        <v>29</v>
      </c>
      <c r="B54" s="45" t="s">
        <v>315</v>
      </c>
      <c r="C54" s="139" t="s">
        <v>316</v>
      </c>
      <c r="D54" s="140"/>
      <c r="E54" s="139"/>
      <c r="F54" s="139"/>
      <c r="G54" s="139"/>
      <c r="H54" s="139"/>
      <c r="I54" s="73"/>
      <c r="J54" s="73"/>
      <c r="K54" s="106" t="s">
        <v>317</v>
      </c>
      <c r="L54" s="106"/>
      <c r="M54" s="106"/>
      <c r="N54" s="106"/>
      <c r="O54" s="25" t="s">
        <v>1137</v>
      </c>
      <c r="P54" s="74"/>
      <c r="Q54" s="11" t="s">
        <v>1289</v>
      </c>
    </row>
    <row r="55" spans="1:17" s="60" customFormat="1" ht="39">
      <c r="A55" s="27" t="s">
        <v>33</v>
      </c>
      <c r="B55" s="28" t="s">
        <v>315</v>
      </c>
      <c r="C55" s="135" t="s">
        <v>34</v>
      </c>
      <c r="D55" s="136"/>
      <c r="E55" s="137"/>
      <c r="F55" s="137"/>
      <c r="G55" s="138"/>
      <c r="H55" s="29" t="s">
        <v>291</v>
      </c>
      <c r="I55" s="25" t="s">
        <v>1123</v>
      </c>
      <c r="J55" s="25" t="s">
        <v>1123</v>
      </c>
      <c r="K55" s="30"/>
      <c r="L55" s="30"/>
      <c r="M55" s="30"/>
      <c r="N55" s="30"/>
      <c r="O55" s="25" t="s">
        <v>1137</v>
      </c>
      <c r="P55" s="30"/>
      <c r="Q55" s="11" t="s">
        <v>1289</v>
      </c>
    </row>
    <row r="56" spans="1:17" s="60" customFormat="1" ht="63">
      <c r="A56" s="31" t="s">
        <v>36</v>
      </c>
      <c r="B56" s="31" t="s">
        <v>37</v>
      </c>
      <c r="C56" s="62" t="s">
        <v>318</v>
      </c>
      <c r="D56" s="17" t="s">
        <v>319</v>
      </c>
      <c r="E56" s="32" t="str">
        <f>HYPERLINK("02-项目级\P1-智能办服务平台\01-生存周期\07-测试\03-系统测试\04-系统测试报告(Kamfu-ZNB-VV-TestReport-SystemTest)V1-0-engl.docx","engl")</f>
        <v>engl</v>
      </c>
      <c r="F56" s="33" t="s">
        <v>1073</v>
      </c>
      <c r="G56" s="33" t="s">
        <v>41</v>
      </c>
      <c r="H56" s="34"/>
      <c r="I56" s="25" t="s">
        <v>1123</v>
      </c>
      <c r="J56" s="37"/>
      <c r="K56" s="35"/>
      <c r="L56" s="36"/>
      <c r="M56" s="36"/>
      <c r="N56" s="35"/>
      <c r="O56" s="37"/>
      <c r="P56" s="30"/>
      <c r="Q56" s="11" t="s">
        <v>1290</v>
      </c>
    </row>
    <row r="57" spans="1:17" s="59" customFormat="1" ht="76">
      <c r="A57" s="31" t="s">
        <v>36</v>
      </c>
      <c r="B57" s="31" t="s">
        <v>37</v>
      </c>
      <c r="C57" s="84" t="s">
        <v>320</v>
      </c>
      <c r="D57" s="10" t="s">
        <v>1099</v>
      </c>
      <c r="E57" s="85" t="str">
        <f>HYPERLINK("02-项目级\P4-运维服务系统\01-生存周期\09-结项\02-缺陷原因分析记录表（Kamfu-YWFW-Defect cause analysis record）V1-0-engl.xlsx","engl")</f>
        <v>engl</v>
      </c>
      <c r="F57" s="36" t="s">
        <v>1073</v>
      </c>
      <c r="G57" s="36" t="s">
        <v>41</v>
      </c>
      <c r="H57" s="34"/>
      <c r="I57" s="25" t="s">
        <v>1123</v>
      </c>
      <c r="J57" s="37"/>
      <c r="K57" s="35"/>
      <c r="L57" s="36"/>
      <c r="M57" s="36"/>
      <c r="N57" s="35"/>
      <c r="O57" s="37"/>
      <c r="P57" s="25"/>
      <c r="Q57" s="11" t="s">
        <v>1291</v>
      </c>
    </row>
    <row r="58" spans="1:17" s="60" customFormat="1" ht="39">
      <c r="A58" s="27" t="s">
        <v>33</v>
      </c>
      <c r="B58" s="28" t="s">
        <v>315</v>
      </c>
      <c r="C58" s="135" t="s">
        <v>188</v>
      </c>
      <c r="D58" s="136"/>
      <c r="E58" s="137"/>
      <c r="F58" s="137"/>
      <c r="G58" s="138"/>
      <c r="H58" s="29" t="s">
        <v>294</v>
      </c>
      <c r="I58" s="25" t="s">
        <v>1123</v>
      </c>
      <c r="J58" s="25" t="s">
        <v>1123</v>
      </c>
      <c r="K58" s="30"/>
      <c r="L58" s="30"/>
      <c r="M58" s="30"/>
      <c r="N58" s="30"/>
      <c r="O58" s="25" t="s">
        <v>1137</v>
      </c>
      <c r="P58" s="30"/>
      <c r="Q58" s="11" t="s">
        <v>1291</v>
      </c>
    </row>
    <row r="59" spans="1:17" s="60" customFormat="1" ht="66.5">
      <c r="A59" s="31" t="s">
        <v>36</v>
      </c>
      <c r="B59" s="31" t="s">
        <v>190</v>
      </c>
      <c r="C59" s="62" t="s">
        <v>318</v>
      </c>
      <c r="D59" s="18" t="s">
        <v>321</v>
      </c>
      <c r="E59" s="32" t="str">
        <f>HYPERLINK("02-项目级\P4-运维服务系统\01-生存周期\07-测试\03-系统测试\04-系统测试报告(Kamfu-YWFW-VV-TestReport-SystemTest)V1-0-engl.docx","engl")</f>
        <v>engl</v>
      </c>
      <c r="F59" s="33" t="s">
        <v>1073</v>
      </c>
      <c r="G59" s="33" t="s">
        <v>41</v>
      </c>
      <c r="H59" s="34"/>
      <c r="I59" s="25" t="s">
        <v>1123</v>
      </c>
      <c r="J59" s="37"/>
      <c r="K59" s="35"/>
      <c r="L59" s="36"/>
      <c r="M59" s="36"/>
      <c r="N59" s="35"/>
      <c r="O59" s="37"/>
      <c r="P59" s="30"/>
      <c r="Q59" s="11" t="s">
        <v>1292</v>
      </c>
    </row>
    <row r="60" spans="1:17" s="59" customFormat="1" ht="54">
      <c r="A60" s="31" t="s">
        <v>36</v>
      </c>
      <c r="B60" s="31" t="s">
        <v>190</v>
      </c>
      <c r="C60" s="84" t="s">
        <v>320</v>
      </c>
      <c r="D60" s="17" t="s">
        <v>322</v>
      </c>
      <c r="E60" s="85" t="str">
        <f>HYPERLINK("02-项目级\P1-智能办服务平台\01-生存周期\09-结项\02-缺陷原因分析记录表（Kamfu-ZNB-Defect cause analysis record）V1-0-engl.xlsx","engl")</f>
        <v>engl</v>
      </c>
      <c r="F60" s="36" t="s">
        <v>1073</v>
      </c>
      <c r="G60" s="36" t="s">
        <v>41</v>
      </c>
      <c r="H60" s="34"/>
      <c r="I60" s="25" t="s">
        <v>1123</v>
      </c>
      <c r="J60" s="37"/>
      <c r="K60" s="35"/>
      <c r="L60" s="36"/>
      <c r="M60" s="36"/>
      <c r="N60" s="35"/>
      <c r="O60" s="37"/>
      <c r="P60" s="25"/>
      <c r="Q60" s="11" t="s">
        <v>1292</v>
      </c>
    </row>
    <row r="63" spans="1:17">
      <c r="O63" s="54"/>
      <c r="P63" s="54"/>
    </row>
    <row r="64" spans="1:17">
      <c r="O64" s="54"/>
      <c r="P64" s="54"/>
    </row>
    <row r="66" spans="15:16">
      <c r="O66" s="54"/>
      <c r="P66" s="54"/>
    </row>
    <row r="67" spans="15:16">
      <c r="O67" s="54"/>
      <c r="P67" s="54"/>
    </row>
    <row r="70" spans="15:16">
      <c r="O70" s="54"/>
      <c r="P70" s="54"/>
    </row>
    <row r="71" spans="15:16">
      <c r="O71" s="54"/>
      <c r="P71" s="54"/>
    </row>
    <row r="73" spans="15:16">
      <c r="O73" s="54"/>
      <c r="P73" s="54"/>
    </row>
    <row r="74" spans="15:16">
      <c r="O74" s="54"/>
      <c r="P74" s="54"/>
    </row>
    <row r="77" spans="15:16">
      <c r="O77" s="54"/>
      <c r="P77" s="54"/>
    </row>
    <row r="78" spans="15:16">
      <c r="O78" s="54"/>
      <c r="P78" s="54"/>
    </row>
    <row r="80" spans="15:16">
      <c r="O80" s="54"/>
      <c r="P80" s="54"/>
    </row>
    <row r="81" spans="9:10" s="54" customFormat="1">
      <c r="I81" s="68"/>
      <c r="J81" s="68"/>
    </row>
  </sheetData>
  <autoFilter ref="A8:Q8" xr:uid="{91C91E59-7218-4B07-BDDC-81E5011C551C}"/>
  <mergeCells count="21">
    <mergeCell ref="C18:G18"/>
    <mergeCell ref="C21:G21"/>
    <mergeCell ref="C25:H25"/>
    <mergeCell ref="C26:G26"/>
    <mergeCell ref="C10:H10"/>
    <mergeCell ref="C11:G11"/>
    <mergeCell ref="C14:G14"/>
    <mergeCell ref="C17:H17"/>
    <mergeCell ref="C39:H39"/>
    <mergeCell ref="C40:G40"/>
    <mergeCell ref="C43:G43"/>
    <mergeCell ref="C47:H47"/>
    <mergeCell ref="C29:G29"/>
    <mergeCell ref="C32:H32"/>
    <mergeCell ref="C33:G33"/>
    <mergeCell ref="C36:G36"/>
    <mergeCell ref="C58:G58"/>
    <mergeCell ref="C48:G48"/>
    <mergeCell ref="C51:G51"/>
    <mergeCell ref="C54:H54"/>
    <mergeCell ref="C55:G55"/>
  </mergeCells>
  <conditionalFormatting sqref="O9">
    <cfRule type="cellIs" dxfId="2761" priority="110" operator="equal">
      <formula>"U"</formula>
    </cfRule>
    <cfRule type="cellIs" dxfId="2760" priority="111" operator="equal">
      <formula>"S"</formula>
    </cfRule>
  </conditionalFormatting>
  <conditionalFormatting sqref="O10">
    <cfRule type="cellIs" dxfId="2759" priority="105" operator="equal">
      <formula>"NY"</formula>
    </cfRule>
    <cfRule type="cellIs" dxfId="2758" priority="106" operator="equal">
      <formula>"DM"</formula>
    </cfRule>
    <cfRule type="cellIs" dxfId="2757" priority="107" operator="equal">
      <formula>"PM"</formula>
    </cfRule>
    <cfRule type="cellIs" dxfId="2756" priority="108" operator="equal">
      <formula>"LM"</formula>
    </cfRule>
    <cfRule type="cellIs" dxfId="2755" priority="109" operator="equal">
      <formula>"FM"</formula>
    </cfRule>
  </conditionalFormatting>
  <conditionalFormatting sqref="O11">
    <cfRule type="cellIs" dxfId="2754" priority="100" operator="equal">
      <formula>"NY"</formula>
    </cfRule>
    <cfRule type="cellIs" dxfId="2753" priority="101" operator="equal">
      <formula>"DM"</formula>
    </cfRule>
    <cfRule type="cellIs" dxfId="2752" priority="102" operator="equal">
      <formula>"PM"</formula>
    </cfRule>
    <cfRule type="cellIs" dxfId="2751" priority="103" operator="equal">
      <formula>"LM"</formula>
    </cfRule>
    <cfRule type="cellIs" dxfId="2750" priority="104" operator="equal">
      <formula>"FM"</formula>
    </cfRule>
  </conditionalFormatting>
  <conditionalFormatting sqref="O14">
    <cfRule type="cellIs" dxfId="2749" priority="95" operator="equal">
      <formula>"NY"</formula>
    </cfRule>
    <cfRule type="cellIs" dxfId="2748" priority="96" operator="equal">
      <formula>"DM"</formula>
    </cfRule>
    <cfRule type="cellIs" dxfId="2747" priority="97" operator="equal">
      <formula>"PM"</formula>
    </cfRule>
    <cfRule type="cellIs" dxfId="2746" priority="98" operator="equal">
      <formula>"LM"</formula>
    </cfRule>
    <cfRule type="cellIs" dxfId="2745" priority="99" operator="equal">
      <formula>"FM"</formula>
    </cfRule>
  </conditionalFormatting>
  <conditionalFormatting sqref="O17">
    <cfRule type="cellIs" dxfId="2744" priority="90" operator="equal">
      <formula>"NY"</formula>
    </cfRule>
    <cfRule type="cellIs" dxfId="2743" priority="91" operator="equal">
      <formula>"DM"</formula>
    </cfRule>
    <cfRule type="cellIs" dxfId="2742" priority="92" operator="equal">
      <formula>"PM"</formula>
    </cfRule>
    <cfRule type="cellIs" dxfId="2741" priority="93" operator="equal">
      <formula>"LM"</formula>
    </cfRule>
    <cfRule type="cellIs" dxfId="2740" priority="94" operator="equal">
      <formula>"FM"</formula>
    </cfRule>
  </conditionalFormatting>
  <conditionalFormatting sqref="O18">
    <cfRule type="cellIs" dxfId="2739" priority="85" operator="equal">
      <formula>"NY"</formula>
    </cfRule>
    <cfRule type="cellIs" dxfId="2738" priority="86" operator="equal">
      <formula>"DM"</formula>
    </cfRule>
    <cfRule type="cellIs" dxfId="2737" priority="87" operator="equal">
      <formula>"PM"</formula>
    </cfRule>
    <cfRule type="cellIs" dxfId="2736" priority="88" operator="equal">
      <formula>"LM"</formula>
    </cfRule>
    <cfRule type="cellIs" dxfId="2735" priority="89" operator="equal">
      <formula>"FM"</formula>
    </cfRule>
  </conditionalFormatting>
  <conditionalFormatting sqref="O21">
    <cfRule type="cellIs" dxfId="2734" priority="80" operator="equal">
      <formula>"NY"</formula>
    </cfRule>
    <cfRule type="cellIs" dxfId="2733" priority="81" operator="equal">
      <formula>"DM"</formula>
    </cfRule>
    <cfRule type="cellIs" dxfId="2732" priority="82" operator="equal">
      <formula>"PM"</formula>
    </cfRule>
    <cfRule type="cellIs" dxfId="2731" priority="83" operator="equal">
      <formula>"LM"</formula>
    </cfRule>
    <cfRule type="cellIs" dxfId="2730" priority="84" operator="equal">
      <formula>"FM"</formula>
    </cfRule>
  </conditionalFormatting>
  <conditionalFormatting sqref="O24">
    <cfRule type="cellIs" dxfId="2729" priority="78" operator="equal">
      <formula>"U"</formula>
    </cfRule>
    <cfRule type="cellIs" dxfId="2728" priority="79" operator="equal">
      <formula>"S"</formula>
    </cfRule>
  </conditionalFormatting>
  <conditionalFormatting sqref="O25">
    <cfRule type="cellIs" dxfId="2727" priority="73" operator="equal">
      <formula>"NY"</formula>
    </cfRule>
    <cfRule type="cellIs" dxfId="2726" priority="74" operator="equal">
      <formula>"DM"</formula>
    </cfRule>
    <cfRule type="cellIs" dxfId="2725" priority="75" operator="equal">
      <formula>"PM"</formula>
    </cfRule>
    <cfRule type="cellIs" dxfId="2724" priority="76" operator="equal">
      <formula>"LM"</formula>
    </cfRule>
    <cfRule type="cellIs" dxfId="2723" priority="77" operator="equal">
      <formula>"FM"</formula>
    </cfRule>
  </conditionalFormatting>
  <conditionalFormatting sqref="O26">
    <cfRule type="cellIs" dxfId="2722" priority="68" operator="equal">
      <formula>"NY"</formula>
    </cfRule>
    <cfRule type="cellIs" dxfId="2721" priority="69" operator="equal">
      <formula>"DM"</formula>
    </cfRule>
    <cfRule type="cellIs" dxfId="2720" priority="70" operator="equal">
      <formula>"PM"</formula>
    </cfRule>
    <cfRule type="cellIs" dxfId="2719" priority="71" operator="equal">
      <formula>"LM"</formula>
    </cfRule>
    <cfRule type="cellIs" dxfId="2718" priority="72" operator="equal">
      <formula>"FM"</formula>
    </cfRule>
  </conditionalFormatting>
  <conditionalFormatting sqref="O29">
    <cfRule type="cellIs" dxfId="2717" priority="63" operator="equal">
      <formula>"NY"</formula>
    </cfRule>
    <cfRule type="cellIs" dxfId="2716" priority="64" operator="equal">
      <formula>"DM"</formula>
    </cfRule>
    <cfRule type="cellIs" dxfId="2715" priority="65" operator="equal">
      <formula>"PM"</formula>
    </cfRule>
    <cfRule type="cellIs" dxfId="2714" priority="66" operator="equal">
      <formula>"LM"</formula>
    </cfRule>
    <cfRule type="cellIs" dxfId="2713" priority="67" operator="equal">
      <formula>"FM"</formula>
    </cfRule>
  </conditionalFormatting>
  <conditionalFormatting sqref="O32">
    <cfRule type="cellIs" dxfId="2712" priority="58" operator="equal">
      <formula>"NY"</formula>
    </cfRule>
    <cfRule type="cellIs" dxfId="2711" priority="59" operator="equal">
      <formula>"DM"</formula>
    </cfRule>
    <cfRule type="cellIs" dxfId="2710" priority="60" operator="equal">
      <formula>"PM"</formula>
    </cfRule>
    <cfRule type="cellIs" dxfId="2709" priority="61" operator="equal">
      <formula>"LM"</formula>
    </cfRule>
    <cfRule type="cellIs" dxfId="2708" priority="62" operator="equal">
      <formula>"FM"</formula>
    </cfRule>
  </conditionalFormatting>
  <conditionalFormatting sqref="O33">
    <cfRule type="cellIs" dxfId="2707" priority="53" operator="equal">
      <formula>"NY"</formula>
    </cfRule>
    <cfRule type="cellIs" dxfId="2706" priority="54" operator="equal">
      <formula>"DM"</formula>
    </cfRule>
    <cfRule type="cellIs" dxfId="2705" priority="55" operator="equal">
      <formula>"PM"</formula>
    </cfRule>
    <cfRule type="cellIs" dxfId="2704" priority="56" operator="equal">
      <formula>"LM"</formula>
    </cfRule>
    <cfRule type="cellIs" dxfId="2703" priority="57" operator="equal">
      <formula>"FM"</formula>
    </cfRule>
  </conditionalFormatting>
  <conditionalFormatting sqref="O36">
    <cfRule type="cellIs" dxfId="2702" priority="48" operator="equal">
      <formula>"NY"</formula>
    </cfRule>
    <cfRule type="cellIs" dxfId="2701" priority="49" operator="equal">
      <formula>"DM"</formula>
    </cfRule>
    <cfRule type="cellIs" dxfId="2700" priority="50" operator="equal">
      <formula>"PM"</formula>
    </cfRule>
    <cfRule type="cellIs" dxfId="2699" priority="51" operator="equal">
      <formula>"LM"</formula>
    </cfRule>
    <cfRule type="cellIs" dxfId="2698" priority="52" operator="equal">
      <formula>"FM"</formula>
    </cfRule>
  </conditionalFormatting>
  <conditionalFormatting sqref="O39">
    <cfRule type="cellIs" dxfId="2697" priority="43" operator="equal">
      <formula>"NY"</formula>
    </cfRule>
    <cfRule type="cellIs" dxfId="2696" priority="44" operator="equal">
      <formula>"DM"</formula>
    </cfRule>
    <cfRule type="cellIs" dxfId="2695" priority="45" operator="equal">
      <formula>"PM"</formula>
    </cfRule>
    <cfRule type="cellIs" dxfId="2694" priority="46" operator="equal">
      <formula>"LM"</formula>
    </cfRule>
    <cfRule type="cellIs" dxfId="2693" priority="47" operator="equal">
      <formula>"FM"</formula>
    </cfRule>
  </conditionalFormatting>
  <conditionalFormatting sqref="O40">
    <cfRule type="cellIs" dxfId="2692" priority="38" operator="equal">
      <formula>"NY"</formula>
    </cfRule>
    <cfRule type="cellIs" dxfId="2691" priority="39" operator="equal">
      <formula>"DM"</formula>
    </cfRule>
    <cfRule type="cellIs" dxfId="2690" priority="40" operator="equal">
      <formula>"PM"</formula>
    </cfRule>
    <cfRule type="cellIs" dxfId="2689" priority="41" operator="equal">
      <formula>"LM"</formula>
    </cfRule>
    <cfRule type="cellIs" dxfId="2688" priority="42" operator="equal">
      <formula>"FM"</formula>
    </cfRule>
  </conditionalFormatting>
  <conditionalFormatting sqref="O43">
    <cfRule type="cellIs" dxfId="2687" priority="33" operator="equal">
      <formula>"NY"</formula>
    </cfRule>
    <cfRule type="cellIs" dxfId="2686" priority="34" operator="equal">
      <formula>"DM"</formula>
    </cfRule>
    <cfRule type="cellIs" dxfId="2685" priority="35" operator="equal">
      <formula>"PM"</formula>
    </cfRule>
    <cfRule type="cellIs" dxfId="2684" priority="36" operator="equal">
      <formula>"LM"</formula>
    </cfRule>
    <cfRule type="cellIs" dxfId="2683" priority="37" operator="equal">
      <formula>"FM"</formula>
    </cfRule>
  </conditionalFormatting>
  <conditionalFormatting sqref="O46">
    <cfRule type="cellIs" dxfId="2682" priority="31" operator="equal">
      <formula>"U"</formula>
    </cfRule>
    <cfRule type="cellIs" dxfId="2681" priority="32" operator="equal">
      <formula>"S"</formula>
    </cfRule>
  </conditionalFormatting>
  <conditionalFormatting sqref="O47">
    <cfRule type="cellIs" dxfId="2680" priority="26" operator="equal">
      <formula>"NY"</formula>
    </cfRule>
    <cfRule type="cellIs" dxfId="2679" priority="27" operator="equal">
      <formula>"DM"</formula>
    </cfRule>
    <cfRule type="cellIs" dxfId="2678" priority="28" operator="equal">
      <formula>"PM"</formula>
    </cfRule>
    <cfRule type="cellIs" dxfId="2677" priority="29" operator="equal">
      <formula>"LM"</formula>
    </cfRule>
    <cfRule type="cellIs" dxfId="2676" priority="30" operator="equal">
      <formula>"FM"</formula>
    </cfRule>
  </conditionalFormatting>
  <conditionalFormatting sqref="O48">
    <cfRule type="cellIs" dxfId="2675" priority="21" operator="equal">
      <formula>"NY"</formula>
    </cfRule>
    <cfRule type="cellIs" dxfId="2674" priority="22" operator="equal">
      <formula>"DM"</formula>
    </cfRule>
    <cfRule type="cellIs" dxfId="2673" priority="23" operator="equal">
      <formula>"PM"</formula>
    </cfRule>
    <cfRule type="cellIs" dxfId="2672" priority="24" operator="equal">
      <formula>"LM"</formula>
    </cfRule>
    <cfRule type="cellIs" dxfId="2671" priority="25" operator="equal">
      <formula>"FM"</formula>
    </cfRule>
  </conditionalFormatting>
  <conditionalFormatting sqref="O51">
    <cfRule type="cellIs" dxfId="2670" priority="16" operator="equal">
      <formula>"NY"</formula>
    </cfRule>
    <cfRule type="cellIs" dxfId="2669" priority="17" operator="equal">
      <formula>"DM"</formula>
    </cfRule>
    <cfRule type="cellIs" dxfId="2668" priority="18" operator="equal">
      <formula>"PM"</formula>
    </cfRule>
    <cfRule type="cellIs" dxfId="2667" priority="19" operator="equal">
      <formula>"LM"</formula>
    </cfRule>
    <cfRule type="cellIs" dxfId="2666" priority="20" operator="equal">
      <formula>"FM"</formula>
    </cfRule>
  </conditionalFormatting>
  <conditionalFormatting sqref="O54">
    <cfRule type="cellIs" dxfId="2665" priority="11" operator="equal">
      <formula>"NY"</formula>
    </cfRule>
    <cfRule type="cellIs" dxfId="2664" priority="12" operator="equal">
      <formula>"DM"</formula>
    </cfRule>
    <cfRule type="cellIs" dxfId="2663" priority="13" operator="equal">
      <formula>"PM"</formula>
    </cfRule>
    <cfRule type="cellIs" dxfId="2662" priority="14" operator="equal">
      <formula>"LM"</formula>
    </cfRule>
    <cfRule type="cellIs" dxfId="2661" priority="15" operator="equal">
      <formula>"FM"</formula>
    </cfRule>
  </conditionalFormatting>
  <conditionalFormatting sqref="O55">
    <cfRule type="cellIs" dxfId="2660" priority="6" operator="equal">
      <formula>"NY"</formula>
    </cfRule>
    <cfRule type="cellIs" dxfId="2659" priority="7" operator="equal">
      <formula>"DM"</formula>
    </cfRule>
    <cfRule type="cellIs" dxfId="2658" priority="8" operator="equal">
      <formula>"PM"</formula>
    </cfRule>
    <cfRule type="cellIs" dxfId="2657" priority="9" operator="equal">
      <formula>"LM"</formula>
    </cfRule>
    <cfRule type="cellIs" dxfId="2656" priority="10" operator="equal">
      <formula>"FM"</formula>
    </cfRule>
  </conditionalFormatting>
  <conditionalFormatting sqref="O58">
    <cfRule type="cellIs" dxfId="2655" priority="1" operator="equal">
      <formula>"NY"</formula>
    </cfRule>
    <cfRule type="cellIs" dxfId="2654" priority="2" operator="equal">
      <formula>"DM"</formula>
    </cfRule>
    <cfRule type="cellIs" dxfId="2653" priority="3" operator="equal">
      <formula>"PM"</formula>
    </cfRule>
    <cfRule type="cellIs" dxfId="2652" priority="4" operator="equal">
      <formula>"LM"</formula>
    </cfRule>
    <cfRule type="cellIs" dxfId="2651" priority="5" operator="equal">
      <formula>"FM"</formula>
    </cfRule>
  </conditionalFormatting>
  <hyperlinks>
    <hyperlink ref="D12" r:id="rId1" xr:uid="{00000000-0004-0000-0500-000000000000}"/>
    <hyperlink ref="D15" r:id="rId2" xr:uid="{00000000-0004-0000-0500-000001000000}"/>
    <hyperlink ref="D27" r:id="rId3" xr:uid="{00000000-0004-0000-0500-000002000000}"/>
    <hyperlink ref="D30" r:id="rId4" xr:uid="{00000000-0004-0000-0500-000003000000}"/>
    <hyperlink ref="D19" r:id="rId5" xr:uid="{00000000-0004-0000-0500-000004000000}"/>
    <hyperlink ref="D22" r:id="rId6" xr:uid="{00000000-0004-0000-0500-000005000000}"/>
    <hyperlink ref="D34" r:id="rId7" xr:uid="{00000000-0004-0000-0500-000006000000}"/>
    <hyperlink ref="D37" r:id="rId8" xr:uid="{00000000-0004-0000-0500-000007000000}"/>
    <hyperlink ref="D41" r:id="rId9" xr:uid="{00000000-0004-0000-0500-000008000000}"/>
    <hyperlink ref="D44" r:id="rId10" xr:uid="{00000000-0004-0000-0500-000009000000}"/>
    <hyperlink ref="D42" r:id="rId11" xr:uid="{00000000-0004-0000-0500-00000A000000}"/>
    <hyperlink ref="D45" r:id="rId12" xr:uid="{00000000-0004-0000-0500-00000B000000}"/>
    <hyperlink ref="D49" r:id="rId13" xr:uid="{00000000-0004-0000-0500-00000C000000}"/>
    <hyperlink ref="D52" r:id="rId14" xr:uid="{00000000-0004-0000-0500-00000D000000}"/>
    <hyperlink ref="D56" r:id="rId15" xr:uid="{00000000-0004-0000-0500-00000E000000}"/>
    <hyperlink ref="D59" r:id="rId16" xr:uid="{00000000-0004-0000-0500-00000F000000}"/>
    <hyperlink ref="D57" r:id="rId17" xr:uid="{00000000-0004-0000-0500-000010000000}"/>
    <hyperlink ref="D60" r:id="rId18" xr:uid="{00000000-0004-0000-0500-000011000000}"/>
  </hyperlinks>
  <pageMargins left="0.7" right="0.7" top="0.75" bottom="0.75" header="0.3" footer="0.3"/>
  <pageSetup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Q101"/>
  <sheetViews>
    <sheetView zoomScale="70" zoomScaleNormal="70" workbookViewId="0">
      <selection activeCell="L70" sqref="L70"/>
    </sheetView>
  </sheetViews>
  <sheetFormatPr defaultColWidth="8.7265625" defaultRowHeight="15.5"/>
  <cols>
    <col min="1" max="1" width="12.453125" style="54" customWidth="1"/>
    <col min="2" max="2" width="16.453125" style="54" customWidth="1"/>
    <col min="3" max="3" width="28.453125" style="54" customWidth="1"/>
    <col min="4" max="7" width="8.7265625" style="54"/>
    <col min="8" max="8" width="23.81640625" style="54" customWidth="1"/>
    <col min="9" max="10" width="19.81640625" style="68" customWidth="1"/>
    <col min="11" max="11" width="22.1796875" style="54" customWidth="1"/>
    <col min="12" max="12" width="26.453125" style="54" customWidth="1"/>
    <col min="13" max="14" width="18.453125" style="54" customWidth="1"/>
    <col min="15" max="15" width="7.453125" style="68" customWidth="1"/>
    <col min="16" max="16" width="24.7265625" style="68" customWidth="1"/>
    <col min="17" max="17" width="7.26953125" style="54" customWidth="1"/>
    <col min="18" max="16384" width="8.7265625" style="54"/>
  </cols>
  <sheetData>
    <row r="1" spans="1:17" s="52" customFormat="1" ht="21">
      <c r="A1" s="51" t="s">
        <v>323</v>
      </c>
      <c r="I1" s="67"/>
      <c r="J1" s="67"/>
      <c r="O1" s="67"/>
      <c r="P1" s="67"/>
    </row>
    <row r="2" spans="1:17" s="52" customFormat="1" ht="21">
      <c r="A2" s="51" t="s">
        <v>324</v>
      </c>
      <c r="I2" s="67"/>
      <c r="J2" s="67"/>
      <c r="O2" s="67"/>
      <c r="P2" s="67"/>
    </row>
    <row r="3" spans="1:17">
      <c r="A3" s="53" t="s">
        <v>2</v>
      </c>
      <c r="B3" s="54" t="s">
        <v>325</v>
      </c>
    </row>
    <row r="4" spans="1:17">
      <c r="A4" s="54" t="s">
        <v>4</v>
      </c>
      <c r="B4" s="54" t="s">
        <v>326</v>
      </c>
    </row>
    <row r="5" spans="1:17">
      <c r="A5" s="53" t="s">
        <v>6</v>
      </c>
      <c r="B5" s="54" t="s">
        <v>327</v>
      </c>
    </row>
    <row r="6" spans="1:17">
      <c r="A6" s="54" t="s">
        <v>8</v>
      </c>
      <c r="B6" s="54" t="s">
        <v>328</v>
      </c>
    </row>
    <row r="8" spans="1:17" s="59" customFormat="1" ht="52">
      <c r="A8" s="55" t="s">
        <v>10</v>
      </c>
      <c r="B8" s="56" t="s">
        <v>11</v>
      </c>
      <c r="C8" s="56" t="s">
        <v>12</v>
      </c>
      <c r="D8" s="57" t="s">
        <v>13</v>
      </c>
      <c r="E8" s="57" t="s">
        <v>14</v>
      </c>
      <c r="F8" s="57" t="s">
        <v>15</v>
      </c>
      <c r="G8" s="57" t="s">
        <v>16</v>
      </c>
      <c r="H8" s="58" t="s">
        <v>17</v>
      </c>
      <c r="I8" s="69" t="s">
        <v>18</v>
      </c>
      <c r="J8" s="69" t="s">
        <v>19</v>
      </c>
      <c r="K8" s="58" t="s">
        <v>20</v>
      </c>
      <c r="L8" s="56" t="s">
        <v>21</v>
      </c>
      <c r="M8" s="56" t="s">
        <v>22</v>
      </c>
      <c r="N8" s="58" t="s">
        <v>23</v>
      </c>
      <c r="O8" s="69" t="s">
        <v>24</v>
      </c>
      <c r="P8" s="70" t="s">
        <v>25</v>
      </c>
      <c r="Q8" s="58" t="s">
        <v>26</v>
      </c>
    </row>
    <row r="9" spans="1:17" s="59" customFormat="1" ht="39">
      <c r="A9" s="27" t="s">
        <v>27</v>
      </c>
      <c r="B9" s="82" t="s">
        <v>28</v>
      </c>
      <c r="C9" s="83"/>
      <c r="D9" s="83"/>
      <c r="E9" s="83"/>
      <c r="F9" s="83"/>
      <c r="G9" s="83"/>
      <c r="H9" s="83"/>
      <c r="I9" s="75"/>
      <c r="J9" s="75"/>
      <c r="K9" s="83"/>
      <c r="L9" s="30"/>
      <c r="M9" s="30"/>
      <c r="N9" s="30"/>
      <c r="O9" s="25"/>
      <c r="P9" s="74"/>
      <c r="Q9" s="11" t="s">
        <v>1465</v>
      </c>
    </row>
    <row r="10" spans="1:17" s="61" customFormat="1" ht="51.75" customHeight="1">
      <c r="A10" s="27" t="s">
        <v>29</v>
      </c>
      <c r="B10" s="45" t="s">
        <v>329</v>
      </c>
      <c r="C10" s="139" t="s">
        <v>330</v>
      </c>
      <c r="D10" s="139"/>
      <c r="E10" s="139"/>
      <c r="F10" s="139"/>
      <c r="G10" s="139"/>
      <c r="H10" s="139"/>
      <c r="I10" s="73" t="s">
        <v>331</v>
      </c>
      <c r="J10" s="73" t="s">
        <v>332</v>
      </c>
      <c r="K10" s="107" t="s">
        <v>333</v>
      </c>
      <c r="L10" s="108"/>
      <c r="M10" s="108"/>
      <c r="N10" s="109"/>
      <c r="O10" s="25" t="s">
        <v>1137</v>
      </c>
      <c r="P10" s="74"/>
      <c r="Q10" s="11" t="s">
        <v>1466</v>
      </c>
    </row>
    <row r="11" spans="1:17" s="59" customFormat="1" ht="39">
      <c r="A11" s="27" t="s">
        <v>33</v>
      </c>
      <c r="B11" s="28" t="s">
        <v>329</v>
      </c>
      <c r="C11" s="135" t="s">
        <v>334</v>
      </c>
      <c r="D11" s="137"/>
      <c r="E11" s="137"/>
      <c r="F11" s="137"/>
      <c r="G11" s="138"/>
      <c r="H11" s="29" t="s">
        <v>335</v>
      </c>
      <c r="I11" s="25" t="s">
        <v>1123</v>
      </c>
      <c r="J11" s="25" t="s">
        <v>1123</v>
      </c>
      <c r="K11" s="30"/>
      <c r="L11" s="30"/>
      <c r="M11" s="30"/>
      <c r="N11" s="30"/>
      <c r="O11" s="25" t="s">
        <v>1137</v>
      </c>
      <c r="P11" s="25"/>
      <c r="Q11" s="11" t="s">
        <v>1466</v>
      </c>
    </row>
    <row r="12" spans="1:17" s="60" customFormat="1" ht="63">
      <c r="A12" s="31" t="s">
        <v>36</v>
      </c>
      <c r="B12" s="31" t="s">
        <v>334</v>
      </c>
      <c r="C12" s="62" t="s">
        <v>1467</v>
      </c>
      <c r="D12" s="42" t="s">
        <v>1467</v>
      </c>
      <c r="E12" s="32" t="str">
        <f>HYPERLINK("01-组织级\01-组织财富库\01-标准过程文件库\03-支持类\03-度量分析\项目度量数据表(Kamfu-SPI-MPM-datasheet)v1-1-engl.xlsx","engl")</f>
        <v>engl</v>
      </c>
      <c r="F12" s="33" t="s">
        <v>1073</v>
      </c>
      <c r="G12" s="33" t="s">
        <v>41</v>
      </c>
      <c r="H12" s="34"/>
      <c r="I12" s="25" t="s">
        <v>1123</v>
      </c>
      <c r="J12" s="37"/>
      <c r="K12" s="35"/>
      <c r="L12" s="36"/>
      <c r="M12" s="36"/>
      <c r="N12" s="35"/>
      <c r="O12" s="37"/>
      <c r="P12" s="30"/>
      <c r="Q12" s="11" t="s">
        <v>1466</v>
      </c>
    </row>
    <row r="13" spans="1:17" s="60" customFormat="1" ht="63">
      <c r="A13" s="31" t="s">
        <v>36</v>
      </c>
      <c r="B13" s="31" t="s">
        <v>334</v>
      </c>
      <c r="C13" s="62" t="s">
        <v>1467</v>
      </c>
      <c r="D13" s="42" t="s">
        <v>1467</v>
      </c>
      <c r="E13" s="32" t="str">
        <f>HYPERLINK("01-组织级\01-组织财富库\01-标准过程文件库\03-支持类\03-度量分析\组织度量表(Kamfu-SPI-MPM-Tem-datasheet)v1-2-engl.xlsx","engl")</f>
        <v>engl</v>
      </c>
      <c r="F13" s="33" t="s">
        <v>1073</v>
      </c>
      <c r="G13" s="33" t="s">
        <v>41</v>
      </c>
      <c r="H13" s="34"/>
      <c r="I13" s="25" t="s">
        <v>1468</v>
      </c>
      <c r="J13" s="37"/>
      <c r="K13" s="35"/>
      <c r="L13" s="36"/>
      <c r="M13" s="36"/>
      <c r="N13" s="35"/>
      <c r="O13" s="37"/>
      <c r="P13" s="30"/>
      <c r="Q13" s="11" t="s">
        <v>1469</v>
      </c>
    </row>
    <row r="14" spans="1:17" s="61" customFormat="1" ht="51.75" customHeight="1">
      <c r="A14" s="27" t="s">
        <v>29</v>
      </c>
      <c r="B14" s="45" t="s">
        <v>337</v>
      </c>
      <c r="C14" s="139" t="s">
        <v>338</v>
      </c>
      <c r="D14" s="139"/>
      <c r="E14" s="139"/>
      <c r="F14" s="139"/>
      <c r="G14" s="139"/>
      <c r="H14" s="139"/>
      <c r="I14" s="73" t="s">
        <v>339</v>
      </c>
      <c r="J14" s="73" t="s">
        <v>340</v>
      </c>
      <c r="K14" s="107" t="s">
        <v>341</v>
      </c>
      <c r="L14" s="108"/>
      <c r="M14" s="108"/>
      <c r="N14" s="109"/>
      <c r="O14" s="25" t="s">
        <v>1137</v>
      </c>
      <c r="P14" s="74"/>
      <c r="Q14" s="11" t="s">
        <v>1469</v>
      </c>
    </row>
    <row r="15" spans="1:17" s="60" customFormat="1" ht="39">
      <c r="A15" s="27" t="s">
        <v>33</v>
      </c>
      <c r="B15" s="28" t="s">
        <v>337</v>
      </c>
      <c r="C15" s="135" t="s">
        <v>334</v>
      </c>
      <c r="D15" s="137"/>
      <c r="E15" s="137"/>
      <c r="F15" s="137"/>
      <c r="G15" s="138"/>
      <c r="H15" s="29" t="s">
        <v>335</v>
      </c>
      <c r="I15" s="25" t="s">
        <v>1123</v>
      </c>
      <c r="J15" s="25" t="s">
        <v>1123</v>
      </c>
      <c r="K15" s="30"/>
      <c r="L15" s="30"/>
      <c r="M15" s="30"/>
      <c r="N15" s="30"/>
      <c r="O15" s="25" t="s">
        <v>1137</v>
      </c>
      <c r="P15" s="30"/>
      <c r="Q15" s="11" t="s">
        <v>1470</v>
      </c>
    </row>
    <row r="16" spans="1:17" s="60" customFormat="1" ht="45">
      <c r="A16" s="31" t="s">
        <v>36</v>
      </c>
      <c r="B16" s="31" t="s">
        <v>334</v>
      </c>
      <c r="C16" s="62" t="s">
        <v>1471</v>
      </c>
      <c r="D16" s="42" t="s">
        <v>1471</v>
      </c>
      <c r="E16" s="32" t="str">
        <f>HYPERLINK("01-组织级\01-组织财富库\01-标准过程文件库\01-项目管理规范\04-项目监控\问题管理表(Kamfu-SPI-MC-Tem-IssuesManagement)V1-0-engl.xlsx","engl")</f>
        <v>engl</v>
      </c>
      <c r="F16" s="33" t="s">
        <v>1073</v>
      </c>
      <c r="G16" s="33" t="s">
        <v>41</v>
      </c>
      <c r="H16" s="34"/>
      <c r="I16" s="25" t="s">
        <v>1123</v>
      </c>
      <c r="J16" s="37"/>
      <c r="K16" s="35"/>
      <c r="L16" s="36"/>
      <c r="M16" s="36"/>
      <c r="N16" s="35"/>
      <c r="O16" s="37"/>
      <c r="P16" s="30"/>
      <c r="Q16" s="11" t="s">
        <v>1470</v>
      </c>
    </row>
    <row r="17" spans="1:17" s="59" customFormat="1" ht="45">
      <c r="A17" s="31" t="s">
        <v>36</v>
      </c>
      <c r="B17" s="31" t="s">
        <v>334</v>
      </c>
      <c r="C17" s="84" t="s">
        <v>1471</v>
      </c>
      <c r="D17" s="42" t="s">
        <v>1471</v>
      </c>
      <c r="E17" s="85" t="str">
        <f>HYPERLINK("01-组织级\01-组织财富库\01-标准过程文件库\04-组织过程类\01-过程改进\过程改进建议表(Kamfu-SPI-PCM-TEM-SPIAdvic)V1-0-engl.xlsx","engl")</f>
        <v>engl</v>
      </c>
      <c r="F17" s="36" t="s">
        <v>1073</v>
      </c>
      <c r="G17" s="36" t="s">
        <v>41</v>
      </c>
      <c r="H17" s="34"/>
      <c r="I17" s="25" t="s">
        <v>1123</v>
      </c>
      <c r="J17" s="37"/>
      <c r="K17" s="35"/>
      <c r="L17" s="36"/>
      <c r="M17" s="36"/>
      <c r="N17" s="35"/>
      <c r="O17" s="37"/>
      <c r="P17" s="25"/>
      <c r="Q17" s="11" t="s">
        <v>1470</v>
      </c>
    </row>
    <row r="18" spans="1:17" s="59" customFormat="1" ht="39">
      <c r="A18" s="27" t="s">
        <v>27</v>
      </c>
      <c r="B18" s="82" t="s">
        <v>47</v>
      </c>
      <c r="C18" s="83"/>
      <c r="D18" s="83"/>
      <c r="E18" s="83"/>
      <c r="F18" s="83"/>
      <c r="G18" s="83"/>
      <c r="H18" s="83"/>
      <c r="I18" s="75"/>
      <c r="J18" s="75"/>
      <c r="K18" s="83"/>
      <c r="L18" s="30"/>
      <c r="M18" s="30"/>
      <c r="N18" s="30"/>
      <c r="O18" s="25"/>
      <c r="P18" s="74"/>
      <c r="Q18" s="11" t="s">
        <v>1472</v>
      </c>
    </row>
    <row r="19" spans="1:17" s="61" customFormat="1" ht="51.75" customHeight="1">
      <c r="A19" s="27" t="s">
        <v>29</v>
      </c>
      <c r="B19" s="45" t="s">
        <v>345</v>
      </c>
      <c r="C19" s="139" t="s">
        <v>346</v>
      </c>
      <c r="D19" s="139"/>
      <c r="E19" s="139"/>
      <c r="F19" s="139"/>
      <c r="G19" s="139"/>
      <c r="H19" s="139"/>
      <c r="I19" s="73" t="s">
        <v>347</v>
      </c>
      <c r="J19" s="73"/>
      <c r="K19" s="107" t="s">
        <v>348</v>
      </c>
      <c r="L19" s="108"/>
      <c r="M19" s="108"/>
      <c r="N19" s="109"/>
      <c r="O19" s="25" t="s">
        <v>1137</v>
      </c>
      <c r="P19" s="74"/>
      <c r="Q19" s="11" t="s">
        <v>1472</v>
      </c>
    </row>
    <row r="20" spans="1:17" s="60" customFormat="1" ht="39">
      <c r="A20" s="27" t="s">
        <v>33</v>
      </c>
      <c r="B20" s="28" t="s">
        <v>345</v>
      </c>
      <c r="C20" s="135" t="s">
        <v>334</v>
      </c>
      <c r="D20" s="137"/>
      <c r="E20" s="137"/>
      <c r="F20" s="137"/>
      <c r="G20" s="138"/>
      <c r="H20" s="29" t="s">
        <v>335</v>
      </c>
      <c r="I20" s="25" t="s">
        <v>1123</v>
      </c>
      <c r="J20" s="25" t="s">
        <v>1123</v>
      </c>
      <c r="K20" s="30"/>
      <c r="L20" s="30"/>
      <c r="M20" s="30"/>
      <c r="N20" s="30"/>
      <c r="O20" s="25" t="s">
        <v>1137</v>
      </c>
      <c r="P20" s="30"/>
      <c r="Q20" s="11" t="s">
        <v>1473</v>
      </c>
    </row>
    <row r="21" spans="1:17" s="60" customFormat="1" ht="54">
      <c r="A21" s="31" t="s">
        <v>36</v>
      </c>
      <c r="B21" s="31" t="s">
        <v>334</v>
      </c>
      <c r="C21" s="62" t="s">
        <v>349</v>
      </c>
      <c r="D21" s="42" t="s">
        <v>350</v>
      </c>
      <c r="E21" s="32" t="str">
        <f>HYPERLINK("01-组织级\01-组织财富库\01-标准过程文件库\03-支持类\03-度量分析\项目度量计划(Kamfu-SPI-MPM-plan)v1-1-engl.xlsx","engl")</f>
        <v>engl</v>
      </c>
      <c r="F21" s="33" t="s">
        <v>1073</v>
      </c>
      <c r="G21" s="33" t="s">
        <v>41</v>
      </c>
      <c r="H21" s="34"/>
      <c r="I21" s="25" t="s">
        <v>1123</v>
      </c>
      <c r="J21" s="37"/>
      <c r="K21" s="35"/>
      <c r="L21" s="36"/>
      <c r="M21" s="36"/>
      <c r="N21" s="35"/>
      <c r="O21" s="37"/>
      <c r="P21" s="30"/>
      <c r="Q21" s="11" t="s">
        <v>1473</v>
      </c>
    </row>
    <row r="22" spans="1:17" s="59" customFormat="1" ht="63">
      <c r="A22" s="31" t="s">
        <v>36</v>
      </c>
      <c r="B22" s="31" t="s">
        <v>334</v>
      </c>
      <c r="C22" s="84" t="s">
        <v>351</v>
      </c>
      <c r="D22" s="42" t="s">
        <v>352</v>
      </c>
      <c r="E22" s="85" t="str">
        <f>HYPERLINK("01-组织级\01-组织财富库\01-标准过程文件库\03-支持类\03-度量分析\组织度量计划(Kamfu-SPI-MPM-Plan)v1-1-engl.xlsx","engl")</f>
        <v>engl</v>
      </c>
      <c r="F22" s="36" t="s">
        <v>1073</v>
      </c>
      <c r="G22" s="36" t="s">
        <v>41</v>
      </c>
      <c r="H22" s="34"/>
      <c r="I22" s="25" t="s">
        <v>1123</v>
      </c>
      <c r="J22" s="37"/>
      <c r="K22" s="35"/>
      <c r="L22" s="36"/>
      <c r="M22" s="36"/>
      <c r="N22" s="35"/>
      <c r="O22" s="37"/>
      <c r="P22" s="25"/>
      <c r="Q22" s="11" t="s">
        <v>1474</v>
      </c>
    </row>
    <row r="23" spans="1:17" s="61" customFormat="1" ht="51.75" customHeight="1">
      <c r="A23" s="27" t="s">
        <v>29</v>
      </c>
      <c r="B23" s="45" t="s">
        <v>353</v>
      </c>
      <c r="C23" s="139" t="s">
        <v>354</v>
      </c>
      <c r="D23" s="139"/>
      <c r="E23" s="139"/>
      <c r="F23" s="139"/>
      <c r="G23" s="139"/>
      <c r="H23" s="139"/>
      <c r="I23" s="73" t="s">
        <v>355</v>
      </c>
      <c r="J23" s="73"/>
      <c r="K23" s="107" t="s">
        <v>356</v>
      </c>
      <c r="L23" s="108"/>
      <c r="M23" s="108"/>
      <c r="N23" s="109"/>
      <c r="O23" s="25" t="s">
        <v>1137</v>
      </c>
      <c r="P23" s="26"/>
      <c r="Q23" s="11" t="s">
        <v>1474</v>
      </c>
    </row>
    <row r="24" spans="1:17" s="60" customFormat="1" ht="39">
      <c r="A24" s="27" t="s">
        <v>33</v>
      </c>
      <c r="B24" s="28" t="s">
        <v>353</v>
      </c>
      <c r="C24" s="135" t="s">
        <v>334</v>
      </c>
      <c r="D24" s="137"/>
      <c r="E24" s="137"/>
      <c r="F24" s="137"/>
      <c r="G24" s="138"/>
      <c r="H24" s="29" t="s">
        <v>335</v>
      </c>
      <c r="I24" s="25" t="s">
        <v>1123</v>
      </c>
      <c r="J24" s="25" t="s">
        <v>1123</v>
      </c>
      <c r="K24" s="30"/>
      <c r="L24" s="30"/>
      <c r="M24" s="30"/>
      <c r="N24" s="30"/>
      <c r="O24" s="25" t="s">
        <v>1137</v>
      </c>
      <c r="P24" s="30"/>
      <c r="Q24" s="11" t="s">
        <v>1475</v>
      </c>
    </row>
    <row r="25" spans="1:17" s="59" customFormat="1" ht="39">
      <c r="A25" s="31" t="s">
        <v>36</v>
      </c>
      <c r="B25" s="31" t="s">
        <v>334</v>
      </c>
      <c r="C25" s="84" t="s">
        <v>1476</v>
      </c>
      <c r="D25" s="42" t="s">
        <v>1476</v>
      </c>
      <c r="E25" s="85" t="str">
        <f>HYPERLINK("01-组织级\01-组织财富库\01-标准过程文件库\03-支持类\03-度量分析\项目度量数据表(Kamfu-SPI-MPM-datasheet)v1-1-engl.xlsx","engl")</f>
        <v>engl</v>
      </c>
      <c r="F25" s="36" t="s">
        <v>1073</v>
      </c>
      <c r="G25" s="36" t="s">
        <v>41</v>
      </c>
      <c r="H25" s="34"/>
      <c r="I25" s="25" t="s">
        <v>1123</v>
      </c>
      <c r="J25" s="37"/>
      <c r="K25" s="35"/>
      <c r="L25" s="36"/>
      <c r="M25" s="36"/>
      <c r="N25" s="35"/>
      <c r="O25" s="37"/>
      <c r="P25" s="25"/>
      <c r="Q25" s="11" t="s">
        <v>1475</v>
      </c>
    </row>
    <row r="26" spans="1:17" s="59" customFormat="1" ht="39">
      <c r="A26" s="31" t="s">
        <v>36</v>
      </c>
      <c r="B26" s="31" t="s">
        <v>334</v>
      </c>
      <c r="C26" s="84" t="s">
        <v>1476</v>
      </c>
      <c r="D26" s="42" t="s">
        <v>1476</v>
      </c>
      <c r="E26" s="85" t="str">
        <f>HYPERLINK("01-组织级\01-组织财富库\01-标准过程文件库\03-支持类\03-度量分析\组织度量表(Kamfu-SPI-MPM-Tem-datasheet)v1-2-engl.xlsx","engl")</f>
        <v>engl</v>
      </c>
      <c r="F26" s="36" t="s">
        <v>1073</v>
      </c>
      <c r="G26" s="36" t="s">
        <v>41</v>
      </c>
      <c r="H26" s="34"/>
      <c r="I26" s="25" t="s">
        <v>1123</v>
      </c>
      <c r="J26" s="37"/>
      <c r="K26" s="35"/>
      <c r="L26" s="36"/>
      <c r="M26" s="36"/>
      <c r="N26" s="35"/>
      <c r="O26" s="37"/>
      <c r="P26" s="25"/>
      <c r="Q26" s="11" t="s">
        <v>1475</v>
      </c>
    </row>
    <row r="27" spans="1:17" s="61" customFormat="1" ht="51.75" customHeight="1">
      <c r="A27" s="27" t="s">
        <v>29</v>
      </c>
      <c r="B27" s="45" t="s">
        <v>357</v>
      </c>
      <c r="C27" s="139" t="s">
        <v>358</v>
      </c>
      <c r="D27" s="139"/>
      <c r="E27" s="139"/>
      <c r="F27" s="139"/>
      <c r="G27" s="139"/>
      <c r="H27" s="139"/>
      <c r="I27" s="73" t="s">
        <v>359</v>
      </c>
      <c r="J27" s="73" t="s">
        <v>360</v>
      </c>
      <c r="K27" s="107" t="s">
        <v>361</v>
      </c>
      <c r="L27" s="108"/>
      <c r="M27" s="108"/>
      <c r="N27" s="109"/>
      <c r="O27" s="25" t="s">
        <v>1137</v>
      </c>
      <c r="P27" s="26"/>
      <c r="Q27" s="11" t="s">
        <v>1477</v>
      </c>
    </row>
    <row r="28" spans="1:17" s="60" customFormat="1" ht="39">
      <c r="A28" s="27" t="s">
        <v>33</v>
      </c>
      <c r="B28" s="28" t="s">
        <v>357</v>
      </c>
      <c r="C28" s="135" t="s">
        <v>334</v>
      </c>
      <c r="D28" s="137"/>
      <c r="E28" s="137"/>
      <c r="F28" s="137"/>
      <c r="G28" s="138"/>
      <c r="H28" s="29" t="s">
        <v>335</v>
      </c>
      <c r="I28" s="25" t="s">
        <v>1123</v>
      </c>
      <c r="J28" s="25" t="s">
        <v>1123</v>
      </c>
      <c r="K28" s="30"/>
      <c r="L28" s="30"/>
      <c r="M28" s="30"/>
      <c r="N28" s="30"/>
      <c r="O28" s="25" t="s">
        <v>1137</v>
      </c>
      <c r="P28" s="30"/>
      <c r="Q28" s="11" t="s">
        <v>1477</v>
      </c>
    </row>
    <row r="29" spans="1:17" s="59" customFormat="1" ht="63">
      <c r="A29" s="31" t="s">
        <v>36</v>
      </c>
      <c r="B29" s="31" t="s">
        <v>334</v>
      </c>
      <c r="C29" s="84" t="s">
        <v>1467</v>
      </c>
      <c r="D29" s="42" t="s">
        <v>1467</v>
      </c>
      <c r="E29" s="85" t="str">
        <f>HYPERLINK("01-组织级\01-组织财富库\01-标准过程文件库\03-支持类\03-度量分析\项目度量数据表(Kamfu-SPI-MPM-datasheet)v1-1-engl.xlsx","engl")</f>
        <v>engl</v>
      </c>
      <c r="F29" s="36" t="s">
        <v>1073</v>
      </c>
      <c r="G29" s="36" t="s">
        <v>41</v>
      </c>
      <c r="H29" s="34"/>
      <c r="I29" s="25" t="s">
        <v>1123</v>
      </c>
      <c r="J29" s="37"/>
      <c r="K29" s="35"/>
      <c r="L29" s="36"/>
      <c r="M29" s="36"/>
      <c r="N29" s="35"/>
      <c r="O29" s="37"/>
      <c r="P29" s="25"/>
      <c r="Q29" s="11" t="s">
        <v>1478</v>
      </c>
    </row>
    <row r="30" spans="1:17" s="60" customFormat="1" ht="63">
      <c r="A30" s="31" t="s">
        <v>36</v>
      </c>
      <c r="B30" s="31" t="s">
        <v>334</v>
      </c>
      <c r="C30" s="62" t="s">
        <v>1467</v>
      </c>
      <c r="D30" s="42" t="s">
        <v>1467</v>
      </c>
      <c r="E30" s="32" t="str">
        <f>HYPERLINK("01-组织级\01-组织财富库\01-标准过程文件库\03-支持类\03-度量分析\组织度量表(Kamfu-SPI-MPM-Tem-datasheet)v1-2-engl.xlsx","engl")</f>
        <v>engl</v>
      </c>
      <c r="F30" s="33" t="s">
        <v>1073</v>
      </c>
      <c r="G30" s="33" t="s">
        <v>41</v>
      </c>
      <c r="H30" s="34"/>
      <c r="I30" s="25" t="s">
        <v>1468</v>
      </c>
      <c r="J30" s="37"/>
      <c r="K30" s="35"/>
      <c r="L30" s="36"/>
      <c r="M30" s="36"/>
      <c r="N30" s="35"/>
      <c r="O30" s="37"/>
      <c r="P30" s="30"/>
      <c r="Q30" s="11" t="s">
        <v>1478</v>
      </c>
    </row>
    <row r="31" spans="1:17" s="61" customFormat="1" ht="51.75" customHeight="1">
      <c r="A31" s="27" t="s">
        <v>29</v>
      </c>
      <c r="B31" s="45" t="s">
        <v>362</v>
      </c>
      <c r="C31" s="139" t="s">
        <v>363</v>
      </c>
      <c r="D31" s="139"/>
      <c r="E31" s="139"/>
      <c r="F31" s="139"/>
      <c r="G31" s="139"/>
      <c r="H31" s="139"/>
      <c r="I31" s="73" t="s">
        <v>364</v>
      </c>
      <c r="J31" s="73" t="s">
        <v>365</v>
      </c>
      <c r="K31" s="107" t="s">
        <v>366</v>
      </c>
      <c r="L31" s="108"/>
      <c r="M31" s="108"/>
      <c r="N31" s="109"/>
      <c r="O31" s="25" t="s">
        <v>1137</v>
      </c>
      <c r="P31" s="26"/>
      <c r="Q31" s="11" t="s">
        <v>1479</v>
      </c>
    </row>
    <row r="32" spans="1:17" s="59" customFormat="1" ht="39">
      <c r="A32" s="27" t="s">
        <v>33</v>
      </c>
      <c r="B32" s="28" t="s">
        <v>362</v>
      </c>
      <c r="C32" s="135" t="s">
        <v>334</v>
      </c>
      <c r="D32" s="137"/>
      <c r="E32" s="137"/>
      <c r="F32" s="137"/>
      <c r="G32" s="138"/>
      <c r="H32" s="29" t="s">
        <v>335</v>
      </c>
      <c r="I32" s="25" t="s">
        <v>1123</v>
      </c>
      <c r="J32" s="25" t="s">
        <v>1123</v>
      </c>
      <c r="K32" s="30"/>
      <c r="L32" s="30"/>
      <c r="M32" s="30"/>
      <c r="N32" s="30"/>
      <c r="O32" s="25" t="s">
        <v>1137</v>
      </c>
      <c r="P32" s="25"/>
      <c r="Q32" s="11" t="s">
        <v>1479</v>
      </c>
    </row>
    <row r="33" spans="1:17" s="59" customFormat="1" ht="81">
      <c r="A33" s="31" t="s">
        <v>36</v>
      </c>
      <c r="B33" s="31" t="s">
        <v>334</v>
      </c>
      <c r="C33" s="84" t="s">
        <v>1480</v>
      </c>
      <c r="D33" s="42" t="s">
        <v>1480</v>
      </c>
      <c r="E33" s="85" t="str">
        <f>HYPERLINK("01-组织级\01-组织财富库\01-标准过程文件库\03-支持类\03-度量分析\项目度量数据表(Kamfu-SPI-MPM-datasheet)v1-1-engl.xlsx","engl")</f>
        <v>engl</v>
      </c>
      <c r="F33" s="36" t="s">
        <v>1073</v>
      </c>
      <c r="G33" s="36" t="s">
        <v>41</v>
      </c>
      <c r="H33" s="34"/>
      <c r="I33" s="25" t="s">
        <v>1100</v>
      </c>
      <c r="J33" s="37"/>
      <c r="K33" s="35"/>
      <c r="L33" s="36"/>
      <c r="M33" s="36"/>
      <c r="N33" s="35"/>
      <c r="O33" s="37"/>
      <c r="P33" s="25"/>
      <c r="Q33" s="11" t="s">
        <v>1481</v>
      </c>
    </row>
    <row r="34" spans="1:17" s="60" customFormat="1" ht="81">
      <c r="A34" s="31" t="s">
        <v>36</v>
      </c>
      <c r="B34" s="31" t="s">
        <v>334</v>
      </c>
      <c r="C34" s="62" t="s">
        <v>1480</v>
      </c>
      <c r="D34" s="42" t="s">
        <v>1480</v>
      </c>
      <c r="E34" s="32" t="str">
        <f>HYPERLINK("01-组织级\01-组织财富库\01-标准过程文件库\03-支持类\03-度量分析\组织度量表(Kamfu-SPI-MPM-Tem-datasheet)v1-2-engl.xlsx","engl")</f>
        <v>engl</v>
      </c>
      <c r="F34" s="33" t="s">
        <v>1073</v>
      </c>
      <c r="G34" s="33" t="s">
        <v>41</v>
      </c>
      <c r="H34" s="34"/>
      <c r="I34" s="25" t="s">
        <v>1100</v>
      </c>
      <c r="J34" s="37"/>
      <c r="K34" s="35"/>
      <c r="L34" s="36"/>
      <c r="M34" s="36"/>
      <c r="N34" s="35"/>
      <c r="O34" s="37"/>
      <c r="P34" s="30"/>
      <c r="Q34" s="11" t="s">
        <v>1481</v>
      </c>
    </row>
    <row r="35" spans="1:17" s="61" customFormat="1" ht="51.75" customHeight="1">
      <c r="A35" s="27" t="s">
        <v>29</v>
      </c>
      <c r="B35" s="45" t="s">
        <v>367</v>
      </c>
      <c r="C35" s="139" t="s">
        <v>368</v>
      </c>
      <c r="D35" s="139"/>
      <c r="E35" s="139"/>
      <c r="F35" s="139"/>
      <c r="G35" s="139"/>
      <c r="H35" s="139"/>
      <c r="I35" s="73" t="s">
        <v>369</v>
      </c>
      <c r="J35" s="73" t="s">
        <v>370</v>
      </c>
      <c r="K35" s="107" t="s">
        <v>371</v>
      </c>
      <c r="L35" s="108"/>
      <c r="M35" s="108"/>
      <c r="N35" s="109"/>
      <c r="O35" s="25" t="s">
        <v>1137</v>
      </c>
      <c r="P35" s="26"/>
      <c r="Q35" s="11" t="s">
        <v>1482</v>
      </c>
    </row>
    <row r="36" spans="1:17" s="59" customFormat="1" ht="39">
      <c r="A36" s="27" t="s">
        <v>33</v>
      </c>
      <c r="B36" s="28" t="s">
        <v>367</v>
      </c>
      <c r="C36" s="135" t="s">
        <v>334</v>
      </c>
      <c r="D36" s="137"/>
      <c r="E36" s="137"/>
      <c r="F36" s="137"/>
      <c r="G36" s="138"/>
      <c r="H36" s="29" t="s">
        <v>335</v>
      </c>
      <c r="I36" s="25" t="s">
        <v>1123</v>
      </c>
      <c r="J36" s="25" t="s">
        <v>1123</v>
      </c>
      <c r="K36" s="30"/>
      <c r="L36" s="30"/>
      <c r="M36" s="30"/>
      <c r="N36" s="30"/>
      <c r="O36" s="25"/>
      <c r="P36" s="25"/>
      <c r="Q36" s="11" t="s">
        <v>1482</v>
      </c>
    </row>
    <row r="37" spans="1:17" s="60" customFormat="1" ht="81">
      <c r="A37" s="31" t="s">
        <v>36</v>
      </c>
      <c r="B37" s="31" t="s">
        <v>334</v>
      </c>
      <c r="C37" s="62" t="s">
        <v>1480</v>
      </c>
      <c r="D37" s="42" t="s">
        <v>1480</v>
      </c>
      <c r="E37" s="32" t="str">
        <f>HYPERLINK("01-组织级\01-组织财富库\01-标准过程文件库\03-支持类\03-度量分析\项目度量数据表(Kamfu-SPI-MPM-datasheet)v1-1-engl.xlsx","engl")</f>
        <v>engl</v>
      </c>
      <c r="F37" s="33" t="s">
        <v>1073</v>
      </c>
      <c r="G37" s="33" t="s">
        <v>41</v>
      </c>
      <c r="H37" s="34"/>
      <c r="I37" s="25" t="s">
        <v>1123</v>
      </c>
      <c r="J37" s="37"/>
      <c r="K37" s="35"/>
      <c r="L37" s="36"/>
      <c r="M37" s="36"/>
      <c r="N37" s="35"/>
      <c r="O37" s="37"/>
      <c r="P37" s="30"/>
      <c r="Q37" s="11" t="s">
        <v>1482</v>
      </c>
    </row>
    <row r="38" spans="1:17" s="60" customFormat="1" ht="81">
      <c r="A38" s="31" t="s">
        <v>36</v>
      </c>
      <c r="B38" s="31" t="s">
        <v>334</v>
      </c>
      <c r="C38" s="62" t="s">
        <v>1480</v>
      </c>
      <c r="D38" s="42" t="s">
        <v>1480</v>
      </c>
      <c r="E38" s="32" t="str">
        <f>HYPERLINK("01-组织级\01-组织财富库\01-标准过程文件库\03-支持类\03-度量分析\组织度量表(Kamfu-SPI-MPM-Tem-datasheet)v1-2-engl.xlsx","engl")</f>
        <v>engl</v>
      </c>
      <c r="F38" s="33" t="s">
        <v>1073</v>
      </c>
      <c r="G38" s="33" t="s">
        <v>41</v>
      </c>
      <c r="H38" s="34"/>
      <c r="I38" s="25" t="s">
        <v>1123</v>
      </c>
      <c r="J38" s="37"/>
      <c r="K38" s="35"/>
      <c r="L38" s="36"/>
      <c r="M38" s="36"/>
      <c r="N38" s="35"/>
      <c r="O38" s="37"/>
      <c r="P38" s="30"/>
      <c r="Q38" s="11" t="s">
        <v>1483</v>
      </c>
    </row>
    <row r="39" spans="1:17" s="61" customFormat="1" ht="51.75" customHeight="1">
      <c r="A39" s="27" t="s">
        <v>29</v>
      </c>
      <c r="B39" s="45" t="s">
        <v>372</v>
      </c>
      <c r="C39" s="139" t="s">
        <v>373</v>
      </c>
      <c r="D39" s="139"/>
      <c r="E39" s="139"/>
      <c r="F39" s="139"/>
      <c r="G39" s="139"/>
      <c r="H39" s="139"/>
      <c r="I39" s="73" t="s">
        <v>374</v>
      </c>
      <c r="J39" s="73" t="s">
        <v>375</v>
      </c>
      <c r="K39" s="107" t="s">
        <v>376</v>
      </c>
      <c r="L39" s="108"/>
      <c r="M39" s="108"/>
      <c r="N39" s="109"/>
      <c r="O39" s="25" t="s">
        <v>1137</v>
      </c>
      <c r="P39" s="74"/>
      <c r="Q39" s="11" t="s">
        <v>1483</v>
      </c>
    </row>
    <row r="40" spans="1:17" s="59" customFormat="1" ht="39">
      <c r="A40" s="27" t="s">
        <v>33</v>
      </c>
      <c r="B40" s="28" t="s">
        <v>372</v>
      </c>
      <c r="C40" s="135" t="s">
        <v>334</v>
      </c>
      <c r="D40" s="137"/>
      <c r="E40" s="137"/>
      <c r="F40" s="137"/>
      <c r="G40" s="138"/>
      <c r="H40" s="29" t="s">
        <v>335</v>
      </c>
      <c r="I40" s="25" t="s">
        <v>1123</v>
      </c>
      <c r="J40" s="25" t="s">
        <v>1123</v>
      </c>
      <c r="K40" s="30"/>
      <c r="L40" s="30"/>
      <c r="M40" s="30"/>
      <c r="N40" s="30"/>
      <c r="O40" s="25" t="s">
        <v>1137</v>
      </c>
      <c r="P40" s="25"/>
      <c r="Q40" s="11" t="s">
        <v>1483</v>
      </c>
    </row>
    <row r="41" spans="1:17" s="60" customFormat="1" ht="81">
      <c r="A41" s="31" t="s">
        <v>36</v>
      </c>
      <c r="B41" s="31" t="s">
        <v>334</v>
      </c>
      <c r="C41" s="62" t="s">
        <v>1480</v>
      </c>
      <c r="D41" s="42" t="s">
        <v>1480</v>
      </c>
      <c r="E41" s="32" t="str">
        <f>HYPERLINK("01-组织级\01-组织财富库\01-标准过程文件库\03-支持类\03-度量分析\项目度量数据表(Kamfu-SPI-MPM-datasheet)v1-1-engl.xlsx","engl")</f>
        <v>engl</v>
      </c>
      <c r="F41" s="33" t="s">
        <v>1073</v>
      </c>
      <c r="G41" s="33" t="s">
        <v>41</v>
      </c>
      <c r="H41" s="34"/>
      <c r="I41" s="25" t="s">
        <v>1123</v>
      </c>
      <c r="J41" s="37"/>
      <c r="K41" s="35"/>
      <c r="L41" s="36"/>
      <c r="M41" s="36"/>
      <c r="N41" s="35"/>
      <c r="O41" s="37"/>
      <c r="P41" s="30"/>
      <c r="Q41" s="11" t="s">
        <v>1484</v>
      </c>
    </row>
    <row r="42" spans="1:17" s="60" customFormat="1" ht="81">
      <c r="A42" s="31" t="s">
        <v>36</v>
      </c>
      <c r="B42" s="31" t="s">
        <v>334</v>
      </c>
      <c r="C42" s="62" t="s">
        <v>1480</v>
      </c>
      <c r="D42" s="42" t="s">
        <v>1480</v>
      </c>
      <c r="E42" s="32" t="str">
        <f>HYPERLINK("01-组织级\01-组织财富库\01-标准过程文件库\03-支持类\03-度量分析\组织度量表(Kamfu-SPI-MPM-Tem-datasheet)v1-2-engl.xlsx","engl")</f>
        <v>engl</v>
      </c>
      <c r="F42" s="33" t="s">
        <v>1073</v>
      </c>
      <c r="G42" s="33" t="s">
        <v>41</v>
      </c>
      <c r="H42" s="34"/>
      <c r="I42" s="25" t="s">
        <v>1123</v>
      </c>
      <c r="J42" s="37"/>
      <c r="K42" s="35"/>
      <c r="L42" s="36"/>
      <c r="M42" s="36"/>
      <c r="N42" s="35"/>
      <c r="O42" s="37"/>
      <c r="P42" s="30"/>
      <c r="Q42" s="11" t="s">
        <v>1484</v>
      </c>
    </row>
    <row r="43" spans="1:17" s="59" customFormat="1" ht="39">
      <c r="A43" s="27" t="s">
        <v>27</v>
      </c>
      <c r="B43" s="82" t="s">
        <v>73</v>
      </c>
      <c r="C43" s="83"/>
      <c r="D43" s="83"/>
      <c r="E43" s="83"/>
      <c r="F43" s="83"/>
      <c r="G43" s="83"/>
      <c r="H43" s="83"/>
      <c r="I43" s="75"/>
      <c r="J43" s="75"/>
      <c r="K43" s="83"/>
      <c r="L43" s="30"/>
      <c r="M43" s="30"/>
      <c r="N43" s="30"/>
      <c r="O43" s="25"/>
      <c r="P43" s="74"/>
      <c r="Q43" s="11" t="s">
        <v>1484</v>
      </c>
    </row>
    <row r="44" spans="1:17" s="61" customFormat="1" ht="51.75" customHeight="1">
      <c r="A44" s="27" t="s">
        <v>29</v>
      </c>
      <c r="B44" s="45" t="s">
        <v>377</v>
      </c>
      <c r="C44" s="139" t="s">
        <v>378</v>
      </c>
      <c r="D44" s="139"/>
      <c r="E44" s="139"/>
      <c r="F44" s="139"/>
      <c r="G44" s="139"/>
      <c r="H44" s="139"/>
      <c r="I44" s="73" t="s">
        <v>379</v>
      </c>
      <c r="J44" s="73"/>
      <c r="K44" s="107" t="s">
        <v>380</v>
      </c>
      <c r="L44" s="108"/>
      <c r="M44" s="108"/>
      <c r="N44" s="109"/>
      <c r="O44" s="25" t="s">
        <v>1137</v>
      </c>
      <c r="P44" s="26"/>
      <c r="Q44" s="11" t="s">
        <v>1485</v>
      </c>
    </row>
    <row r="45" spans="1:17" s="60" customFormat="1" ht="39">
      <c r="A45" s="27" t="s">
        <v>33</v>
      </c>
      <c r="B45" s="28" t="s">
        <v>377</v>
      </c>
      <c r="C45" s="135" t="s">
        <v>334</v>
      </c>
      <c r="D45" s="137"/>
      <c r="E45" s="137"/>
      <c r="F45" s="137"/>
      <c r="G45" s="138"/>
      <c r="H45" s="29" t="s">
        <v>335</v>
      </c>
      <c r="I45" s="25" t="s">
        <v>1123</v>
      </c>
      <c r="J45" s="25" t="s">
        <v>1123</v>
      </c>
      <c r="K45" s="30"/>
      <c r="L45" s="30"/>
      <c r="M45" s="30"/>
      <c r="N45" s="30"/>
      <c r="O45" s="25" t="s">
        <v>1137</v>
      </c>
      <c r="P45" s="30"/>
      <c r="Q45" s="11" t="s">
        <v>1485</v>
      </c>
    </row>
    <row r="46" spans="1:17" s="59" customFormat="1" ht="54">
      <c r="A46" s="31" t="s">
        <v>36</v>
      </c>
      <c r="B46" s="31" t="s">
        <v>334</v>
      </c>
      <c r="C46" s="84" t="s">
        <v>349</v>
      </c>
      <c r="D46" s="42" t="s">
        <v>350</v>
      </c>
      <c r="E46" s="85" t="str">
        <f>HYPERLINK("01-组织级\01-组织财富库\01-标准过程文件库\03-支持类\03-度量分析\项目度量计划(Kamfu-SPI-MPM-plan)v1-1-engl.xlsx","engl")</f>
        <v>engl</v>
      </c>
      <c r="F46" s="36" t="s">
        <v>1073</v>
      </c>
      <c r="G46" s="36" t="s">
        <v>41</v>
      </c>
      <c r="H46" s="34"/>
      <c r="I46" s="25" t="s">
        <v>1123</v>
      </c>
      <c r="J46" s="37"/>
      <c r="K46" s="35"/>
      <c r="L46" s="36"/>
      <c r="M46" s="36"/>
      <c r="N46" s="35"/>
      <c r="O46" s="37"/>
      <c r="P46" s="25"/>
      <c r="Q46" s="11" t="s">
        <v>1485</v>
      </c>
    </row>
    <row r="47" spans="1:17" s="59" customFormat="1" ht="63">
      <c r="A47" s="31" t="s">
        <v>36</v>
      </c>
      <c r="B47" s="31" t="s">
        <v>334</v>
      </c>
      <c r="C47" s="84" t="s">
        <v>351</v>
      </c>
      <c r="D47" s="42" t="s">
        <v>352</v>
      </c>
      <c r="E47" s="85" t="str">
        <f>HYPERLINK("01-组织级\01-组织财富库\01-标准过程文件库\03-支持类\03-度量分析\组织度量计划(Kamfu-SPI-MPM-Plan)v1-1-engl.xlsx","engl")</f>
        <v>engl</v>
      </c>
      <c r="F47" s="36" t="s">
        <v>1073</v>
      </c>
      <c r="G47" s="36" t="s">
        <v>41</v>
      </c>
      <c r="H47" s="34"/>
      <c r="I47" s="25" t="s">
        <v>1123</v>
      </c>
      <c r="J47" s="37"/>
      <c r="K47" s="35"/>
      <c r="L47" s="36"/>
      <c r="M47" s="36"/>
      <c r="N47" s="35"/>
      <c r="O47" s="37"/>
      <c r="P47" s="25"/>
      <c r="Q47" s="11" t="s">
        <v>1486</v>
      </c>
    </row>
    <row r="48" spans="1:17" s="61" customFormat="1" ht="51.75" customHeight="1">
      <c r="A48" s="27" t="s">
        <v>29</v>
      </c>
      <c r="B48" s="45" t="s">
        <v>381</v>
      </c>
      <c r="C48" s="139" t="s">
        <v>382</v>
      </c>
      <c r="D48" s="139"/>
      <c r="E48" s="139"/>
      <c r="F48" s="139"/>
      <c r="G48" s="139"/>
      <c r="H48" s="139"/>
      <c r="I48" s="73" t="s">
        <v>383</v>
      </c>
      <c r="J48" s="73"/>
      <c r="K48" s="107" t="s">
        <v>384</v>
      </c>
      <c r="L48" s="108"/>
      <c r="M48" s="108"/>
      <c r="N48" s="109"/>
      <c r="O48" s="25" t="s">
        <v>1137</v>
      </c>
      <c r="P48" s="26"/>
      <c r="Q48" s="11" t="s">
        <v>1486</v>
      </c>
    </row>
    <row r="49" spans="1:17" s="60" customFormat="1" ht="39">
      <c r="A49" s="27" t="s">
        <v>33</v>
      </c>
      <c r="B49" s="28" t="s">
        <v>381</v>
      </c>
      <c r="C49" s="135" t="s">
        <v>334</v>
      </c>
      <c r="D49" s="137"/>
      <c r="E49" s="137"/>
      <c r="F49" s="137"/>
      <c r="G49" s="138"/>
      <c r="H49" s="29" t="s">
        <v>335</v>
      </c>
      <c r="I49" s="25" t="s">
        <v>1123</v>
      </c>
      <c r="J49" s="25" t="s">
        <v>1123</v>
      </c>
      <c r="K49" s="30"/>
      <c r="L49" s="30"/>
      <c r="M49" s="30"/>
      <c r="N49" s="30"/>
      <c r="O49" s="25" t="s">
        <v>1137</v>
      </c>
      <c r="P49" s="30"/>
      <c r="Q49" s="11" t="s">
        <v>1487</v>
      </c>
    </row>
    <row r="50" spans="1:17" s="59" customFormat="1" ht="39">
      <c r="A50" s="31" t="s">
        <v>36</v>
      </c>
      <c r="B50" s="31" t="s">
        <v>334</v>
      </c>
      <c r="C50" s="84" t="s">
        <v>1476</v>
      </c>
      <c r="D50" s="42" t="s">
        <v>1476</v>
      </c>
      <c r="E50" s="85" t="str">
        <f>HYPERLINK("01-组织级\01-组织财富库\01-标准过程文件库\03-支持类\03-度量分析\项目度量数据表(Kamfu-SPI-MPM-datasheet)v1-1-engl.xlsx","engl")</f>
        <v>engl</v>
      </c>
      <c r="F50" s="36" t="s">
        <v>1073</v>
      </c>
      <c r="G50" s="36" t="s">
        <v>41</v>
      </c>
      <c r="H50" s="34"/>
      <c r="I50" s="25" t="s">
        <v>1123</v>
      </c>
      <c r="J50" s="37"/>
      <c r="K50" s="35"/>
      <c r="L50" s="36"/>
      <c r="M50" s="36"/>
      <c r="N50" s="35"/>
      <c r="O50" s="37"/>
      <c r="P50" s="25"/>
      <c r="Q50" s="11" t="s">
        <v>1487</v>
      </c>
    </row>
    <row r="51" spans="1:17" s="60" customFormat="1" ht="39">
      <c r="A51" s="31" t="s">
        <v>36</v>
      </c>
      <c r="B51" s="31" t="s">
        <v>334</v>
      </c>
      <c r="C51" s="62" t="s">
        <v>1476</v>
      </c>
      <c r="D51" s="42" t="s">
        <v>1476</v>
      </c>
      <c r="E51" s="32" t="str">
        <f>HYPERLINK("01-组织级\01-组织财富库\01-标准过程文件库\03-支持类\03-度量分析\组织度量表(Kamfu-SPI-MPM-Tem-datasheet)v1-2-engl.xlsx","engl")</f>
        <v>engl</v>
      </c>
      <c r="F51" s="33" t="s">
        <v>1073</v>
      </c>
      <c r="G51" s="33" t="s">
        <v>41</v>
      </c>
      <c r="H51" s="34"/>
      <c r="I51" s="25" t="s">
        <v>1123</v>
      </c>
      <c r="J51" s="37"/>
      <c r="K51" s="35"/>
      <c r="L51" s="36"/>
      <c r="M51" s="36"/>
      <c r="N51" s="35"/>
      <c r="O51" s="37"/>
      <c r="P51" s="30"/>
      <c r="Q51" s="11" t="s">
        <v>1487</v>
      </c>
    </row>
    <row r="52" spans="1:17" s="61" customFormat="1" ht="51.75" customHeight="1">
      <c r="A52" s="27" t="s">
        <v>29</v>
      </c>
      <c r="B52" s="45" t="s">
        <v>385</v>
      </c>
      <c r="C52" s="139" t="s">
        <v>386</v>
      </c>
      <c r="D52" s="139"/>
      <c r="E52" s="139"/>
      <c r="F52" s="139"/>
      <c r="G52" s="139"/>
      <c r="H52" s="139"/>
      <c r="I52" s="73" t="s">
        <v>387</v>
      </c>
      <c r="J52" s="73"/>
      <c r="K52" s="107" t="s">
        <v>388</v>
      </c>
      <c r="L52" s="108"/>
      <c r="M52" s="108"/>
      <c r="N52" s="109"/>
      <c r="O52" s="25" t="s">
        <v>1137</v>
      </c>
      <c r="P52" s="26"/>
      <c r="Q52" s="11" t="s">
        <v>1488</v>
      </c>
    </row>
    <row r="53" spans="1:17" s="59" customFormat="1" ht="39">
      <c r="A53" s="27" t="s">
        <v>33</v>
      </c>
      <c r="B53" s="28" t="s">
        <v>385</v>
      </c>
      <c r="C53" s="135" t="s">
        <v>334</v>
      </c>
      <c r="D53" s="137"/>
      <c r="E53" s="137"/>
      <c r="F53" s="137"/>
      <c r="G53" s="138"/>
      <c r="H53" s="29" t="s">
        <v>335</v>
      </c>
      <c r="I53" s="25" t="s">
        <v>1123</v>
      </c>
      <c r="J53" s="25" t="s">
        <v>1123</v>
      </c>
      <c r="K53" s="30"/>
      <c r="L53" s="30"/>
      <c r="M53" s="30"/>
      <c r="N53" s="30"/>
      <c r="O53" s="25" t="s">
        <v>1137</v>
      </c>
      <c r="P53" s="25"/>
      <c r="Q53" s="11" t="s">
        <v>1488</v>
      </c>
    </row>
    <row r="54" spans="1:17" s="59" customFormat="1" ht="63">
      <c r="A54" s="31" t="s">
        <v>36</v>
      </c>
      <c r="B54" s="31" t="s">
        <v>334</v>
      </c>
      <c r="C54" s="84" t="s">
        <v>1467</v>
      </c>
      <c r="D54" s="42" t="s">
        <v>1467</v>
      </c>
      <c r="E54" s="85" t="str">
        <f>HYPERLINK("01-组织级\01-组织财富库\01-标准过程文件库\03-支持类\03-度量分析\项目度量数据表(Kamfu-SPI-MPM-datasheet)v1-1-engl.xlsx","engl")</f>
        <v>engl</v>
      </c>
      <c r="F54" s="36" t="s">
        <v>1073</v>
      </c>
      <c r="G54" s="36" t="s">
        <v>41</v>
      </c>
      <c r="H54" s="34"/>
      <c r="I54" s="25" t="s">
        <v>1123</v>
      </c>
      <c r="J54" s="37"/>
      <c r="K54" s="35"/>
      <c r="L54" s="36"/>
      <c r="M54" s="36"/>
      <c r="N54" s="35"/>
      <c r="O54" s="37"/>
      <c r="P54" s="25"/>
      <c r="Q54" s="11" t="s">
        <v>1489</v>
      </c>
    </row>
    <row r="55" spans="1:17" s="60" customFormat="1" ht="63">
      <c r="A55" s="31" t="s">
        <v>36</v>
      </c>
      <c r="B55" s="31" t="s">
        <v>334</v>
      </c>
      <c r="C55" s="62" t="s">
        <v>1467</v>
      </c>
      <c r="D55" s="42" t="s">
        <v>1467</v>
      </c>
      <c r="E55" s="32" t="str">
        <f>HYPERLINK("01-组织级\01-组织财富库\01-标准过程文件库\03-支持类\03-度量分析\组织度量表(Kamfu-SPI-MPM-Tem-datasheet)v1-2-engl.xlsx","engl")</f>
        <v>engl</v>
      </c>
      <c r="F55" s="33" t="s">
        <v>1073</v>
      </c>
      <c r="G55" s="33" t="s">
        <v>41</v>
      </c>
      <c r="H55" s="34"/>
      <c r="I55" s="25" t="s">
        <v>1123</v>
      </c>
      <c r="J55" s="37"/>
      <c r="K55" s="35"/>
      <c r="L55" s="36"/>
      <c r="M55" s="36"/>
      <c r="N55" s="35"/>
      <c r="O55" s="37"/>
      <c r="P55" s="30"/>
      <c r="Q55" s="11" t="s">
        <v>1489</v>
      </c>
    </row>
    <row r="56" spans="1:17" s="61" customFormat="1" ht="51.75" customHeight="1">
      <c r="A56" s="27" t="s">
        <v>29</v>
      </c>
      <c r="B56" s="45" t="s">
        <v>389</v>
      </c>
      <c r="C56" s="139" t="s">
        <v>390</v>
      </c>
      <c r="D56" s="139"/>
      <c r="E56" s="139"/>
      <c r="F56" s="139"/>
      <c r="G56" s="139"/>
      <c r="H56" s="139"/>
      <c r="I56" s="73" t="s">
        <v>391</v>
      </c>
      <c r="J56" s="73"/>
      <c r="K56" s="107" t="s">
        <v>392</v>
      </c>
      <c r="L56" s="108"/>
      <c r="M56" s="108"/>
      <c r="N56" s="109"/>
      <c r="O56" s="25" t="s">
        <v>1137</v>
      </c>
      <c r="P56" s="26"/>
      <c r="Q56" s="11" t="s">
        <v>1489</v>
      </c>
    </row>
    <row r="57" spans="1:17" s="59" customFormat="1" ht="39">
      <c r="A57" s="27" t="s">
        <v>33</v>
      </c>
      <c r="B57" s="28" t="s">
        <v>389</v>
      </c>
      <c r="C57" s="135" t="s">
        <v>334</v>
      </c>
      <c r="D57" s="137"/>
      <c r="E57" s="137"/>
      <c r="F57" s="137"/>
      <c r="G57" s="138"/>
      <c r="H57" s="29" t="s">
        <v>335</v>
      </c>
      <c r="I57" s="25" t="s">
        <v>1123</v>
      </c>
      <c r="J57" s="25" t="s">
        <v>1123</v>
      </c>
      <c r="K57" s="30"/>
      <c r="L57" s="30"/>
      <c r="M57" s="30"/>
      <c r="N57" s="30"/>
      <c r="O57" s="25" t="s">
        <v>1137</v>
      </c>
      <c r="P57" s="25"/>
      <c r="Q57" s="11" t="s">
        <v>1490</v>
      </c>
    </row>
    <row r="58" spans="1:17" s="60" customFormat="1" ht="39">
      <c r="A58" s="31" t="s">
        <v>36</v>
      </c>
      <c r="B58" s="31" t="s">
        <v>334</v>
      </c>
      <c r="C58" s="62" t="s">
        <v>1491</v>
      </c>
      <c r="D58" s="42" t="s">
        <v>1491</v>
      </c>
      <c r="E58" s="32" t="str">
        <f>HYPERLINK("01-组织级\01-组织财富库\01-标准过程文件库\03-支持类\03-度量分析\项目度量数据表(Kamfu-SPI-MPM-datasheet)v1-1-engl.xlsx","engl")</f>
        <v>engl</v>
      </c>
      <c r="F58" s="33" t="s">
        <v>1073</v>
      </c>
      <c r="G58" s="33" t="s">
        <v>41</v>
      </c>
      <c r="H58" s="34"/>
      <c r="I58" s="25" t="s">
        <v>1123</v>
      </c>
      <c r="J58" s="37"/>
      <c r="K58" s="35"/>
      <c r="L58" s="36"/>
      <c r="M58" s="36"/>
      <c r="N58" s="35"/>
      <c r="O58" s="37"/>
      <c r="P58" s="30"/>
      <c r="Q58" s="11" t="s">
        <v>1490</v>
      </c>
    </row>
    <row r="59" spans="1:17" s="60" customFormat="1" ht="39">
      <c r="A59" s="31" t="s">
        <v>36</v>
      </c>
      <c r="B59" s="31" t="s">
        <v>334</v>
      </c>
      <c r="C59" s="62" t="s">
        <v>1491</v>
      </c>
      <c r="D59" s="42" t="s">
        <v>1491</v>
      </c>
      <c r="E59" s="32" t="str">
        <f>HYPERLINK("01-组织级\01-组织财富库\01-标准过程文件库\03-支持类\03-度量分析\组织度量表(Kamfu-SPI-MPM-Tem-datasheet)v1-2-engl.xlsx","engl")</f>
        <v>engl</v>
      </c>
      <c r="F59" s="33" t="s">
        <v>1073</v>
      </c>
      <c r="G59" s="33" t="s">
        <v>41</v>
      </c>
      <c r="H59" s="34"/>
      <c r="I59" s="25" t="s">
        <v>1123</v>
      </c>
      <c r="J59" s="37"/>
      <c r="K59" s="35"/>
      <c r="L59" s="36"/>
      <c r="M59" s="36"/>
      <c r="N59" s="35"/>
      <c r="O59" s="37"/>
      <c r="P59" s="30"/>
      <c r="Q59" s="11" t="s">
        <v>1490</v>
      </c>
    </row>
    <row r="60" spans="1:17" s="61" customFormat="1" ht="51.75" customHeight="1">
      <c r="A60" s="27" t="s">
        <v>29</v>
      </c>
      <c r="B60" s="45" t="s">
        <v>393</v>
      </c>
      <c r="C60" s="139" t="s">
        <v>394</v>
      </c>
      <c r="D60" s="139"/>
      <c r="E60" s="139"/>
      <c r="F60" s="139"/>
      <c r="G60" s="139"/>
      <c r="H60" s="139"/>
      <c r="I60" s="73" t="s">
        <v>395</v>
      </c>
      <c r="J60" s="73"/>
      <c r="K60" s="107" t="s">
        <v>396</v>
      </c>
      <c r="L60" s="108"/>
      <c r="M60" s="108"/>
      <c r="N60" s="109"/>
      <c r="O60" s="25" t="s">
        <v>1137</v>
      </c>
      <c r="P60" s="74"/>
      <c r="Q60" s="11" t="s">
        <v>1492</v>
      </c>
    </row>
    <row r="61" spans="1:17" s="59" customFormat="1" ht="39">
      <c r="A61" s="27" t="s">
        <v>33</v>
      </c>
      <c r="B61" s="28" t="s">
        <v>393</v>
      </c>
      <c r="C61" s="135" t="s">
        <v>334</v>
      </c>
      <c r="D61" s="137"/>
      <c r="E61" s="137"/>
      <c r="F61" s="137"/>
      <c r="G61" s="138"/>
      <c r="H61" s="29" t="s">
        <v>335</v>
      </c>
      <c r="I61" s="25" t="s">
        <v>1123</v>
      </c>
      <c r="J61" s="25" t="s">
        <v>1123</v>
      </c>
      <c r="K61" s="30"/>
      <c r="L61" s="30"/>
      <c r="M61" s="30"/>
      <c r="N61" s="30"/>
      <c r="O61" s="25" t="s">
        <v>1137</v>
      </c>
      <c r="P61" s="25"/>
      <c r="Q61" s="11" t="s">
        <v>1492</v>
      </c>
    </row>
    <row r="62" spans="1:17" s="59" customFormat="1" ht="81">
      <c r="A62" s="31" t="s">
        <v>36</v>
      </c>
      <c r="B62" s="31" t="s">
        <v>334</v>
      </c>
      <c r="C62" s="84" t="s">
        <v>1480</v>
      </c>
      <c r="D62" s="42" t="s">
        <v>1480</v>
      </c>
      <c r="E62" s="85" t="str">
        <f>HYPERLINK("01-组织级\01-组织财富库\01-标准过程文件库\04-组织过程类\01-过程改进\过程改进建议表(Kamfu-SPI-PCM-TEM-SPIAdvic)V1-0-engl.xlsx","engl")</f>
        <v>engl</v>
      </c>
      <c r="F62" s="36" t="s">
        <v>1073</v>
      </c>
      <c r="G62" s="36" t="s">
        <v>41</v>
      </c>
      <c r="H62" s="34"/>
      <c r="I62" s="25" t="s">
        <v>1123</v>
      </c>
      <c r="J62" s="37"/>
      <c r="K62" s="35"/>
      <c r="L62" s="36"/>
      <c r="M62" s="36"/>
      <c r="N62" s="35"/>
      <c r="O62" s="37"/>
      <c r="P62" s="25"/>
      <c r="Q62" s="11" t="s">
        <v>1492</v>
      </c>
    </row>
    <row r="63" spans="1:17" s="60" customFormat="1" ht="117">
      <c r="A63" s="31" t="s">
        <v>36</v>
      </c>
      <c r="B63" s="31" t="s">
        <v>334</v>
      </c>
      <c r="C63" s="62" t="s">
        <v>1480</v>
      </c>
      <c r="D63" s="33" t="s">
        <v>1480</v>
      </c>
      <c r="E63" s="33" t="s">
        <v>39</v>
      </c>
      <c r="F63" s="33" t="s">
        <v>1073</v>
      </c>
      <c r="G63" s="33" t="s">
        <v>41</v>
      </c>
      <c r="H63" s="34"/>
      <c r="I63" s="25" t="s">
        <v>1123</v>
      </c>
      <c r="J63" s="37"/>
      <c r="K63" s="35"/>
      <c r="L63" s="36"/>
      <c r="M63" s="36"/>
      <c r="N63" s="35"/>
      <c r="O63" s="37"/>
      <c r="P63" s="30"/>
      <c r="Q63" s="11" t="s">
        <v>1493</v>
      </c>
    </row>
    <row r="64" spans="1:17" s="61" customFormat="1" ht="51.75" customHeight="1">
      <c r="A64" s="27" t="s">
        <v>29</v>
      </c>
      <c r="B64" s="45" t="s">
        <v>397</v>
      </c>
      <c r="C64" s="139" t="s">
        <v>398</v>
      </c>
      <c r="D64" s="139"/>
      <c r="E64" s="139"/>
      <c r="F64" s="139"/>
      <c r="G64" s="139"/>
      <c r="H64" s="139"/>
      <c r="I64" s="73" t="s">
        <v>399</v>
      </c>
      <c r="J64" s="73"/>
      <c r="K64" s="107" t="s">
        <v>400</v>
      </c>
      <c r="L64" s="108"/>
      <c r="M64" s="108"/>
      <c r="N64" s="109" t="s">
        <v>1494</v>
      </c>
      <c r="O64" s="25" t="s">
        <v>1137</v>
      </c>
      <c r="P64" s="26"/>
      <c r="Q64" s="11" t="s">
        <v>1493</v>
      </c>
    </row>
    <row r="65" spans="1:17" s="59" customFormat="1" ht="65">
      <c r="A65" s="27" t="s">
        <v>33</v>
      </c>
      <c r="B65" s="28" t="s">
        <v>397</v>
      </c>
      <c r="C65" s="135" t="s">
        <v>334</v>
      </c>
      <c r="D65" s="137"/>
      <c r="E65" s="137"/>
      <c r="F65" s="137"/>
      <c r="G65" s="138"/>
      <c r="H65" s="29" t="s">
        <v>335</v>
      </c>
      <c r="I65" s="25" t="s">
        <v>1123</v>
      </c>
      <c r="J65" s="25" t="s">
        <v>1123</v>
      </c>
      <c r="K65" s="30"/>
      <c r="L65" s="30"/>
      <c r="M65" s="30"/>
      <c r="N65" s="30" t="s">
        <v>1494</v>
      </c>
      <c r="O65" s="25" t="s">
        <v>1137</v>
      </c>
      <c r="P65" s="25"/>
      <c r="Q65" s="11" t="s">
        <v>1495</v>
      </c>
    </row>
    <row r="66" spans="1:17" s="60" customFormat="1" ht="39">
      <c r="A66" s="31" t="s">
        <v>36</v>
      </c>
      <c r="B66" s="31" t="s">
        <v>334</v>
      </c>
      <c r="C66" s="62" t="s">
        <v>1125</v>
      </c>
      <c r="D66" s="42" t="s">
        <v>1125</v>
      </c>
      <c r="E66" s="32" t="str">
        <f>HYPERLINK("01-组织级\01-组织财富库\01-标准过程文件库\03-支持类\07-原因分析\缺陷原因分析记录表(Kamfu-SPI-CAR_IssueList)V1-0-engl.xlsx","engl")</f>
        <v>engl</v>
      </c>
      <c r="F66" s="33" t="s">
        <v>1073</v>
      </c>
      <c r="G66" s="33" t="s">
        <v>41</v>
      </c>
      <c r="H66" s="34"/>
      <c r="I66" s="25" t="s">
        <v>1123</v>
      </c>
      <c r="J66" s="37"/>
      <c r="K66" s="35"/>
      <c r="L66" s="36"/>
      <c r="M66" s="36"/>
      <c r="N66" s="35"/>
      <c r="O66" s="37"/>
      <c r="P66" s="30"/>
      <c r="Q66" s="11" t="s">
        <v>1495</v>
      </c>
    </row>
    <row r="67" spans="1:17" s="60" customFormat="1" ht="39">
      <c r="A67" s="31" t="s">
        <v>36</v>
      </c>
      <c r="B67" s="31" t="s">
        <v>334</v>
      </c>
      <c r="C67" s="62" t="s">
        <v>1125</v>
      </c>
      <c r="D67" s="42" t="s">
        <v>1125</v>
      </c>
      <c r="E67" s="32" t="str">
        <f>HYPERLINK("01-组织级\01-组织财富库\01-标准过程文件库\03-支持类\07-原因分析\原因分析和解决过程(Kamfu-SPI-CAR_Pro)V1-2-engl.docx","engl")</f>
        <v>engl</v>
      </c>
      <c r="F67" s="33" t="s">
        <v>1073</v>
      </c>
      <c r="G67" s="33" t="s">
        <v>41</v>
      </c>
      <c r="H67" s="34"/>
      <c r="I67" s="25" t="s">
        <v>1123</v>
      </c>
      <c r="J67" s="37"/>
      <c r="K67" s="35"/>
      <c r="L67" s="36"/>
      <c r="M67" s="36"/>
      <c r="N67" s="35"/>
      <c r="O67" s="37"/>
      <c r="P67" s="30"/>
      <c r="Q67" s="11" t="s">
        <v>1495</v>
      </c>
    </row>
    <row r="68" spans="1:17" s="59" customFormat="1" ht="39">
      <c r="A68" s="27" t="s">
        <v>27</v>
      </c>
      <c r="B68" s="82" t="s">
        <v>401</v>
      </c>
      <c r="C68" s="83"/>
      <c r="D68" s="83"/>
      <c r="E68" s="83"/>
      <c r="F68" s="83"/>
      <c r="G68" s="83"/>
      <c r="H68" s="83"/>
      <c r="I68" s="75"/>
      <c r="J68" s="75"/>
      <c r="K68" s="83"/>
      <c r="L68" s="30"/>
      <c r="M68" s="30"/>
      <c r="N68" s="30"/>
      <c r="O68" s="25"/>
      <c r="P68" s="74"/>
      <c r="Q68" s="11" t="s">
        <v>1496</v>
      </c>
    </row>
    <row r="69" spans="1:17" s="61" customFormat="1" ht="51.75" customHeight="1">
      <c r="A69" s="27" t="s">
        <v>29</v>
      </c>
      <c r="B69" s="45" t="s">
        <v>402</v>
      </c>
      <c r="C69" s="139" t="s">
        <v>403</v>
      </c>
      <c r="D69" s="139"/>
      <c r="E69" s="139"/>
      <c r="F69" s="139"/>
      <c r="G69" s="139"/>
      <c r="H69" s="139"/>
      <c r="I69" s="73" t="s">
        <v>404</v>
      </c>
      <c r="J69" s="73"/>
      <c r="K69" s="107" t="s">
        <v>405</v>
      </c>
      <c r="L69" s="108" t="s">
        <v>1850</v>
      </c>
      <c r="M69" s="108"/>
      <c r="N69" s="109"/>
      <c r="O69" s="25" t="s">
        <v>1316</v>
      </c>
      <c r="P69" s="74"/>
      <c r="Q69" s="11" t="s">
        <v>1496</v>
      </c>
    </row>
    <row r="70" spans="1:17" s="60" customFormat="1" ht="57" customHeight="1">
      <c r="A70" s="27" t="s">
        <v>33</v>
      </c>
      <c r="B70" s="28" t="s">
        <v>402</v>
      </c>
      <c r="C70" s="135" t="s">
        <v>334</v>
      </c>
      <c r="D70" s="137"/>
      <c r="E70" s="137"/>
      <c r="F70" s="137"/>
      <c r="G70" s="138"/>
      <c r="H70" s="29" t="s">
        <v>335</v>
      </c>
      <c r="I70" s="25" t="s">
        <v>1123</v>
      </c>
      <c r="J70" s="25" t="s">
        <v>1123</v>
      </c>
      <c r="K70" s="30"/>
      <c r="L70" s="30" t="s">
        <v>1850</v>
      </c>
      <c r="M70" s="30"/>
      <c r="N70" s="30"/>
      <c r="O70" s="25" t="s">
        <v>1316</v>
      </c>
      <c r="P70" s="30"/>
      <c r="Q70" s="11" t="s">
        <v>1496</v>
      </c>
    </row>
    <row r="71" spans="1:17" s="60" customFormat="1" ht="39">
      <c r="A71" s="31" t="s">
        <v>36</v>
      </c>
      <c r="B71" s="31" t="s">
        <v>334</v>
      </c>
      <c r="C71" s="62" t="s">
        <v>1497</v>
      </c>
      <c r="D71" s="42" t="s">
        <v>1497</v>
      </c>
      <c r="E71" s="32" t="str">
        <f>HYPERLINK("01-组织级\01-组织财富库\01-标准过程文件库\03-支持类\03-度量分析\项目度量数据表(Kamfu-SPI-MPM-datasheet)v1-1-engl.xlsx","engl")</f>
        <v>engl</v>
      </c>
      <c r="F71" s="33" t="s">
        <v>1073</v>
      </c>
      <c r="G71" s="33" t="s">
        <v>41</v>
      </c>
      <c r="H71" s="34"/>
      <c r="I71" s="25" t="s">
        <v>1123</v>
      </c>
      <c r="J71" s="37"/>
      <c r="K71" s="35"/>
      <c r="L71" s="36"/>
      <c r="M71" s="36"/>
      <c r="N71" s="35"/>
      <c r="O71" s="37"/>
      <c r="P71" s="30"/>
      <c r="Q71" s="11" t="s">
        <v>1498</v>
      </c>
    </row>
    <row r="72" spans="1:17" s="59" customFormat="1" ht="52">
      <c r="A72" s="31" t="s">
        <v>36</v>
      </c>
      <c r="B72" s="31" t="s">
        <v>334</v>
      </c>
      <c r="C72" s="84" t="s">
        <v>1497</v>
      </c>
      <c r="D72" s="36" t="s">
        <v>1497</v>
      </c>
      <c r="E72" s="36" t="s">
        <v>39</v>
      </c>
      <c r="F72" s="36" t="s">
        <v>1073</v>
      </c>
      <c r="G72" s="36" t="s">
        <v>41</v>
      </c>
      <c r="H72" s="34"/>
      <c r="I72" s="25" t="s">
        <v>1123</v>
      </c>
      <c r="J72" s="37"/>
      <c r="K72" s="35"/>
      <c r="L72" s="36"/>
      <c r="M72" s="36"/>
      <c r="N72" s="35"/>
      <c r="O72" s="37"/>
      <c r="P72" s="25"/>
      <c r="Q72" s="11" t="s">
        <v>1498</v>
      </c>
    </row>
    <row r="73" spans="1:17" s="61" customFormat="1" ht="51.75" customHeight="1">
      <c r="A73" s="27" t="s">
        <v>29</v>
      </c>
      <c r="B73" s="45" t="s">
        <v>406</v>
      </c>
      <c r="C73" s="139" t="s">
        <v>407</v>
      </c>
      <c r="D73" s="139"/>
      <c r="E73" s="139"/>
      <c r="F73" s="139"/>
      <c r="G73" s="139"/>
      <c r="H73" s="139"/>
      <c r="I73" s="73" t="s">
        <v>408</v>
      </c>
      <c r="J73" s="73"/>
      <c r="K73" s="107" t="s">
        <v>409</v>
      </c>
      <c r="L73" s="108"/>
      <c r="M73" s="108"/>
      <c r="N73" s="109" t="s">
        <v>1892</v>
      </c>
      <c r="O73" s="25" t="s">
        <v>1137</v>
      </c>
      <c r="P73" s="26"/>
      <c r="Q73" s="11" t="s">
        <v>1498</v>
      </c>
    </row>
    <row r="74" spans="1:17" s="60" customFormat="1" ht="104">
      <c r="A74" s="27" t="s">
        <v>33</v>
      </c>
      <c r="B74" s="28" t="s">
        <v>406</v>
      </c>
      <c r="C74" s="135" t="s">
        <v>334</v>
      </c>
      <c r="D74" s="137"/>
      <c r="E74" s="137"/>
      <c r="F74" s="137"/>
      <c r="G74" s="138"/>
      <c r="H74" s="29" t="s">
        <v>335</v>
      </c>
      <c r="I74" s="25" t="s">
        <v>1123</v>
      </c>
      <c r="J74" s="25" t="s">
        <v>1123</v>
      </c>
      <c r="K74" s="30"/>
      <c r="L74" s="30"/>
      <c r="M74" s="30"/>
      <c r="N74" s="30" t="s">
        <v>1851</v>
      </c>
      <c r="O74" s="25" t="s">
        <v>1137</v>
      </c>
      <c r="P74" s="30"/>
      <c r="Q74" s="11" t="s">
        <v>1499</v>
      </c>
    </row>
    <row r="75" spans="1:17" s="59" customFormat="1" ht="39">
      <c r="A75" s="31" t="s">
        <v>36</v>
      </c>
      <c r="B75" s="31" t="s">
        <v>334</v>
      </c>
      <c r="C75" s="84" t="s">
        <v>1500</v>
      </c>
      <c r="D75" s="42" t="s">
        <v>1500</v>
      </c>
      <c r="E75" s="85" t="str">
        <f>HYPERLINK("01-组织级\01-组织财富库\01-标准过程文件库\03-支持类\03-度量分析\项目度量数据表(Kamfu-SPI-MPM-datasheet)v1-1-engl.xlsx","engl")</f>
        <v>engl</v>
      </c>
      <c r="F75" s="36" t="s">
        <v>1073</v>
      </c>
      <c r="G75" s="36" t="s">
        <v>41</v>
      </c>
      <c r="H75" s="34"/>
      <c r="I75" s="25" t="s">
        <v>1123</v>
      </c>
      <c r="J75" s="37"/>
      <c r="K75" s="35"/>
      <c r="L75" s="36"/>
      <c r="M75" s="36"/>
      <c r="N75" s="35"/>
      <c r="O75" s="37"/>
      <c r="P75" s="25"/>
      <c r="Q75" s="11" t="s">
        <v>1499</v>
      </c>
    </row>
    <row r="76" spans="1:17" s="59" customFormat="1" ht="52">
      <c r="A76" s="31" t="s">
        <v>36</v>
      </c>
      <c r="B76" s="31" t="s">
        <v>334</v>
      </c>
      <c r="C76" s="84" t="s">
        <v>1500</v>
      </c>
      <c r="D76" s="36" t="s">
        <v>1500</v>
      </c>
      <c r="E76" s="36" t="s">
        <v>39</v>
      </c>
      <c r="F76" s="36" t="s">
        <v>1073</v>
      </c>
      <c r="G76" s="36" t="s">
        <v>41</v>
      </c>
      <c r="H76" s="34"/>
      <c r="I76" s="25" t="s">
        <v>1123</v>
      </c>
      <c r="J76" s="37"/>
      <c r="K76" s="35"/>
      <c r="L76" s="36"/>
      <c r="M76" s="36"/>
      <c r="N76" s="35"/>
      <c r="O76" s="37"/>
      <c r="P76" s="25"/>
      <c r="Q76" s="11" t="s">
        <v>1499</v>
      </c>
    </row>
    <row r="77" spans="1:17" s="61" customFormat="1" ht="51.75" customHeight="1">
      <c r="A77" s="27" t="s">
        <v>29</v>
      </c>
      <c r="B77" s="45" t="s">
        <v>410</v>
      </c>
      <c r="C77" s="139" t="s">
        <v>411</v>
      </c>
      <c r="D77" s="139"/>
      <c r="E77" s="139"/>
      <c r="F77" s="139"/>
      <c r="G77" s="139"/>
      <c r="H77" s="139"/>
      <c r="I77" s="73" t="s">
        <v>412</v>
      </c>
      <c r="J77" s="73"/>
      <c r="K77" s="107" t="s">
        <v>413</v>
      </c>
      <c r="L77" s="108"/>
      <c r="M77" s="108"/>
      <c r="N77" s="109"/>
      <c r="O77" s="25" t="s">
        <v>1137</v>
      </c>
      <c r="P77" s="26"/>
      <c r="Q77" s="11" t="s">
        <v>1501</v>
      </c>
    </row>
    <row r="78" spans="1:17" s="60" customFormat="1" ht="39">
      <c r="A78" s="27" t="s">
        <v>33</v>
      </c>
      <c r="B78" s="28" t="s">
        <v>410</v>
      </c>
      <c r="C78" s="135" t="s">
        <v>334</v>
      </c>
      <c r="D78" s="137"/>
      <c r="E78" s="137"/>
      <c r="F78" s="137"/>
      <c r="G78" s="138"/>
      <c r="H78" s="29" t="s">
        <v>335</v>
      </c>
      <c r="I78" s="25" t="s">
        <v>1123</v>
      </c>
      <c r="J78" s="25" t="s">
        <v>1123</v>
      </c>
      <c r="K78" s="30"/>
      <c r="L78" s="30"/>
      <c r="M78" s="30"/>
      <c r="N78" s="30"/>
      <c r="O78" s="25" t="s">
        <v>1137</v>
      </c>
      <c r="P78" s="30"/>
      <c r="Q78" s="11" t="s">
        <v>1502</v>
      </c>
    </row>
    <row r="79" spans="1:17" s="59" customFormat="1" ht="39">
      <c r="A79" s="31" t="s">
        <v>36</v>
      </c>
      <c r="B79" s="31" t="s">
        <v>334</v>
      </c>
      <c r="C79" s="84" t="s">
        <v>1500</v>
      </c>
      <c r="D79" s="42" t="s">
        <v>1500</v>
      </c>
      <c r="E79" s="85" t="str">
        <f>HYPERLINK("01-组织级\01-组织财富库\01-标准过程文件库\03-支持类\03-度量分析\项目度量数据表(Kamfu-SPI-MPM-datasheet)v1-1-engl.xlsx","engl")</f>
        <v>engl</v>
      </c>
      <c r="F79" s="36" t="s">
        <v>1073</v>
      </c>
      <c r="G79" s="36" t="s">
        <v>41</v>
      </c>
      <c r="H79" s="34"/>
      <c r="I79" s="25" t="s">
        <v>1123</v>
      </c>
      <c r="J79" s="37"/>
      <c r="K79" s="35"/>
      <c r="L79" s="36"/>
      <c r="M79" s="36"/>
      <c r="N79" s="35"/>
      <c r="O79" s="37"/>
      <c r="P79" s="25"/>
      <c r="Q79" s="11" t="s">
        <v>1502</v>
      </c>
    </row>
    <row r="80" spans="1:17" s="60" customFormat="1" ht="52">
      <c r="A80" s="31" t="s">
        <v>36</v>
      </c>
      <c r="B80" s="31" t="s">
        <v>334</v>
      </c>
      <c r="C80" s="62" t="s">
        <v>1500</v>
      </c>
      <c r="D80" s="33" t="s">
        <v>1500</v>
      </c>
      <c r="E80" s="33" t="s">
        <v>39</v>
      </c>
      <c r="F80" s="33" t="s">
        <v>1073</v>
      </c>
      <c r="G80" s="33" t="s">
        <v>41</v>
      </c>
      <c r="H80" s="34"/>
      <c r="I80" s="25" t="s">
        <v>1123</v>
      </c>
      <c r="J80" s="37"/>
      <c r="K80" s="35"/>
      <c r="L80" s="36"/>
      <c r="M80" s="36"/>
      <c r="N80" s="35"/>
      <c r="O80" s="37"/>
      <c r="P80" s="30"/>
      <c r="Q80" s="11" t="s">
        <v>1502</v>
      </c>
    </row>
    <row r="81" spans="1:17" s="61" customFormat="1" ht="51.75" customHeight="1">
      <c r="A81" s="27" t="s">
        <v>29</v>
      </c>
      <c r="B81" s="45" t="s">
        <v>414</v>
      </c>
      <c r="C81" s="139" t="s">
        <v>415</v>
      </c>
      <c r="D81" s="139"/>
      <c r="E81" s="139"/>
      <c r="F81" s="139"/>
      <c r="G81" s="139"/>
      <c r="H81" s="139"/>
      <c r="I81" s="73" t="s">
        <v>416</v>
      </c>
      <c r="J81" s="73"/>
      <c r="K81" s="107" t="s">
        <v>417</v>
      </c>
      <c r="L81" s="108" t="s">
        <v>1852</v>
      </c>
      <c r="M81" s="108"/>
      <c r="N81" s="109"/>
      <c r="O81" s="25" t="s">
        <v>1316</v>
      </c>
      <c r="P81" s="26"/>
      <c r="Q81" s="11" t="s">
        <v>1503</v>
      </c>
    </row>
    <row r="82" spans="1:17" s="59" customFormat="1" ht="39">
      <c r="A82" s="27" t="s">
        <v>33</v>
      </c>
      <c r="B82" s="28" t="s">
        <v>414</v>
      </c>
      <c r="C82" s="135" t="s">
        <v>334</v>
      </c>
      <c r="D82" s="137"/>
      <c r="E82" s="137"/>
      <c r="F82" s="137"/>
      <c r="G82" s="138"/>
      <c r="H82" s="29" t="s">
        <v>335</v>
      </c>
      <c r="I82" s="25" t="s">
        <v>1123</v>
      </c>
      <c r="J82" s="25" t="s">
        <v>1123</v>
      </c>
      <c r="K82" s="30"/>
      <c r="L82" s="30" t="s">
        <v>1853</v>
      </c>
      <c r="M82" s="30"/>
      <c r="N82" s="30"/>
      <c r="O82" s="25" t="s">
        <v>1316</v>
      </c>
      <c r="P82" s="25"/>
      <c r="Q82" s="11" t="s">
        <v>1503</v>
      </c>
    </row>
    <row r="83" spans="1:17" s="59" customFormat="1" ht="39">
      <c r="A83" s="31" t="s">
        <v>36</v>
      </c>
      <c r="B83" s="31" t="s">
        <v>334</v>
      </c>
      <c r="C83" s="84" t="s">
        <v>1504</v>
      </c>
      <c r="D83" s="42" t="s">
        <v>1504</v>
      </c>
      <c r="E83" s="85" t="str">
        <f>HYPERLINK("01-组织级\01-组织财富库\01-标准过程文件库\03-支持类\03-度量分析\项目度量数据表(Kamfu-SPI-MPM-datasheet)v1-1-engl.xlsx","engl")</f>
        <v>engl</v>
      </c>
      <c r="F83" s="36" t="s">
        <v>1073</v>
      </c>
      <c r="G83" s="36" t="s">
        <v>41</v>
      </c>
      <c r="H83" s="34"/>
      <c r="I83" s="25" t="s">
        <v>1123</v>
      </c>
      <c r="J83" s="37"/>
      <c r="K83" s="35"/>
      <c r="L83" s="36"/>
      <c r="M83" s="36"/>
      <c r="N83" s="35"/>
      <c r="O83" s="37"/>
      <c r="P83" s="25"/>
      <c r="Q83" s="11" t="s">
        <v>1503</v>
      </c>
    </row>
    <row r="84" spans="1:17" s="59" customFormat="1" ht="52">
      <c r="A84" s="31" t="s">
        <v>36</v>
      </c>
      <c r="B84" s="31" t="s">
        <v>334</v>
      </c>
      <c r="C84" s="84" t="s">
        <v>1504</v>
      </c>
      <c r="D84" s="36" t="s">
        <v>1504</v>
      </c>
      <c r="E84" s="36" t="s">
        <v>39</v>
      </c>
      <c r="F84" s="36" t="s">
        <v>1073</v>
      </c>
      <c r="G84" s="36" t="s">
        <v>41</v>
      </c>
      <c r="H84" s="34"/>
      <c r="I84" s="25" t="s">
        <v>1123</v>
      </c>
      <c r="J84" s="37"/>
      <c r="K84" s="35"/>
      <c r="L84" s="36"/>
      <c r="M84" s="36"/>
      <c r="N84" s="35"/>
      <c r="O84" s="37"/>
      <c r="P84" s="25"/>
      <c r="Q84" s="11" t="s">
        <v>1505</v>
      </c>
    </row>
    <row r="85" spans="1:17" s="61" customFormat="1" ht="51.75" customHeight="1">
      <c r="A85" s="27" t="s">
        <v>29</v>
      </c>
      <c r="B85" s="45" t="s">
        <v>418</v>
      </c>
      <c r="C85" s="139" t="s">
        <v>419</v>
      </c>
      <c r="D85" s="139"/>
      <c r="E85" s="139"/>
      <c r="F85" s="139"/>
      <c r="G85" s="139"/>
      <c r="H85" s="139"/>
      <c r="I85" s="73" t="s">
        <v>420</v>
      </c>
      <c r="J85" s="73"/>
      <c r="K85" s="107" t="s">
        <v>421</v>
      </c>
      <c r="L85" s="108"/>
      <c r="M85" s="108"/>
      <c r="N85" s="109"/>
      <c r="O85" s="25" t="s">
        <v>1137</v>
      </c>
      <c r="P85" s="74"/>
      <c r="Q85" s="11" t="s">
        <v>1505</v>
      </c>
    </row>
    <row r="86" spans="1:17" s="59" customFormat="1" ht="39">
      <c r="A86" s="27" t="s">
        <v>33</v>
      </c>
      <c r="B86" s="28" t="s">
        <v>418</v>
      </c>
      <c r="C86" s="135" t="s">
        <v>334</v>
      </c>
      <c r="D86" s="137"/>
      <c r="E86" s="137"/>
      <c r="F86" s="137"/>
      <c r="G86" s="138"/>
      <c r="H86" s="29" t="s">
        <v>335</v>
      </c>
      <c r="I86" s="25" t="s">
        <v>1123</v>
      </c>
      <c r="J86" s="25" t="s">
        <v>1123</v>
      </c>
      <c r="K86" s="30"/>
      <c r="L86" s="30"/>
      <c r="M86" s="30"/>
      <c r="N86" s="30"/>
      <c r="O86" s="25" t="s">
        <v>1137</v>
      </c>
      <c r="P86" s="25"/>
      <c r="Q86" s="11" t="s">
        <v>1506</v>
      </c>
    </row>
    <row r="87" spans="1:17" s="59" customFormat="1" ht="39">
      <c r="A87" s="31" t="s">
        <v>36</v>
      </c>
      <c r="B87" s="31" t="s">
        <v>334</v>
      </c>
      <c r="C87" s="84" t="s">
        <v>1504</v>
      </c>
      <c r="D87" s="42" t="s">
        <v>1504</v>
      </c>
      <c r="E87" s="85" t="str">
        <f>HYPERLINK("01-组织级\01-组织财富库\01-标准过程文件库\03-支持类\03-度量分析\项目度量数据表(Kamfu-SPI-MPM-datasheet)v1-1-engl.xlsx","engl")</f>
        <v>engl</v>
      </c>
      <c r="F87" s="36" t="s">
        <v>1073</v>
      </c>
      <c r="G87" s="36" t="s">
        <v>41</v>
      </c>
      <c r="H87" s="34"/>
      <c r="I87" s="25" t="s">
        <v>1123</v>
      </c>
      <c r="J87" s="37"/>
      <c r="K87" s="35"/>
      <c r="L87" s="36"/>
      <c r="M87" s="36"/>
      <c r="N87" s="35"/>
      <c r="O87" s="37"/>
      <c r="P87" s="25"/>
      <c r="Q87" s="11" t="s">
        <v>1506</v>
      </c>
    </row>
    <row r="88" spans="1:17" s="59" customFormat="1" ht="52">
      <c r="A88" s="31" t="s">
        <v>36</v>
      </c>
      <c r="B88" s="31" t="s">
        <v>334</v>
      </c>
      <c r="C88" s="84" t="s">
        <v>1504</v>
      </c>
      <c r="D88" s="36" t="s">
        <v>1504</v>
      </c>
      <c r="E88" s="36" t="s">
        <v>39</v>
      </c>
      <c r="F88" s="36" t="s">
        <v>1073</v>
      </c>
      <c r="G88" s="36" t="s">
        <v>41</v>
      </c>
      <c r="H88" s="34"/>
      <c r="I88" s="25" t="s">
        <v>1123</v>
      </c>
      <c r="J88" s="37"/>
      <c r="K88" s="35"/>
      <c r="L88" s="36"/>
      <c r="M88" s="36"/>
      <c r="N88" s="35"/>
      <c r="O88" s="37"/>
      <c r="P88" s="25"/>
      <c r="Q88" s="11" t="s">
        <v>1506</v>
      </c>
    </row>
    <row r="89" spans="1:17" s="59" customFormat="1" ht="39">
      <c r="A89" s="27" t="s">
        <v>27</v>
      </c>
      <c r="B89" s="82" t="s">
        <v>422</v>
      </c>
      <c r="C89" s="83"/>
      <c r="D89" s="83"/>
      <c r="E89" s="83"/>
      <c r="F89" s="83"/>
      <c r="G89" s="83"/>
      <c r="H89" s="83"/>
      <c r="I89" s="75"/>
      <c r="J89" s="75"/>
      <c r="K89" s="83"/>
      <c r="L89" s="30"/>
      <c r="M89" s="30"/>
      <c r="N89" s="30"/>
      <c r="O89" s="25"/>
      <c r="P89" s="74"/>
      <c r="Q89" s="11" t="s">
        <v>1507</v>
      </c>
    </row>
    <row r="90" spans="1:17" s="61" customFormat="1" ht="51.75" customHeight="1">
      <c r="A90" s="27" t="s">
        <v>29</v>
      </c>
      <c r="B90" s="45" t="s">
        <v>423</v>
      </c>
      <c r="C90" s="139" t="s">
        <v>424</v>
      </c>
      <c r="D90" s="139"/>
      <c r="E90" s="139"/>
      <c r="F90" s="139"/>
      <c r="G90" s="139"/>
      <c r="H90" s="139"/>
      <c r="I90" s="73" t="s">
        <v>425</v>
      </c>
      <c r="J90" s="73"/>
      <c r="K90" s="107" t="s">
        <v>426</v>
      </c>
      <c r="L90" s="108"/>
      <c r="M90" s="108"/>
      <c r="N90" s="109"/>
      <c r="O90" s="25" t="s">
        <v>1137</v>
      </c>
      <c r="P90" s="74"/>
      <c r="Q90" s="11" t="s">
        <v>1507</v>
      </c>
    </row>
    <row r="91" spans="1:17" s="59" customFormat="1" ht="39">
      <c r="A91" s="27" t="s">
        <v>33</v>
      </c>
      <c r="B91" s="28" t="s">
        <v>423</v>
      </c>
      <c r="C91" s="135" t="s">
        <v>334</v>
      </c>
      <c r="D91" s="137"/>
      <c r="E91" s="137"/>
      <c r="F91" s="137"/>
      <c r="G91" s="138"/>
      <c r="H91" s="29" t="s">
        <v>335</v>
      </c>
      <c r="I91" s="25" t="s">
        <v>1123</v>
      </c>
      <c r="J91" s="25" t="s">
        <v>1123</v>
      </c>
      <c r="K91" s="30"/>
      <c r="L91" s="30"/>
      <c r="M91" s="30"/>
      <c r="N91" s="30"/>
      <c r="O91" s="25" t="s">
        <v>1137</v>
      </c>
      <c r="P91" s="25"/>
      <c r="Q91" s="11" t="s">
        <v>1507</v>
      </c>
    </row>
    <row r="92" spans="1:17" s="59" customFormat="1" ht="39">
      <c r="A92" s="31" t="s">
        <v>36</v>
      </c>
      <c r="B92" s="31" t="s">
        <v>334</v>
      </c>
      <c r="C92" s="84" t="s">
        <v>1508</v>
      </c>
      <c r="D92" s="42" t="s">
        <v>1508</v>
      </c>
      <c r="E92" s="85" t="str">
        <f>HYPERLINK("01-组织级\01-组织财富库\01-标准过程文件库\03-支持类\03-度量分析\项目度量数据表(Kamfu-SPI-MPM-datasheet)v1-1-engl.xlsx","engl")</f>
        <v>engl</v>
      </c>
      <c r="F92" s="36" t="s">
        <v>1073</v>
      </c>
      <c r="G92" s="36" t="s">
        <v>41</v>
      </c>
      <c r="H92" s="34"/>
      <c r="I92" s="25" t="s">
        <v>1123</v>
      </c>
      <c r="J92" s="37"/>
      <c r="K92" s="35"/>
      <c r="L92" s="36"/>
      <c r="M92" s="36"/>
      <c r="N92" s="35"/>
      <c r="O92" s="37"/>
      <c r="P92" s="25"/>
      <c r="Q92" s="11" t="s">
        <v>1509</v>
      </c>
    </row>
    <row r="93" spans="1:17" s="59" customFormat="1" ht="52">
      <c r="A93" s="31" t="s">
        <v>36</v>
      </c>
      <c r="B93" s="31" t="s">
        <v>334</v>
      </c>
      <c r="C93" s="84" t="s">
        <v>1508</v>
      </c>
      <c r="D93" s="36" t="s">
        <v>1508</v>
      </c>
      <c r="E93" s="36" t="s">
        <v>39</v>
      </c>
      <c r="F93" s="36" t="s">
        <v>1073</v>
      </c>
      <c r="G93" s="36" t="s">
        <v>41</v>
      </c>
      <c r="H93" s="34"/>
      <c r="I93" s="25" t="s">
        <v>1123</v>
      </c>
      <c r="J93" s="37"/>
      <c r="K93" s="35"/>
      <c r="L93" s="36"/>
      <c r="M93" s="36"/>
      <c r="N93" s="35"/>
      <c r="O93" s="37"/>
      <c r="P93" s="25"/>
      <c r="Q93" s="11" t="s">
        <v>1509</v>
      </c>
    </row>
    <row r="94" spans="1:17" s="61" customFormat="1" ht="51.75" customHeight="1">
      <c r="A94" s="27" t="s">
        <v>29</v>
      </c>
      <c r="B94" s="45" t="s">
        <v>427</v>
      </c>
      <c r="C94" s="139" t="s">
        <v>428</v>
      </c>
      <c r="D94" s="139"/>
      <c r="E94" s="139"/>
      <c r="F94" s="139"/>
      <c r="G94" s="139"/>
      <c r="H94" s="139"/>
      <c r="I94" s="73" t="s">
        <v>429</v>
      </c>
      <c r="J94" s="73"/>
      <c r="K94" s="107" t="s">
        <v>430</v>
      </c>
      <c r="L94" s="108"/>
      <c r="M94" s="108"/>
      <c r="N94" s="109"/>
      <c r="O94" s="25" t="s">
        <v>1137</v>
      </c>
      <c r="P94" s="74"/>
      <c r="Q94" s="11" t="s">
        <v>1510</v>
      </c>
    </row>
    <row r="95" spans="1:17" s="59" customFormat="1" ht="39">
      <c r="A95" s="27" t="s">
        <v>33</v>
      </c>
      <c r="B95" s="28" t="s">
        <v>427</v>
      </c>
      <c r="C95" s="135" t="s">
        <v>334</v>
      </c>
      <c r="D95" s="137"/>
      <c r="E95" s="137"/>
      <c r="F95" s="137"/>
      <c r="G95" s="138"/>
      <c r="H95" s="29" t="s">
        <v>335</v>
      </c>
      <c r="I95" s="25" t="s">
        <v>1123</v>
      </c>
      <c r="J95" s="25" t="s">
        <v>1123</v>
      </c>
      <c r="K95" s="30"/>
      <c r="L95" s="30"/>
      <c r="M95" s="30"/>
      <c r="N95" s="30"/>
      <c r="O95" s="25" t="s">
        <v>1137</v>
      </c>
      <c r="P95" s="25"/>
      <c r="Q95" s="11" t="s">
        <v>1510</v>
      </c>
    </row>
    <row r="96" spans="1:17" s="59" customFormat="1" ht="45">
      <c r="A96" s="31" t="s">
        <v>36</v>
      </c>
      <c r="B96" s="31" t="s">
        <v>334</v>
      </c>
      <c r="C96" s="84" t="s">
        <v>1511</v>
      </c>
      <c r="D96" s="42" t="s">
        <v>1511</v>
      </c>
      <c r="E96" s="85" t="str">
        <f>HYPERLINK("01-组织级\01-组织财富库\01-标准过程文件库\03-支持类\03-度量分析\项目度量数据表(Kamfu-SPI-MPM-datasheet)v1-1-engl.xlsx","engl")</f>
        <v>engl</v>
      </c>
      <c r="F96" s="36" t="s">
        <v>1073</v>
      </c>
      <c r="G96" s="36" t="s">
        <v>41</v>
      </c>
      <c r="H96" s="34"/>
      <c r="I96" s="25" t="s">
        <v>1123</v>
      </c>
      <c r="J96" s="37"/>
      <c r="K96" s="35"/>
      <c r="L96" s="36"/>
      <c r="M96" s="36"/>
      <c r="N96" s="35"/>
      <c r="O96" s="37"/>
      <c r="P96" s="25"/>
      <c r="Q96" s="11" t="s">
        <v>1512</v>
      </c>
    </row>
    <row r="97" spans="1:17" s="59" customFormat="1" ht="78">
      <c r="A97" s="31" t="s">
        <v>36</v>
      </c>
      <c r="B97" s="31" t="s">
        <v>334</v>
      </c>
      <c r="C97" s="84" t="s">
        <v>1511</v>
      </c>
      <c r="D97" s="36" t="s">
        <v>1511</v>
      </c>
      <c r="E97" s="36" t="s">
        <v>39</v>
      </c>
      <c r="F97" s="36" t="s">
        <v>1073</v>
      </c>
      <c r="G97" s="36" t="s">
        <v>41</v>
      </c>
      <c r="H97" s="34"/>
      <c r="I97" s="25" t="s">
        <v>1123</v>
      </c>
      <c r="J97" s="37"/>
      <c r="K97" s="35"/>
      <c r="L97" s="36"/>
      <c r="M97" s="36"/>
      <c r="N97" s="35"/>
      <c r="O97" s="37"/>
      <c r="P97" s="25"/>
      <c r="Q97" s="11" t="s">
        <v>1512</v>
      </c>
    </row>
    <row r="98" spans="1:17" s="61" customFormat="1" ht="51.75" customHeight="1">
      <c r="A98" s="27" t="s">
        <v>29</v>
      </c>
      <c r="B98" s="45" t="s">
        <v>431</v>
      </c>
      <c r="C98" s="139" t="s">
        <v>432</v>
      </c>
      <c r="D98" s="139"/>
      <c r="E98" s="139"/>
      <c r="F98" s="139"/>
      <c r="G98" s="139"/>
      <c r="H98" s="139"/>
      <c r="I98" s="73" t="s">
        <v>433</v>
      </c>
      <c r="J98" s="73"/>
      <c r="K98" s="107" t="s">
        <v>434</v>
      </c>
      <c r="L98" s="108"/>
      <c r="M98" s="108"/>
      <c r="N98" s="109"/>
      <c r="O98" s="25" t="s">
        <v>1137</v>
      </c>
      <c r="P98" s="74"/>
      <c r="Q98" s="11" t="s">
        <v>1512</v>
      </c>
    </row>
    <row r="99" spans="1:17" s="59" customFormat="1" ht="39">
      <c r="A99" s="27" t="s">
        <v>33</v>
      </c>
      <c r="B99" s="28" t="s">
        <v>431</v>
      </c>
      <c r="C99" s="135" t="s">
        <v>334</v>
      </c>
      <c r="D99" s="137"/>
      <c r="E99" s="137"/>
      <c r="F99" s="137"/>
      <c r="G99" s="138"/>
      <c r="H99" s="29" t="s">
        <v>335</v>
      </c>
      <c r="I99" s="25" t="s">
        <v>1123</v>
      </c>
      <c r="J99" s="25" t="s">
        <v>1123</v>
      </c>
      <c r="K99" s="30"/>
      <c r="L99" s="30"/>
      <c r="M99" s="30"/>
      <c r="N99" s="30"/>
      <c r="O99" s="25" t="s">
        <v>1137</v>
      </c>
      <c r="P99" s="25"/>
      <c r="Q99" s="11" t="s">
        <v>1513</v>
      </c>
    </row>
    <row r="100" spans="1:17" s="59" customFormat="1" ht="45">
      <c r="A100" s="31" t="s">
        <v>36</v>
      </c>
      <c r="B100" s="31" t="s">
        <v>334</v>
      </c>
      <c r="C100" s="84" t="s">
        <v>1511</v>
      </c>
      <c r="D100" s="42" t="s">
        <v>1511</v>
      </c>
      <c r="E100" s="85" t="str">
        <f>HYPERLINK("01-组织级\01-组织财富库\01-标准过程文件库\03-支持类\03-度量分析\项目度量数据表(Kamfu-SPI-MPM-datasheet)v1-1-engl.xlsx","engl")</f>
        <v>engl</v>
      </c>
      <c r="F100" s="36" t="s">
        <v>1073</v>
      </c>
      <c r="G100" s="36" t="s">
        <v>41</v>
      </c>
      <c r="H100" s="34"/>
      <c r="I100" s="25" t="s">
        <v>1123</v>
      </c>
      <c r="J100" s="37"/>
      <c r="K100" s="35"/>
      <c r="L100" s="36"/>
      <c r="M100" s="36"/>
      <c r="N100" s="35"/>
      <c r="O100" s="37"/>
      <c r="P100" s="25"/>
      <c r="Q100" s="11" t="s">
        <v>1513</v>
      </c>
    </row>
    <row r="101" spans="1:17" s="59" customFormat="1" ht="78">
      <c r="A101" s="31" t="s">
        <v>36</v>
      </c>
      <c r="B101" s="31" t="s">
        <v>334</v>
      </c>
      <c r="C101" s="84" t="s">
        <v>1511</v>
      </c>
      <c r="D101" s="36" t="s">
        <v>1511</v>
      </c>
      <c r="E101" s="36" t="s">
        <v>39</v>
      </c>
      <c r="F101" s="36" t="s">
        <v>1073</v>
      </c>
      <c r="G101" s="36" t="s">
        <v>41</v>
      </c>
      <c r="H101" s="34"/>
      <c r="I101" s="25" t="s">
        <v>1123</v>
      </c>
      <c r="J101" s="37"/>
      <c r="K101" s="35"/>
      <c r="L101" s="36"/>
      <c r="M101" s="36"/>
      <c r="N101" s="35"/>
      <c r="O101" s="37"/>
      <c r="P101" s="25"/>
      <c r="Q101" s="11" t="s">
        <v>1513</v>
      </c>
    </row>
  </sheetData>
  <autoFilter ref="A8:Q8" xr:uid="{F6E7A63F-1E81-4660-810F-1917AA18D0C8}"/>
  <mergeCells count="44">
    <mergeCell ref="C15:G15"/>
    <mergeCell ref="C19:H19"/>
    <mergeCell ref="C20:G20"/>
    <mergeCell ref="C23:H23"/>
    <mergeCell ref="C10:H10"/>
    <mergeCell ref="C11:G11"/>
    <mergeCell ref="C14:H14"/>
    <mergeCell ref="C32:G32"/>
    <mergeCell ref="C35:H35"/>
    <mergeCell ref="C36:G36"/>
    <mergeCell ref="C39:H39"/>
    <mergeCell ref="C24:G24"/>
    <mergeCell ref="C27:H27"/>
    <mergeCell ref="C28:G28"/>
    <mergeCell ref="C31:H31"/>
    <mergeCell ref="C49:G49"/>
    <mergeCell ref="C52:H52"/>
    <mergeCell ref="C53:G53"/>
    <mergeCell ref="C56:H56"/>
    <mergeCell ref="C40:G40"/>
    <mergeCell ref="C44:H44"/>
    <mergeCell ref="C45:G45"/>
    <mergeCell ref="C48:H48"/>
    <mergeCell ref="C65:G65"/>
    <mergeCell ref="C69:H69"/>
    <mergeCell ref="C70:G70"/>
    <mergeCell ref="C73:H73"/>
    <mergeCell ref="C57:G57"/>
    <mergeCell ref="C60:H60"/>
    <mergeCell ref="C61:G61"/>
    <mergeCell ref="C64:H64"/>
    <mergeCell ref="C82:G82"/>
    <mergeCell ref="C85:H85"/>
    <mergeCell ref="C86:G86"/>
    <mergeCell ref="C90:H90"/>
    <mergeCell ref="C74:G74"/>
    <mergeCell ref="C77:H77"/>
    <mergeCell ref="C78:G78"/>
    <mergeCell ref="C81:H81"/>
    <mergeCell ref="C99:G99"/>
    <mergeCell ref="C91:G91"/>
    <mergeCell ref="C94:H94"/>
    <mergeCell ref="C95:G95"/>
    <mergeCell ref="C98:H98"/>
  </mergeCells>
  <conditionalFormatting sqref="O9">
    <cfRule type="cellIs" dxfId="2650" priority="229" operator="equal">
      <formula>"U"</formula>
    </cfRule>
    <cfRule type="cellIs" dxfId="2649" priority="230" operator="equal">
      <formula>"S"</formula>
    </cfRule>
  </conditionalFormatting>
  <conditionalFormatting sqref="O10">
    <cfRule type="cellIs" dxfId="2648" priority="224" operator="equal">
      <formula>"NY"</formula>
    </cfRule>
    <cfRule type="cellIs" dxfId="2647" priority="225" operator="equal">
      <formula>"DM"</formula>
    </cfRule>
    <cfRule type="cellIs" dxfId="2646" priority="226" operator="equal">
      <formula>"PM"</formula>
    </cfRule>
    <cfRule type="cellIs" dxfId="2645" priority="227" operator="equal">
      <formula>"LM"</formula>
    </cfRule>
    <cfRule type="cellIs" dxfId="2644" priority="228" operator="equal">
      <formula>"FM"</formula>
    </cfRule>
  </conditionalFormatting>
  <conditionalFormatting sqref="O11">
    <cfRule type="cellIs" dxfId="2643" priority="219" operator="equal">
      <formula>"NY"</formula>
    </cfRule>
    <cfRule type="cellIs" dxfId="2642" priority="220" operator="equal">
      <formula>"DM"</formula>
    </cfRule>
    <cfRule type="cellIs" dxfId="2641" priority="221" operator="equal">
      <formula>"PM"</formula>
    </cfRule>
    <cfRule type="cellIs" dxfId="2640" priority="222" operator="equal">
      <formula>"LM"</formula>
    </cfRule>
    <cfRule type="cellIs" dxfId="2639" priority="223" operator="equal">
      <formula>"FM"</formula>
    </cfRule>
  </conditionalFormatting>
  <conditionalFormatting sqref="O14">
    <cfRule type="cellIs" dxfId="2638" priority="214" operator="equal">
      <formula>"NY"</formula>
    </cfRule>
    <cfRule type="cellIs" dxfId="2637" priority="215" operator="equal">
      <formula>"DM"</formula>
    </cfRule>
    <cfRule type="cellIs" dxfId="2636" priority="216" operator="equal">
      <formula>"PM"</formula>
    </cfRule>
    <cfRule type="cellIs" dxfId="2635" priority="217" operator="equal">
      <formula>"LM"</formula>
    </cfRule>
    <cfRule type="cellIs" dxfId="2634" priority="218" operator="equal">
      <formula>"FM"</formula>
    </cfRule>
  </conditionalFormatting>
  <conditionalFormatting sqref="O15">
    <cfRule type="cellIs" dxfId="2633" priority="209" operator="equal">
      <formula>"NY"</formula>
    </cfRule>
    <cfRule type="cellIs" dxfId="2632" priority="210" operator="equal">
      <formula>"DM"</formula>
    </cfRule>
    <cfRule type="cellIs" dxfId="2631" priority="211" operator="equal">
      <formula>"PM"</formula>
    </cfRule>
    <cfRule type="cellIs" dxfId="2630" priority="212" operator="equal">
      <formula>"LM"</formula>
    </cfRule>
    <cfRule type="cellIs" dxfId="2629" priority="213" operator="equal">
      <formula>"FM"</formula>
    </cfRule>
  </conditionalFormatting>
  <conditionalFormatting sqref="O18">
    <cfRule type="cellIs" dxfId="2628" priority="207" operator="equal">
      <formula>"U"</formula>
    </cfRule>
    <cfRule type="cellIs" dxfId="2627" priority="208" operator="equal">
      <formula>"S"</formula>
    </cfRule>
  </conditionalFormatting>
  <conditionalFormatting sqref="O19">
    <cfRule type="cellIs" dxfId="2626" priority="202" operator="equal">
      <formula>"NY"</formula>
    </cfRule>
    <cfRule type="cellIs" dxfId="2625" priority="203" operator="equal">
      <formula>"DM"</formula>
    </cfRule>
    <cfRule type="cellIs" dxfId="2624" priority="204" operator="equal">
      <formula>"PM"</formula>
    </cfRule>
    <cfRule type="cellIs" dxfId="2623" priority="205" operator="equal">
      <formula>"LM"</formula>
    </cfRule>
    <cfRule type="cellIs" dxfId="2622" priority="206" operator="equal">
      <formula>"FM"</formula>
    </cfRule>
  </conditionalFormatting>
  <conditionalFormatting sqref="O20">
    <cfRule type="cellIs" dxfId="2621" priority="197" operator="equal">
      <formula>"NY"</formula>
    </cfRule>
    <cfRule type="cellIs" dxfId="2620" priority="198" operator="equal">
      <formula>"DM"</formula>
    </cfRule>
    <cfRule type="cellIs" dxfId="2619" priority="199" operator="equal">
      <formula>"PM"</formula>
    </cfRule>
    <cfRule type="cellIs" dxfId="2618" priority="200" operator="equal">
      <formula>"LM"</formula>
    </cfRule>
    <cfRule type="cellIs" dxfId="2617" priority="201" operator="equal">
      <formula>"FM"</formula>
    </cfRule>
  </conditionalFormatting>
  <conditionalFormatting sqref="O23">
    <cfRule type="cellIs" dxfId="2616" priority="192" operator="equal">
      <formula>"NY"</formula>
    </cfRule>
    <cfRule type="cellIs" dxfId="2615" priority="193" operator="equal">
      <formula>"DM"</formula>
    </cfRule>
    <cfRule type="cellIs" dxfId="2614" priority="194" operator="equal">
      <formula>"PM"</formula>
    </cfRule>
    <cfRule type="cellIs" dxfId="2613" priority="195" operator="equal">
      <formula>"LM"</formula>
    </cfRule>
    <cfRule type="cellIs" dxfId="2612" priority="196" operator="equal">
      <formula>"FM"</formula>
    </cfRule>
  </conditionalFormatting>
  <conditionalFormatting sqref="O24">
    <cfRule type="cellIs" dxfId="2611" priority="187" operator="equal">
      <formula>"NY"</formula>
    </cfRule>
    <cfRule type="cellIs" dxfId="2610" priority="188" operator="equal">
      <formula>"DM"</formula>
    </cfRule>
    <cfRule type="cellIs" dxfId="2609" priority="189" operator="equal">
      <formula>"PM"</formula>
    </cfRule>
    <cfRule type="cellIs" dxfId="2608" priority="190" operator="equal">
      <formula>"LM"</formula>
    </cfRule>
    <cfRule type="cellIs" dxfId="2607" priority="191" operator="equal">
      <formula>"FM"</formula>
    </cfRule>
  </conditionalFormatting>
  <conditionalFormatting sqref="O27">
    <cfRule type="cellIs" dxfId="2606" priority="182" operator="equal">
      <formula>"NY"</formula>
    </cfRule>
    <cfRule type="cellIs" dxfId="2605" priority="183" operator="equal">
      <formula>"DM"</formula>
    </cfRule>
    <cfRule type="cellIs" dxfId="2604" priority="184" operator="equal">
      <formula>"PM"</formula>
    </cfRule>
    <cfRule type="cellIs" dxfId="2603" priority="185" operator="equal">
      <formula>"LM"</formula>
    </cfRule>
    <cfRule type="cellIs" dxfId="2602" priority="186" operator="equal">
      <formula>"FM"</formula>
    </cfRule>
  </conditionalFormatting>
  <conditionalFormatting sqref="O28">
    <cfRule type="cellIs" dxfId="2601" priority="177" operator="equal">
      <formula>"NY"</formula>
    </cfRule>
    <cfRule type="cellIs" dxfId="2600" priority="178" operator="equal">
      <formula>"DM"</formula>
    </cfRule>
    <cfRule type="cellIs" dxfId="2599" priority="179" operator="equal">
      <formula>"PM"</formula>
    </cfRule>
    <cfRule type="cellIs" dxfId="2598" priority="180" operator="equal">
      <formula>"LM"</formula>
    </cfRule>
    <cfRule type="cellIs" dxfId="2597" priority="181" operator="equal">
      <formula>"FM"</formula>
    </cfRule>
  </conditionalFormatting>
  <conditionalFormatting sqref="O31">
    <cfRule type="cellIs" dxfId="2596" priority="172" operator="equal">
      <formula>"NY"</formula>
    </cfRule>
    <cfRule type="cellIs" dxfId="2595" priority="173" operator="equal">
      <formula>"DM"</formula>
    </cfRule>
    <cfRule type="cellIs" dxfId="2594" priority="174" operator="equal">
      <formula>"PM"</formula>
    </cfRule>
    <cfRule type="cellIs" dxfId="2593" priority="175" operator="equal">
      <formula>"LM"</formula>
    </cfRule>
    <cfRule type="cellIs" dxfId="2592" priority="176" operator="equal">
      <formula>"FM"</formula>
    </cfRule>
  </conditionalFormatting>
  <conditionalFormatting sqref="O32">
    <cfRule type="cellIs" dxfId="2591" priority="167" operator="equal">
      <formula>"NY"</formula>
    </cfRule>
    <cfRule type="cellIs" dxfId="2590" priority="168" operator="equal">
      <formula>"DM"</formula>
    </cfRule>
    <cfRule type="cellIs" dxfId="2589" priority="169" operator="equal">
      <formula>"PM"</formula>
    </cfRule>
    <cfRule type="cellIs" dxfId="2588" priority="170" operator="equal">
      <formula>"LM"</formula>
    </cfRule>
    <cfRule type="cellIs" dxfId="2587" priority="171" operator="equal">
      <formula>"FM"</formula>
    </cfRule>
  </conditionalFormatting>
  <conditionalFormatting sqref="O35">
    <cfRule type="cellIs" dxfId="2586" priority="162" operator="equal">
      <formula>"NY"</formula>
    </cfRule>
    <cfRule type="cellIs" dxfId="2585" priority="163" operator="equal">
      <formula>"DM"</formula>
    </cfRule>
    <cfRule type="cellIs" dxfId="2584" priority="164" operator="equal">
      <formula>"PM"</formula>
    </cfRule>
    <cfRule type="cellIs" dxfId="2583" priority="165" operator="equal">
      <formula>"LM"</formula>
    </cfRule>
    <cfRule type="cellIs" dxfId="2582" priority="166" operator="equal">
      <formula>"FM"</formula>
    </cfRule>
  </conditionalFormatting>
  <conditionalFormatting sqref="O36">
    <cfRule type="cellIs" dxfId="2581" priority="157" operator="equal">
      <formula>"NY"</formula>
    </cfRule>
    <cfRule type="cellIs" dxfId="2580" priority="158" operator="equal">
      <formula>"DM"</formula>
    </cfRule>
    <cfRule type="cellIs" dxfId="2579" priority="159" operator="equal">
      <formula>"PM"</formula>
    </cfRule>
    <cfRule type="cellIs" dxfId="2578" priority="160" operator="equal">
      <formula>"LM"</formula>
    </cfRule>
    <cfRule type="cellIs" dxfId="2577" priority="161" operator="equal">
      <formula>"FM"</formula>
    </cfRule>
  </conditionalFormatting>
  <conditionalFormatting sqref="O39">
    <cfRule type="cellIs" dxfId="2576" priority="152" operator="equal">
      <formula>"NY"</formula>
    </cfRule>
    <cfRule type="cellIs" dxfId="2575" priority="153" operator="equal">
      <formula>"DM"</formula>
    </cfRule>
    <cfRule type="cellIs" dxfId="2574" priority="154" operator="equal">
      <formula>"PM"</formula>
    </cfRule>
    <cfRule type="cellIs" dxfId="2573" priority="155" operator="equal">
      <formula>"LM"</formula>
    </cfRule>
    <cfRule type="cellIs" dxfId="2572" priority="156" operator="equal">
      <formula>"FM"</formula>
    </cfRule>
  </conditionalFormatting>
  <conditionalFormatting sqref="O40">
    <cfRule type="cellIs" dxfId="2571" priority="147" operator="equal">
      <formula>"NY"</formula>
    </cfRule>
    <cfRule type="cellIs" dxfId="2570" priority="148" operator="equal">
      <formula>"DM"</formula>
    </cfRule>
    <cfRule type="cellIs" dxfId="2569" priority="149" operator="equal">
      <formula>"PM"</formula>
    </cfRule>
    <cfRule type="cellIs" dxfId="2568" priority="150" operator="equal">
      <formula>"LM"</formula>
    </cfRule>
    <cfRule type="cellIs" dxfId="2567" priority="151" operator="equal">
      <formula>"FM"</formula>
    </cfRule>
  </conditionalFormatting>
  <conditionalFormatting sqref="O43">
    <cfRule type="cellIs" dxfId="2566" priority="145" operator="equal">
      <formula>"U"</formula>
    </cfRule>
    <cfRule type="cellIs" dxfId="2565" priority="146" operator="equal">
      <formula>"S"</formula>
    </cfRule>
  </conditionalFormatting>
  <conditionalFormatting sqref="O44">
    <cfRule type="cellIs" dxfId="2564" priority="140" operator="equal">
      <formula>"NY"</formula>
    </cfRule>
    <cfRule type="cellIs" dxfId="2563" priority="141" operator="equal">
      <formula>"DM"</formula>
    </cfRule>
    <cfRule type="cellIs" dxfId="2562" priority="142" operator="equal">
      <formula>"PM"</formula>
    </cfRule>
    <cfRule type="cellIs" dxfId="2561" priority="143" operator="equal">
      <formula>"LM"</formula>
    </cfRule>
    <cfRule type="cellIs" dxfId="2560" priority="144" operator="equal">
      <formula>"FM"</formula>
    </cfRule>
  </conditionalFormatting>
  <conditionalFormatting sqref="O45">
    <cfRule type="cellIs" dxfId="2559" priority="135" operator="equal">
      <formula>"NY"</formula>
    </cfRule>
    <cfRule type="cellIs" dxfId="2558" priority="136" operator="equal">
      <formula>"DM"</formula>
    </cfRule>
    <cfRule type="cellIs" dxfId="2557" priority="137" operator="equal">
      <formula>"PM"</formula>
    </cfRule>
    <cfRule type="cellIs" dxfId="2556" priority="138" operator="equal">
      <formula>"LM"</formula>
    </cfRule>
    <cfRule type="cellIs" dxfId="2555" priority="139" operator="equal">
      <formula>"FM"</formula>
    </cfRule>
  </conditionalFormatting>
  <conditionalFormatting sqref="O48">
    <cfRule type="cellIs" dxfId="2554" priority="130" operator="equal">
      <formula>"NY"</formula>
    </cfRule>
    <cfRule type="cellIs" dxfId="2553" priority="131" operator="equal">
      <formula>"DM"</formula>
    </cfRule>
    <cfRule type="cellIs" dxfId="2552" priority="132" operator="equal">
      <formula>"PM"</formula>
    </cfRule>
    <cfRule type="cellIs" dxfId="2551" priority="133" operator="equal">
      <formula>"LM"</formula>
    </cfRule>
    <cfRule type="cellIs" dxfId="2550" priority="134" operator="equal">
      <formula>"FM"</formula>
    </cfRule>
  </conditionalFormatting>
  <conditionalFormatting sqref="O49">
    <cfRule type="cellIs" dxfId="2549" priority="125" operator="equal">
      <formula>"NY"</formula>
    </cfRule>
    <cfRule type="cellIs" dxfId="2548" priority="126" operator="equal">
      <formula>"DM"</formula>
    </cfRule>
    <cfRule type="cellIs" dxfId="2547" priority="127" operator="equal">
      <formula>"PM"</formula>
    </cfRule>
    <cfRule type="cellIs" dxfId="2546" priority="128" operator="equal">
      <formula>"LM"</formula>
    </cfRule>
    <cfRule type="cellIs" dxfId="2545" priority="129" operator="equal">
      <formula>"FM"</formula>
    </cfRule>
  </conditionalFormatting>
  <conditionalFormatting sqref="O52">
    <cfRule type="cellIs" dxfId="2544" priority="120" operator="equal">
      <formula>"NY"</formula>
    </cfRule>
    <cfRule type="cellIs" dxfId="2543" priority="121" operator="equal">
      <formula>"DM"</formula>
    </cfRule>
    <cfRule type="cellIs" dxfId="2542" priority="122" operator="equal">
      <formula>"PM"</formula>
    </cfRule>
    <cfRule type="cellIs" dxfId="2541" priority="123" operator="equal">
      <formula>"LM"</formula>
    </cfRule>
    <cfRule type="cellIs" dxfId="2540" priority="124" operator="equal">
      <formula>"FM"</formula>
    </cfRule>
  </conditionalFormatting>
  <conditionalFormatting sqref="O53">
    <cfRule type="cellIs" dxfId="2539" priority="115" operator="equal">
      <formula>"NY"</formula>
    </cfRule>
    <cfRule type="cellIs" dxfId="2538" priority="116" operator="equal">
      <formula>"DM"</formula>
    </cfRule>
    <cfRule type="cellIs" dxfId="2537" priority="117" operator="equal">
      <formula>"PM"</formula>
    </cfRule>
    <cfRule type="cellIs" dxfId="2536" priority="118" operator="equal">
      <formula>"LM"</formula>
    </cfRule>
    <cfRule type="cellIs" dxfId="2535" priority="119" operator="equal">
      <formula>"FM"</formula>
    </cfRule>
  </conditionalFormatting>
  <conditionalFormatting sqref="O56">
    <cfRule type="cellIs" dxfId="2534" priority="110" operator="equal">
      <formula>"NY"</formula>
    </cfRule>
    <cfRule type="cellIs" dxfId="2533" priority="111" operator="equal">
      <formula>"DM"</formula>
    </cfRule>
    <cfRule type="cellIs" dxfId="2532" priority="112" operator="equal">
      <formula>"PM"</formula>
    </cfRule>
    <cfRule type="cellIs" dxfId="2531" priority="113" operator="equal">
      <formula>"LM"</formula>
    </cfRule>
    <cfRule type="cellIs" dxfId="2530" priority="114" operator="equal">
      <formula>"FM"</formula>
    </cfRule>
  </conditionalFormatting>
  <conditionalFormatting sqref="O57">
    <cfRule type="cellIs" dxfId="2529" priority="105" operator="equal">
      <formula>"NY"</formula>
    </cfRule>
    <cfRule type="cellIs" dxfId="2528" priority="106" operator="equal">
      <formula>"DM"</formula>
    </cfRule>
    <cfRule type="cellIs" dxfId="2527" priority="107" operator="equal">
      <formula>"PM"</formula>
    </cfRule>
    <cfRule type="cellIs" dxfId="2526" priority="108" operator="equal">
      <formula>"LM"</formula>
    </cfRule>
    <cfRule type="cellIs" dxfId="2525" priority="109" operator="equal">
      <formula>"FM"</formula>
    </cfRule>
  </conditionalFormatting>
  <conditionalFormatting sqref="O60">
    <cfRule type="cellIs" dxfId="2524" priority="100" operator="equal">
      <formula>"NY"</formula>
    </cfRule>
    <cfRule type="cellIs" dxfId="2523" priority="101" operator="equal">
      <formula>"DM"</formula>
    </cfRule>
    <cfRule type="cellIs" dxfId="2522" priority="102" operator="equal">
      <formula>"PM"</formula>
    </cfRule>
    <cfRule type="cellIs" dxfId="2521" priority="103" operator="equal">
      <formula>"LM"</formula>
    </cfRule>
    <cfRule type="cellIs" dxfId="2520" priority="104" operator="equal">
      <formula>"FM"</formula>
    </cfRule>
  </conditionalFormatting>
  <conditionalFormatting sqref="O61">
    <cfRule type="cellIs" dxfId="2519" priority="95" operator="equal">
      <formula>"NY"</formula>
    </cfRule>
    <cfRule type="cellIs" dxfId="2518" priority="96" operator="equal">
      <formula>"DM"</formula>
    </cfRule>
    <cfRule type="cellIs" dxfId="2517" priority="97" operator="equal">
      <formula>"PM"</formula>
    </cfRule>
    <cfRule type="cellIs" dxfId="2516" priority="98" operator="equal">
      <formula>"LM"</formula>
    </cfRule>
    <cfRule type="cellIs" dxfId="2515" priority="99" operator="equal">
      <formula>"FM"</formula>
    </cfRule>
  </conditionalFormatting>
  <conditionalFormatting sqref="O64">
    <cfRule type="cellIs" dxfId="2514" priority="90" operator="equal">
      <formula>"NY"</formula>
    </cfRule>
    <cfRule type="cellIs" dxfId="2513" priority="91" operator="equal">
      <formula>"DM"</formula>
    </cfRule>
    <cfRule type="cellIs" dxfId="2512" priority="92" operator="equal">
      <formula>"PM"</formula>
    </cfRule>
    <cfRule type="cellIs" dxfId="2511" priority="93" operator="equal">
      <formula>"LM"</formula>
    </cfRule>
    <cfRule type="cellIs" dxfId="2510" priority="94" operator="equal">
      <formula>"FM"</formula>
    </cfRule>
  </conditionalFormatting>
  <conditionalFormatting sqref="O65">
    <cfRule type="cellIs" dxfId="2509" priority="85" operator="equal">
      <formula>"NY"</formula>
    </cfRule>
    <cfRule type="cellIs" dxfId="2508" priority="86" operator="equal">
      <formula>"DM"</formula>
    </cfRule>
    <cfRule type="cellIs" dxfId="2507" priority="87" operator="equal">
      <formula>"PM"</formula>
    </cfRule>
    <cfRule type="cellIs" dxfId="2506" priority="88" operator="equal">
      <formula>"LM"</formula>
    </cfRule>
    <cfRule type="cellIs" dxfId="2505" priority="89" operator="equal">
      <formula>"FM"</formula>
    </cfRule>
  </conditionalFormatting>
  <conditionalFormatting sqref="O68">
    <cfRule type="cellIs" dxfId="2504" priority="83" operator="equal">
      <formula>"U"</formula>
    </cfRule>
    <cfRule type="cellIs" dxfId="2503" priority="84" operator="equal">
      <formula>"S"</formula>
    </cfRule>
  </conditionalFormatting>
  <conditionalFormatting sqref="O69">
    <cfRule type="cellIs" dxfId="2502" priority="78" operator="equal">
      <formula>"NY"</formula>
    </cfRule>
    <cfRule type="cellIs" dxfId="2501" priority="79" operator="equal">
      <formula>"DM"</formula>
    </cfRule>
    <cfRule type="cellIs" dxfId="2500" priority="80" operator="equal">
      <formula>"PM"</formula>
    </cfRule>
    <cfRule type="cellIs" dxfId="2499" priority="81" operator="equal">
      <formula>"LM"</formula>
    </cfRule>
    <cfRule type="cellIs" dxfId="2498" priority="82" operator="equal">
      <formula>"FM"</formula>
    </cfRule>
  </conditionalFormatting>
  <conditionalFormatting sqref="O70">
    <cfRule type="cellIs" dxfId="2497" priority="73" operator="equal">
      <formula>"NY"</formula>
    </cfRule>
    <cfRule type="cellIs" dxfId="2496" priority="74" operator="equal">
      <formula>"DM"</formula>
    </cfRule>
    <cfRule type="cellIs" dxfId="2495" priority="75" operator="equal">
      <formula>"PM"</formula>
    </cfRule>
    <cfRule type="cellIs" dxfId="2494" priority="76" operator="equal">
      <formula>"LM"</formula>
    </cfRule>
    <cfRule type="cellIs" dxfId="2493" priority="77" operator="equal">
      <formula>"FM"</formula>
    </cfRule>
  </conditionalFormatting>
  <conditionalFormatting sqref="O73">
    <cfRule type="cellIs" dxfId="2492" priority="68" operator="equal">
      <formula>"NY"</formula>
    </cfRule>
    <cfRule type="cellIs" dxfId="2491" priority="69" operator="equal">
      <formula>"DM"</formula>
    </cfRule>
    <cfRule type="cellIs" dxfId="2490" priority="70" operator="equal">
      <formula>"PM"</formula>
    </cfRule>
    <cfRule type="cellIs" dxfId="2489" priority="71" operator="equal">
      <formula>"LM"</formula>
    </cfRule>
    <cfRule type="cellIs" dxfId="2488" priority="72" operator="equal">
      <formula>"FM"</formula>
    </cfRule>
  </conditionalFormatting>
  <conditionalFormatting sqref="O74">
    <cfRule type="cellIs" dxfId="2487" priority="63" operator="equal">
      <formula>"NY"</formula>
    </cfRule>
    <cfRule type="cellIs" dxfId="2486" priority="64" operator="equal">
      <formula>"DM"</formula>
    </cfRule>
    <cfRule type="cellIs" dxfId="2485" priority="65" operator="equal">
      <formula>"PM"</formula>
    </cfRule>
    <cfRule type="cellIs" dxfId="2484" priority="66" operator="equal">
      <formula>"LM"</formula>
    </cfRule>
    <cfRule type="cellIs" dxfId="2483" priority="67" operator="equal">
      <formula>"FM"</formula>
    </cfRule>
  </conditionalFormatting>
  <conditionalFormatting sqref="O77">
    <cfRule type="cellIs" dxfId="2482" priority="58" operator="equal">
      <formula>"NY"</formula>
    </cfRule>
    <cfRule type="cellIs" dxfId="2481" priority="59" operator="equal">
      <formula>"DM"</formula>
    </cfRule>
    <cfRule type="cellIs" dxfId="2480" priority="60" operator="equal">
      <formula>"PM"</formula>
    </cfRule>
    <cfRule type="cellIs" dxfId="2479" priority="61" operator="equal">
      <formula>"LM"</formula>
    </cfRule>
    <cfRule type="cellIs" dxfId="2478" priority="62" operator="equal">
      <formula>"FM"</formula>
    </cfRule>
  </conditionalFormatting>
  <conditionalFormatting sqref="O78">
    <cfRule type="cellIs" dxfId="2477" priority="53" operator="equal">
      <formula>"NY"</formula>
    </cfRule>
    <cfRule type="cellIs" dxfId="2476" priority="54" operator="equal">
      <formula>"DM"</formula>
    </cfRule>
    <cfRule type="cellIs" dxfId="2475" priority="55" operator="equal">
      <formula>"PM"</formula>
    </cfRule>
    <cfRule type="cellIs" dxfId="2474" priority="56" operator="equal">
      <formula>"LM"</formula>
    </cfRule>
    <cfRule type="cellIs" dxfId="2473" priority="57" operator="equal">
      <formula>"FM"</formula>
    </cfRule>
  </conditionalFormatting>
  <conditionalFormatting sqref="O81">
    <cfRule type="cellIs" dxfId="2472" priority="48" operator="equal">
      <formula>"NY"</formula>
    </cfRule>
    <cfRule type="cellIs" dxfId="2471" priority="49" operator="equal">
      <formula>"DM"</formula>
    </cfRule>
    <cfRule type="cellIs" dxfId="2470" priority="50" operator="equal">
      <formula>"PM"</formula>
    </cfRule>
    <cfRule type="cellIs" dxfId="2469" priority="51" operator="equal">
      <formula>"LM"</formula>
    </cfRule>
    <cfRule type="cellIs" dxfId="2468" priority="52" operator="equal">
      <formula>"FM"</formula>
    </cfRule>
  </conditionalFormatting>
  <conditionalFormatting sqref="O82">
    <cfRule type="cellIs" dxfId="2467" priority="43" operator="equal">
      <formula>"NY"</formula>
    </cfRule>
    <cfRule type="cellIs" dxfId="2466" priority="44" operator="equal">
      <formula>"DM"</formula>
    </cfRule>
    <cfRule type="cellIs" dxfId="2465" priority="45" operator="equal">
      <formula>"PM"</formula>
    </cfRule>
    <cfRule type="cellIs" dxfId="2464" priority="46" operator="equal">
      <formula>"LM"</formula>
    </cfRule>
    <cfRule type="cellIs" dxfId="2463" priority="47" operator="equal">
      <formula>"FM"</formula>
    </cfRule>
  </conditionalFormatting>
  <conditionalFormatting sqref="O85">
    <cfRule type="cellIs" dxfId="2462" priority="38" operator="equal">
      <formula>"NY"</formula>
    </cfRule>
    <cfRule type="cellIs" dxfId="2461" priority="39" operator="equal">
      <formula>"DM"</formula>
    </cfRule>
    <cfRule type="cellIs" dxfId="2460" priority="40" operator="equal">
      <formula>"PM"</formula>
    </cfRule>
    <cfRule type="cellIs" dxfId="2459" priority="41" operator="equal">
      <formula>"LM"</formula>
    </cfRule>
    <cfRule type="cellIs" dxfId="2458" priority="42" operator="equal">
      <formula>"FM"</formula>
    </cfRule>
  </conditionalFormatting>
  <conditionalFormatting sqref="O86">
    <cfRule type="cellIs" dxfId="2457" priority="33" operator="equal">
      <formula>"NY"</formula>
    </cfRule>
    <cfRule type="cellIs" dxfId="2456" priority="34" operator="equal">
      <formula>"DM"</formula>
    </cfRule>
    <cfRule type="cellIs" dxfId="2455" priority="35" operator="equal">
      <formula>"PM"</formula>
    </cfRule>
    <cfRule type="cellIs" dxfId="2454" priority="36" operator="equal">
      <formula>"LM"</formula>
    </cfRule>
    <cfRule type="cellIs" dxfId="2453" priority="37" operator="equal">
      <formula>"FM"</formula>
    </cfRule>
  </conditionalFormatting>
  <conditionalFormatting sqref="O89">
    <cfRule type="cellIs" dxfId="2452" priority="31" operator="equal">
      <formula>"U"</formula>
    </cfRule>
    <cfRule type="cellIs" dxfId="2451" priority="32" operator="equal">
      <formula>"S"</formula>
    </cfRule>
  </conditionalFormatting>
  <conditionalFormatting sqref="O90">
    <cfRule type="cellIs" dxfId="2450" priority="26" operator="equal">
      <formula>"NY"</formula>
    </cfRule>
    <cfRule type="cellIs" dxfId="2449" priority="27" operator="equal">
      <formula>"DM"</formula>
    </cfRule>
    <cfRule type="cellIs" dxfId="2448" priority="28" operator="equal">
      <formula>"PM"</formula>
    </cfRule>
    <cfRule type="cellIs" dxfId="2447" priority="29" operator="equal">
      <formula>"LM"</formula>
    </cfRule>
    <cfRule type="cellIs" dxfId="2446" priority="30" operator="equal">
      <formula>"FM"</formula>
    </cfRule>
  </conditionalFormatting>
  <conditionalFormatting sqref="O91">
    <cfRule type="cellIs" dxfId="2445" priority="21" operator="equal">
      <formula>"NY"</formula>
    </cfRule>
    <cfRule type="cellIs" dxfId="2444" priority="22" operator="equal">
      <formula>"DM"</formula>
    </cfRule>
    <cfRule type="cellIs" dxfId="2443" priority="23" operator="equal">
      <formula>"PM"</formula>
    </cfRule>
    <cfRule type="cellIs" dxfId="2442" priority="24" operator="equal">
      <formula>"LM"</formula>
    </cfRule>
    <cfRule type="cellIs" dxfId="2441" priority="25" operator="equal">
      <formula>"FM"</formula>
    </cfRule>
  </conditionalFormatting>
  <conditionalFormatting sqref="O94">
    <cfRule type="cellIs" dxfId="2440" priority="16" operator="equal">
      <formula>"NY"</formula>
    </cfRule>
    <cfRule type="cellIs" dxfId="2439" priority="17" operator="equal">
      <formula>"DM"</formula>
    </cfRule>
    <cfRule type="cellIs" dxfId="2438" priority="18" operator="equal">
      <formula>"PM"</formula>
    </cfRule>
    <cfRule type="cellIs" dxfId="2437" priority="19" operator="equal">
      <formula>"LM"</formula>
    </cfRule>
    <cfRule type="cellIs" dxfId="2436" priority="20" operator="equal">
      <formula>"FM"</formula>
    </cfRule>
  </conditionalFormatting>
  <conditionalFormatting sqref="O95">
    <cfRule type="cellIs" dxfId="2435" priority="11" operator="equal">
      <formula>"NY"</formula>
    </cfRule>
    <cfRule type="cellIs" dxfId="2434" priority="12" operator="equal">
      <formula>"DM"</formula>
    </cfRule>
    <cfRule type="cellIs" dxfId="2433" priority="13" operator="equal">
      <formula>"PM"</formula>
    </cfRule>
    <cfRule type="cellIs" dxfId="2432" priority="14" operator="equal">
      <formula>"LM"</formula>
    </cfRule>
    <cfRule type="cellIs" dxfId="2431" priority="15" operator="equal">
      <formula>"FM"</formula>
    </cfRule>
  </conditionalFormatting>
  <conditionalFormatting sqref="O98">
    <cfRule type="cellIs" dxfId="2430" priority="6" operator="equal">
      <formula>"NY"</formula>
    </cfRule>
    <cfRule type="cellIs" dxfId="2429" priority="7" operator="equal">
      <formula>"DM"</formula>
    </cfRule>
    <cfRule type="cellIs" dxfId="2428" priority="8" operator="equal">
      <formula>"PM"</formula>
    </cfRule>
    <cfRule type="cellIs" dxfId="2427" priority="9" operator="equal">
      <formula>"LM"</formula>
    </cfRule>
    <cfRule type="cellIs" dxfId="2426" priority="10" operator="equal">
      <formula>"FM"</formula>
    </cfRule>
  </conditionalFormatting>
  <conditionalFormatting sqref="O99">
    <cfRule type="cellIs" dxfId="2425" priority="1" operator="equal">
      <formula>"NY"</formula>
    </cfRule>
    <cfRule type="cellIs" dxfId="2424" priority="2" operator="equal">
      <formula>"DM"</formula>
    </cfRule>
    <cfRule type="cellIs" dxfId="2423" priority="3" operator="equal">
      <formula>"PM"</formula>
    </cfRule>
    <cfRule type="cellIs" dxfId="2422" priority="4" operator="equal">
      <formula>"LM"</formula>
    </cfRule>
    <cfRule type="cellIs" dxfId="2421" priority="5" operator="equal">
      <formula>"FM"</formula>
    </cfRule>
  </conditionalFormatting>
  <hyperlinks>
    <hyperlink ref="D12" r:id="rId1" display="Project Measurement Data Sheet (Kamfu-SPI-MPM-datasheet) v1.1.xls" xr:uid="{00000000-0004-0000-0600-000000000000}"/>
    <hyperlink ref="D13" r:id="rId2" display="Organizational Measurement Sheet (Kamfu-SPI-MPM-Tem-datasheet) v1.2.xls" xr:uid="{00000000-0004-0000-0600-000001000000}"/>
    <hyperlink ref="D16" r:id="rId3" display="Problem Management Form (Kamfu-SPI-MC-Tem-IssuesManagement) V1.0.xls" xr:uid="{00000000-0004-0000-0600-000002000000}"/>
    <hyperlink ref="D17" r:id="rId4" display="Process Improvement Suggestion Form (Kamfu-SPI-PCM-TEM-SPIAdvic) V1.0.xls" xr:uid="{00000000-0004-0000-0600-000003000000}"/>
    <hyperlink ref="D21" r:id="rId5" xr:uid="{00000000-0004-0000-0600-000004000000}"/>
    <hyperlink ref="D22" r:id="rId6" xr:uid="{00000000-0004-0000-0600-000005000000}"/>
    <hyperlink ref="D25" r:id="rId7" display="Project Measurement Data Sheet (Kamfu-SPI-MPM-datasheet) v1.1.xls" xr:uid="{00000000-0004-0000-0600-000006000000}"/>
    <hyperlink ref="D26" r:id="rId8" display="Organizational Measurement Sheet (Kamfu-SPI-MPM-Tem-datasheet) v1.2.xls" xr:uid="{00000000-0004-0000-0600-000007000000}"/>
    <hyperlink ref="D29" r:id="rId9" display="Project Measurement Data Sheet (Kamfu-SPI-MPM-datasheet) v1.1.xls" xr:uid="{00000000-0004-0000-0600-000008000000}"/>
    <hyperlink ref="D30" r:id="rId10" display="Organizational Measurement Sheet (Kamfu-SPI-MPM-Tem-datasheet) v1.2.xls" xr:uid="{00000000-0004-0000-0600-000009000000}"/>
    <hyperlink ref="D33" r:id="rId11" display="Project Measurement Data Sheet (Kamfu-SPI-MPM-datasheet) v1.1.xls" xr:uid="{00000000-0004-0000-0600-00000A000000}"/>
    <hyperlink ref="D34" r:id="rId12" display="Organizational Measurement Sheet (Kamfu-SPI-MPM-Tem-datasheet) v1.2.xls" xr:uid="{00000000-0004-0000-0600-00000B000000}"/>
    <hyperlink ref="D37" r:id="rId13" display="Project Measurement Data Sheet (Kamfu-SPI-MPM-datasheet) v1.1.xls" xr:uid="{00000000-0004-0000-0600-00000C000000}"/>
    <hyperlink ref="D38" r:id="rId14" display="Organizational Measurement Sheet (Kamfu-SPI-MPM-Tem-datasheet) v1.2.xls" xr:uid="{00000000-0004-0000-0600-00000D000000}"/>
    <hyperlink ref="D41" r:id="rId15" display="Project Measurement Data Sheet (Kamfu-SPI-MPM-datasheet) v1.1.xls" xr:uid="{00000000-0004-0000-0600-00000E000000}"/>
    <hyperlink ref="D42" r:id="rId16" display="Organizational Measurement Sheet (Kamfu-SPI-MPM-Tem-datasheet) v1.2.xls" xr:uid="{00000000-0004-0000-0600-00000F000000}"/>
    <hyperlink ref="D50" r:id="rId17" display="Project Measurement Data Sheet (Kamfu-SPI-MPM-datasheet) v1.1.xls" xr:uid="{00000000-0004-0000-0600-000010000000}"/>
    <hyperlink ref="D51" r:id="rId18" display="Organizational Measurement Sheet (Kamfu-SPI-MPM-Tem-datasheet) v1.2.xls" xr:uid="{00000000-0004-0000-0600-000011000000}"/>
    <hyperlink ref="D54" r:id="rId19" display="Project Measurement Data Sheet (Kamfu-SPI-MPM-datasheet) v1.1.xls" xr:uid="{00000000-0004-0000-0600-000012000000}"/>
    <hyperlink ref="D55" r:id="rId20" display="Organizational Measurement Sheet (Kamfu-SPI-MPM-Tem-datasheet) v1.2.xls" xr:uid="{00000000-0004-0000-0600-000013000000}"/>
    <hyperlink ref="D58" r:id="rId21" display="Project Measurement Data Sheet (Kamfu-SPI-MPM-datasheet) v1.1.xls" xr:uid="{00000000-0004-0000-0600-000014000000}"/>
    <hyperlink ref="D59" r:id="rId22" display="Organizational Measurement Sheet (Kamfu-SPI-MPM-Tem-datasheet) v1.2.xls" xr:uid="{00000000-0004-0000-0600-000015000000}"/>
    <hyperlink ref="D46" r:id="rId23" xr:uid="{00000000-0004-0000-0600-000016000000}"/>
    <hyperlink ref="D47" r:id="rId24" xr:uid="{00000000-0004-0000-0600-000017000000}"/>
    <hyperlink ref="D62" r:id="rId25" display="Process Improvement Suggestion Form (Kamfu-SPI-PCM-TEM-SPIAdvic) V1.0.xls" xr:uid="{00000000-0004-0000-0600-000018000000}"/>
    <hyperlink ref="D66" r:id="rId26" display="Defect cause analysis record table (Kamfu-SPI-CAR_IssueList) V1.0.xlsx" xr:uid="{00000000-0004-0000-0600-000019000000}"/>
    <hyperlink ref="D67" r:id="rId27" display="Cause analysis and resolution process (Kamfu-SPI-CAR_Pro) V1.2.docx" xr:uid="{00000000-0004-0000-0600-00001A000000}"/>
    <hyperlink ref="D71" r:id="rId28" display="Project Measurement Data Sheet (Kamfu-SPI-MPM-datasheet) v1.1.xls" xr:uid="{00000000-0004-0000-0600-00001B000000}"/>
    <hyperlink ref="D75" r:id="rId29" display="Project Measurement Data Sheet (Kamfu-SPI-MPM-datasheet) v1.1.xls" xr:uid="{00000000-0004-0000-0600-00001C000000}"/>
    <hyperlink ref="D79" r:id="rId30" display="Project Measurement Data Sheet (Kamfu-SPI-MPM-datasheet) v1.1.xls" xr:uid="{00000000-0004-0000-0600-00001D000000}"/>
    <hyperlink ref="D83" r:id="rId31" display="Project Measurement Data Sheet (Kamfu-SPI-MPM-datasheet) v1.1.xls" xr:uid="{00000000-0004-0000-0600-00001E000000}"/>
    <hyperlink ref="D87" r:id="rId32" display="Project Measurement Data Sheet (Kamfu-SPI-MPM-datasheet) v1.1.xls" xr:uid="{00000000-0004-0000-0600-00001F000000}"/>
    <hyperlink ref="D92" r:id="rId33" display="Project Measurement Data Sheet (Kamfu-SPI-MPM-datasheet) v1.1.xls" xr:uid="{00000000-0004-0000-0600-000020000000}"/>
    <hyperlink ref="D96" r:id="rId34" display="Project Measurement Data Sheet (Kamfu-SPI-MPM-datasheet) v1.1.xls" xr:uid="{00000000-0004-0000-0600-000021000000}"/>
    <hyperlink ref="D100" r:id="rId35" display="Project Measurement Data Sheet (Kamfu-SPI-MPM-datasheet) v1.1.xls" xr:uid="{00000000-0004-0000-0600-000022000000}"/>
  </hyperlinks>
  <pageMargins left="0.7" right="0.7" top="0.75" bottom="0.75" header="0.3" footer="0.3"/>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Q81"/>
  <sheetViews>
    <sheetView zoomScale="70" zoomScaleNormal="70" workbookViewId="0">
      <selection activeCell="I28" sqref="I28"/>
    </sheetView>
  </sheetViews>
  <sheetFormatPr defaultColWidth="8.7265625" defaultRowHeight="15.5"/>
  <cols>
    <col min="1" max="1" width="12.453125" style="54" customWidth="1"/>
    <col min="2" max="2" width="16.453125" style="54" customWidth="1"/>
    <col min="3" max="3" width="28.453125" style="54" customWidth="1"/>
    <col min="4" max="7" width="8.7265625" style="54"/>
    <col min="8" max="8" width="23.81640625" style="54" customWidth="1"/>
    <col min="9" max="10" width="19.81640625" style="68" customWidth="1"/>
    <col min="11" max="11" width="22.1796875" style="54" customWidth="1"/>
    <col min="12" max="14" width="18.453125" style="54" customWidth="1"/>
    <col min="15" max="15" width="7.453125" style="68" customWidth="1"/>
    <col min="16" max="16" width="24.7265625" style="68" customWidth="1"/>
    <col min="17" max="17" width="7.26953125" style="54" customWidth="1"/>
    <col min="18" max="16384" width="8.7265625" style="54"/>
  </cols>
  <sheetData>
    <row r="1" spans="1:17" s="52" customFormat="1" ht="21">
      <c r="A1" s="51" t="s">
        <v>435</v>
      </c>
      <c r="I1" s="67"/>
      <c r="J1" s="67"/>
      <c r="O1" s="67"/>
      <c r="P1" s="67"/>
    </row>
    <row r="2" spans="1:17" s="52" customFormat="1" ht="21">
      <c r="A2" s="51" t="s">
        <v>436</v>
      </c>
      <c r="I2" s="67"/>
      <c r="J2" s="67"/>
      <c r="O2" s="67"/>
      <c r="P2" s="67"/>
    </row>
    <row r="3" spans="1:17">
      <c r="A3" s="53" t="s">
        <v>2</v>
      </c>
      <c r="B3" s="54" t="s">
        <v>437</v>
      </c>
    </row>
    <row r="4" spans="1:17">
      <c r="A4" s="54" t="s">
        <v>4</v>
      </c>
      <c r="B4" s="54" t="s">
        <v>438</v>
      </c>
    </row>
    <row r="5" spans="1:17">
      <c r="A5" s="53" t="s">
        <v>6</v>
      </c>
      <c r="B5" s="54" t="s">
        <v>439</v>
      </c>
    </row>
    <row r="6" spans="1:17">
      <c r="A6" s="54" t="s">
        <v>8</v>
      </c>
      <c r="B6" s="54" t="s">
        <v>440</v>
      </c>
    </row>
    <row r="8" spans="1:17" s="59" customFormat="1" ht="52">
      <c r="A8" s="55" t="s">
        <v>10</v>
      </c>
      <c r="B8" s="56" t="s">
        <v>11</v>
      </c>
      <c r="C8" s="56" t="s">
        <v>12</v>
      </c>
      <c r="D8" s="57" t="s">
        <v>13</v>
      </c>
      <c r="E8" s="57" t="s">
        <v>14</v>
      </c>
      <c r="F8" s="57" t="s">
        <v>15</v>
      </c>
      <c r="G8" s="57" t="s">
        <v>16</v>
      </c>
      <c r="H8" s="58" t="s">
        <v>17</v>
      </c>
      <c r="I8" s="69" t="s">
        <v>18</v>
      </c>
      <c r="J8" s="69" t="s">
        <v>19</v>
      </c>
      <c r="K8" s="58" t="s">
        <v>20</v>
      </c>
      <c r="L8" s="56" t="s">
        <v>21</v>
      </c>
      <c r="M8" s="56" t="s">
        <v>22</v>
      </c>
      <c r="N8" s="58" t="s">
        <v>23</v>
      </c>
      <c r="O8" s="69" t="s">
        <v>24</v>
      </c>
      <c r="P8" s="70" t="s">
        <v>25</v>
      </c>
      <c r="Q8" s="58" t="s">
        <v>26</v>
      </c>
    </row>
    <row r="9" spans="1:17" s="59" customFormat="1" ht="13">
      <c r="A9" s="1" t="s">
        <v>27</v>
      </c>
      <c r="B9" s="80" t="s">
        <v>28</v>
      </c>
      <c r="C9" s="81"/>
      <c r="D9" s="81"/>
      <c r="E9" s="81"/>
      <c r="F9" s="81"/>
      <c r="G9" s="81"/>
      <c r="H9" s="81"/>
      <c r="I9" s="71"/>
      <c r="J9" s="71"/>
      <c r="K9" s="81"/>
      <c r="L9" s="11"/>
      <c r="M9" s="11"/>
      <c r="N9" s="11"/>
      <c r="O9" s="12"/>
      <c r="P9" s="72"/>
      <c r="Q9" s="11"/>
    </row>
    <row r="10" spans="1:17" s="61" customFormat="1" ht="51.75" customHeight="1">
      <c r="A10" s="27" t="s">
        <v>29</v>
      </c>
      <c r="B10" s="45" t="s">
        <v>441</v>
      </c>
      <c r="C10" s="139" t="s">
        <v>442</v>
      </c>
      <c r="D10" s="140"/>
      <c r="E10" s="139"/>
      <c r="F10" s="139"/>
      <c r="G10" s="139"/>
      <c r="H10" s="139"/>
      <c r="I10" s="73" t="s">
        <v>443</v>
      </c>
      <c r="J10" s="73" t="s">
        <v>444</v>
      </c>
      <c r="K10" s="106" t="s">
        <v>445</v>
      </c>
      <c r="L10" s="106"/>
      <c r="M10" s="106"/>
      <c r="N10" s="106"/>
      <c r="O10" s="25" t="s">
        <v>1137</v>
      </c>
      <c r="P10" s="74"/>
      <c r="Q10" s="11" t="s">
        <v>1739</v>
      </c>
    </row>
    <row r="11" spans="1:17" s="59" customFormat="1" ht="13">
      <c r="A11" s="1" t="s">
        <v>33</v>
      </c>
      <c r="B11" s="4" t="s">
        <v>441</v>
      </c>
      <c r="C11" s="141" t="s">
        <v>334</v>
      </c>
      <c r="D11" s="136"/>
      <c r="E11" s="136"/>
      <c r="F11" s="136"/>
      <c r="G11" s="142"/>
      <c r="H11" s="5" t="s">
        <v>335</v>
      </c>
      <c r="I11" s="90" t="s">
        <v>1123</v>
      </c>
      <c r="J11" s="90" t="s">
        <v>1123</v>
      </c>
      <c r="K11" s="11"/>
      <c r="L11" s="11"/>
      <c r="M11" s="11"/>
      <c r="N11" s="11"/>
      <c r="O11" s="90" t="s">
        <v>1137</v>
      </c>
      <c r="P11" s="12"/>
      <c r="Q11" s="11"/>
    </row>
    <row r="12" spans="1:17" s="60" customFormat="1" ht="81">
      <c r="A12" s="6" t="s">
        <v>36</v>
      </c>
      <c r="B12" s="6" t="s">
        <v>334</v>
      </c>
      <c r="C12" s="66" t="s">
        <v>446</v>
      </c>
      <c r="D12" s="17" t="s">
        <v>447</v>
      </c>
      <c r="E12" s="23" t="str">
        <f>HYPERLINK("01-组织级\01-组织财富库\01-标准过程文件库\04-组织过程类\02-过程资产管理\过程资产管理过程文件 (Kamfu-SPI-PAD-Proc-Doc)V1-1-engl.docx","engl")</f>
        <v>engl</v>
      </c>
      <c r="F12" s="8" t="s">
        <v>1073</v>
      </c>
      <c r="G12" s="8" t="s">
        <v>41</v>
      </c>
      <c r="H12" s="9"/>
      <c r="I12" s="12" t="s">
        <v>1123</v>
      </c>
      <c r="J12" s="16"/>
      <c r="K12" s="14"/>
      <c r="L12" s="15"/>
      <c r="M12" s="15"/>
      <c r="N12" s="14"/>
      <c r="O12" s="16"/>
      <c r="P12" s="11"/>
      <c r="Q12" s="11" t="s">
        <v>1127</v>
      </c>
    </row>
    <row r="13" spans="1:17" s="60" customFormat="1" ht="13">
      <c r="A13" s="6" t="s">
        <v>36</v>
      </c>
      <c r="B13" s="6" t="s">
        <v>334</v>
      </c>
      <c r="C13" s="66" t="s">
        <v>42</v>
      </c>
      <c r="D13" s="8" t="s">
        <v>43</v>
      </c>
      <c r="E13" s="8" t="s">
        <v>39</v>
      </c>
      <c r="F13" s="8" t="s">
        <v>40</v>
      </c>
      <c r="G13" s="8" t="s">
        <v>41</v>
      </c>
      <c r="H13" s="9"/>
      <c r="I13" s="12"/>
      <c r="J13" s="16"/>
      <c r="K13" s="14"/>
      <c r="L13" s="15"/>
      <c r="M13" s="15"/>
      <c r="N13" s="14"/>
      <c r="O13" s="16"/>
      <c r="P13" s="11"/>
      <c r="Q13" s="11"/>
    </row>
    <row r="14" spans="1:17" s="59" customFormat="1" ht="13">
      <c r="A14" s="1" t="s">
        <v>27</v>
      </c>
      <c r="B14" s="80" t="s">
        <v>47</v>
      </c>
      <c r="C14" s="81"/>
      <c r="D14" s="81"/>
      <c r="E14" s="81"/>
      <c r="F14" s="81"/>
      <c r="G14" s="81"/>
      <c r="H14" s="81"/>
      <c r="I14" s="71"/>
      <c r="J14" s="71"/>
      <c r="K14" s="81"/>
      <c r="L14" s="11"/>
      <c r="M14" s="11"/>
      <c r="N14" s="11"/>
      <c r="O14" s="12"/>
      <c r="P14" s="72"/>
      <c r="Q14" s="11"/>
    </row>
    <row r="15" spans="1:17" s="61" customFormat="1" ht="51.75" customHeight="1">
      <c r="A15" s="27" t="s">
        <v>29</v>
      </c>
      <c r="B15" s="45" t="s">
        <v>448</v>
      </c>
      <c r="C15" s="139" t="s">
        <v>449</v>
      </c>
      <c r="D15" s="140"/>
      <c r="E15" s="139"/>
      <c r="F15" s="139"/>
      <c r="G15" s="139"/>
      <c r="H15" s="139"/>
      <c r="I15" s="73" t="s">
        <v>450</v>
      </c>
      <c r="J15" s="73"/>
      <c r="K15" s="106" t="s">
        <v>451</v>
      </c>
      <c r="L15" s="106"/>
      <c r="M15" s="106"/>
      <c r="N15" s="106"/>
      <c r="O15" s="25" t="s">
        <v>1137</v>
      </c>
      <c r="P15" s="26"/>
      <c r="Q15" s="11" t="s">
        <v>1740</v>
      </c>
    </row>
    <row r="16" spans="1:17" s="60" customFormat="1" ht="13">
      <c r="A16" s="1" t="s">
        <v>33</v>
      </c>
      <c r="B16" s="4" t="s">
        <v>448</v>
      </c>
      <c r="C16" s="141" t="s">
        <v>334</v>
      </c>
      <c r="D16" s="136"/>
      <c r="E16" s="136"/>
      <c r="F16" s="136"/>
      <c r="G16" s="142"/>
      <c r="H16" s="5" t="s">
        <v>335</v>
      </c>
      <c r="I16" s="90" t="s">
        <v>1123</v>
      </c>
      <c r="J16" s="90" t="s">
        <v>1123</v>
      </c>
      <c r="K16" s="11"/>
      <c r="L16" s="11"/>
      <c r="M16" s="11"/>
      <c r="N16" s="11"/>
      <c r="O16" s="90" t="s">
        <v>1137</v>
      </c>
      <c r="P16" s="11"/>
      <c r="Q16" s="11"/>
    </row>
    <row r="17" spans="1:17" s="59" customFormat="1" ht="81">
      <c r="A17" s="6" t="s">
        <v>36</v>
      </c>
      <c r="B17" s="6" t="s">
        <v>334</v>
      </c>
      <c r="C17" s="88" t="s">
        <v>446</v>
      </c>
      <c r="D17" s="17" t="s">
        <v>447</v>
      </c>
      <c r="E17" s="89" t="str">
        <f>HYPERLINK("01-组织级\01-组织财富库\01-标准过程文件库\04-组织过程类\02-过程资产管理\过程资产管理过程文件 (Kamfu-SPI-PAD-Proc-Doc)V1-1-engl.docx","engl")</f>
        <v>engl</v>
      </c>
      <c r="F17" s="15" t="s">
        <v>1073</v>
      </c>
      <c r="G17" s="15" t="s">
        <v>41</v>
      </c>
      <c r="H17" s="9"/>
      <c r="I17" s="12" t="s">
        <v>1123</v>
      </c>
      <c r="J17" s="16"/>
      <c r="K17" s="14"/>
      <c r="L17" s="15"/>
      <c r="M17" s="15"/>
      <c r="N17" s="14"/>
      <c r="O17" s="16"/>
      <c r="P17" s="12"/>
      <c r="Q17" s="11" t="s">
        <v>1127</v>
      </c>
    </row>
    <row r="18" spans="1:17" s="59" customFormat="1" ht="13">
      <c r="A18" s="6" t="s">
        <v>36</v>
      </c>
      <c r="B18" s="6" t="s">
        <v>334</v>
      </c>
      <c r="C18" s="88" t="s">
        <v>42</v>
      </c>
      <c r="D18" s="15" t="s">
        <v>43</v>
      </c>
      <c r="E18" s="15" t="s">
        <v>39</v>
      </c>
      <c r="F18" s="15" t="s">
        <v>40</v>
      </c>
      <c r="G18" s="15" t="s">
        <v>41</v>
      </c>
      <c r="H18" s="9"/>
      <c r="I18" s="12"/>
      <c r="J18" s="16"/>
      <c r="K18" s="14"/>
      <c r="L18" s="15"/>
      <c r="M18" s="15"/>
      <c r="N18" s="14"/>
      <c r="O18" s="16"/>
      <c r="P18" s="12"/>
      <c r="Q18" s="11"/>
    </row>
    <row r="19" spans="1:17" s="61" customFormat="1" ht="51.75" customHeight="1">
      <c r="A19" s="27" t="s">
        <v>29</v>
      </c>
      <c r="B19" s="45" t="s">
        <v>452</v>
      </c>
      <c r="C19" s="139" t="s">
        <v>453</v>
      </c>
      <c r="D19" s="140"/>
      <c r="E19" s="139"/>
      <c r="F19" s="139"/>
      <c r="G19" s="139"/>
      <c r="H19" s="139"/>
      <c r="I19" s="73" t="s">
        <v>454</v>
      </c>
      <c r="J19" s="73"/>
      <c r="K19" s="106" t="s">
        <v>455</v>
      </c>
      <c r="L19" s="106"/>
      <c r="M19" s="106"/>
      <c r="N19" s="106"/>
      <c r="O19" s="25" t="s">
        <v>1137</v>
      </c>
      <c r="P19" s="74"/>
      <c r="Q19" s="11" t="s">
        <v>1740</v>
      </c>
    </row>
    <row r="20" spans="1:17" s="60" customFormat="1" ht="13">
      <c r="A20" s="1" t="s">
        <v>33</v>
      </c>
      <c r="B20" s="4" t="s">
        <v>452</v>
      </c>
      <c r="C20" s="141" t="s">
        <v>334</v>
      </c>
      <c r="D20" s="136"/>
      <c r="E20" s="136"/>
      <c r="F20" s="136"/>
      <c r="G20" s="142"/>
      <c r="H20" s="5" t="s">
        <v>335</v>
      </c>
      <c r="I20" s="90" t="s">
        <v>1123</v>
      </c>
      <c r="J20" s="90" t="s">
        <v>1123</v>
      </c>
      <c r="K20" s="11"/>
      <c r="L20" s="11"/>
      <c r="M20" s="11"/>
      <c r="N20" s="11"/>
      <c r="O20" s="90" t="s">
        <v>1137</v>
      </c>
      <c r="P20" s="11"/>
      <c r="Q20" s="11"/>
    </row>
    <row r="21" spans="1:17" s="60" customFormat="1" ht="63">
      <c r="A21" s="6" t="s">
        <v>36</v>
      </c>
      <c r="B21" s="6" t="s">
        <v>334</v>
      </c>
      <c r="C21" s="66" t="s">
        <v>336</v>
      </c>
      <c r="D21" s="7" t="s">
        <v>456</v>
      </c>
      <c r="E21" s="23" t="str">
        <f>HYPERLINK("01-组织级\01-组织财富库\04-可复用库\02-历史项目\组织度量表(ORG_OPF_MPMList)V1-2-engl.xlsx","engl")</f>
        <v>engl</v>
      </c>
      <c r="F21" s="8" t="s">
        <v>1073</v>
      </c>
      <c r="G21" s="8" t="s">
        <v>41</v>
      </c>
      <c r="H21" s="9"/>
      <c r="I21" s="12" t="s">
        <v>1123</v>
      </c>
      <c r="J21" s="16"/>
      <c r="K21" s="14"/>
      <c r="L21" s="15"/>
      <c r="M21" s="15"/>
      <c r="N21" s="14"/>
      <c r="O21" s="16"/>
      <c r="P21" s="11"/>
      <c r="Q21" s="11" t="s">
        <v>1127</v>
      </c>
    </row>
    <row r="22" spans="1:17" s="59" customFormat="1" ht="13">
      <c r="A22" s="6" t="s">
        <v>36</v>
      </c>
      <c r="B22" s="6" t="s">
        <v>334</v>
      </c>
      <c r="C22" s="88" t="s">
        <v>42</v>
      </c>
      <c r="D22" s="15" t="s">
        <v>43</v>
      </c>
      <c r="E22" s="15" t="s">
        <v>39</v>
      </c>
      <c r="F22" s="15" t="s">
        <v>40</v>
      </c>
      <c r="G22" s="15" t="s">
        <v>41</v>
      </c>
      <c r="H22" s="9"/>
      <c r="I22" s="12"/>
      <c r="J22" s="16"/>
      <c r="K22" s="14"/>
      <c r="L22" s="15"/>
      <c r="M22" s="15"/>
      <c r="N22" s="14"/>
      <c r="O22" s="16"/>
      <c r="P22" s="12"/>
      <c r="Q22" s="11"/>
    </row>
    <row r="23" spans="1:17" s="61" customFormat="1" ht="51.75" customHeight="1">
      <c r="A23" s="27" t="s">
        <v>29</v>
      </c>
      <c r="B23" s="45" t="s">
        <v>457</v>
      </c>
      <c r="C23" s="139" t="s">
        <v>458</v>
      </c>
      <c r="D23" s="140"/>
      <c r="E23" s="139"/>
      <c r="F23" s="139"/>
      <c r="G23" s="139"/>
      <c r="H23" s="139"/>
      <c r="I23" s="73" t="s">
        <v>459</v>
      </c>
      <c r="J23" s="73"/>
      <c r="K23" s="106" t="s">
        <v>460</v>
      </c>
      <c r="L23" s="106"/>
      <c r="M23" s="106"/>
      <c r="N23" s="106"/>
      <c r="O23" s="25" t="s">
        <v>1137</v>
      </c>
      <c r="P23" s="26"/>
      <c r="Q23" s="11" t="s">
        <v>1741</v>
      </c>
    </row>
    <row r="24" spans="1:17" s="60" customFormat="1" ht="13">
      <c r="A24" s="1" t="s">
        <v>33</v>
      </c>
      <c r="B24" s="4" t="s">
        <v>457</v>
      </c>
      <c r="C24" s="141" t="s">
        <v>334</v>
      </c>
      <c r="D24" s="136"/>
      <c r="E24" s="136"/>
      <c r="F24" s="136"/>
      <c r="G24" s="142"/>
      <c r="H24" s="5" t="s">
        <v>335</v>
      </c>
      <c r="I24" s="90" t="s">
        <v>1123</v>
      </c>
      <c r="J24" s="90" t="s">
        <v>1123</v>
      </c>
      <c r="K24" s="11"/>
      <c r="L24" s="11"/>
      <c r="M24" s="11"/>
      <c r="N24" s="11"/>
      <c r="O24" s="90" t="s">
        <v>1137</v>
      </c>
      <c r="P24" s="11"/>
      <c r="Q24" s="11"/>
    </row>
    <row r="25" spans="1:17" s="59" customFormat="1" ht="45">
      <c r="A25" s="6" t="s">
        <v>36</v>
      </c>
      <c r="B25" s="6" t="s">
        <v>334</v>
      </c>
      <c r="C25" s="88" t="s">
        <v>461</v>
      </c>
      <c r="D25" s="17" t="s">
        <v>1102</v>
      </c>
      <c r="E25" s="89" t="str">
        <f>HYPERLINK("01-组织级\01-组织财富库\01-标准过程文件库\03-支持类\02-配置管理\组织级配置管理计划(Kamfu-SPI-CM-OCMPlan)V1-1-engl.xlsx","engl")</f>
        <v>engl</v>
      </c>
      <c r="F25" s="15" t="s">
        <v>1073</v>
      </c>
      <c r="G25" s="15" t="s">
        <v>41</v>
      </c>
      <c r="H25" s="9"/>
      <c r="I25" s="12" t="s">
        <v>1123</v>
      </c>
      <c r="J25" s="16"/>
      <c r="K25" s="14"/>
      <c r="L25" s="15"/>
      <c r="M25" s="15"/>
      <c r="N25" s="14"/>
      <c r="O25" s="16"/>
      <c r="P25" s="12"/>
      <c r="Q25" s="11" t="s">
        <v>1127</v>
      </c>
    </row>
    <row r="26" spans="1:17" s="59" customFormat="1" ht="13">
      <c r="A26" s="6" t="s">
        <v>36</v>
      </c>
      <c r="B26" s="6" t="s">
        <v>334</v>
      </c>
      <c r="C26" s="88" t="s">
        <v>42</v>
      </c>
      <c r="D26" s="15" t="s">
        <v>43</v>
      </c>
      <c r="E26" s="15" t="s">
        <v>39</v>
      </c>
      <c r="F26" s="15" t="s">
        <v>40</v>
      </c>
      <c r="G26" s="15" t="s">
        <v>41</v>
      </c>
      <c r="H26" s="9"/>
      <c r="I26" s="12"/>
      <c r="J26" s="16"/>
      <c r="K26" s="14"/>
      <c r="L26" s="15"/>
      <c r="M26" s="15"/>
      <c r="N26" s="14"/>
      <c r="O26" s="16"/>
      <c r="P26" s="12"/>
      <c r="Q26" s="11"/>
    </row>
    <row r="27" spans="1:17" s="60" customFormat="1" ht="13">
      <c r="A27" s="1" t="s">
        <v>27</v>
      </c>
      <c r="B27" s="2" t="s">
        <v>73</v>
      </c>
      <c r="C27" s="3"/>
      <c r="D27" s="3"/>
      <c r="E27" s="3"/>
      <c r="F27" s="3"/>
      <c r="G27" s="3"/>
      <c r="H27" s="3"/>
      <c r="I27" s="71"/>
      <c r="J27" s="71"/>
      <c r="K27" s="3"/>
      <c r="L27" s="11"/>
      <c r="M27" s="11"/>
      <c r="N27" s="11"/>
      <c r="O27" s="90"/>
      <c r="P27" s="13"/>
      <c r="Q27" s="11"/>
    </row>
    <row r="28" spans="1:17" s="61" customFormat="1" ht="51.75" customHeight="1">
      <c r="A28" s="27" t="s">
        <v>29</v>
      </c>
      <c r="B28" s="45" t="s">
        <v>462</v>
      </c>
      <c r="C28" s="139" t="s">
        <v>463</v>
      </c>
      <c r="D28" s="140"/>
      <c r="E28" s="139"/>
      <c r="F28" s="139"/>
      <c r="G28" s="139"/>
      <c r="H28" s="139"/>
      <c r="I28" s="73" t="s">
        <v>464</v>
      </c>
      <c r="J28" s="73"/>
      <c r="K28" s="106" t="s">
        <v>465</v>
      </c>
      <c r="L28" s="106"/>
      <c r="M28" s="106"/>
      <c r="N28" s="106"/>
      <c r="O28" s="25" t="s">
        <v>1137</v>
      </c>
      <c r="P28" s="26"/>
      <c r="Q28" s="11" t="s">
        <v>1742</v>
      </c>
    </row>
    <row r="29" spans="1:17" s="59" customFormat="1" ht="13">
      <c r="A29" s="1" t="s">
        <v>33</v>
      </c>
      <c r="B29" s="4" t="s">
        <v>462</v>
      </c>
      <c r="C29" s="141" t="s">
        <v>334</v>
      </c>
      <c r="D29" s="136"/>
      <c r="E29" s="136"/>
      <c r="F29" s="136"/>
      <c r="G29" s="142"/>
      <c r="H29" s="5" t="s">
        <v>335</v>
      </c>
      <c r="I29" s="90" t="s">
        <v>1123</v>
      </c>
      <c r="J29" s="90" t="s">
        <v>1123</v>
      </c>
      <c r="K29" s="11"/>
      <c r="L29" s="11"/>
      <c r="M29" s="11"/>
      <c r="N29" s="11"/>
      <c r="O29" s="90" t="s">
        <v>1137</v>
      </c>
      <c r="P29" s="12"/>
      <c r="Q29" s="11"/>
    </row>
    <row r="30" spans="1:17" s="60" customFormat="1" ht="81">
      <c r="A30" s="6" t="s">
        <v>36</v>
      </c>
      <c r="B30" s="6" t="s">
        <v>334</v>
      </c>
      <c r="C30" s="66" t="s">
        <v>446</v>
      </c>
      <c r="D30" s="17" t="s">
        <v>447</v>
      </c>
      <c r="E30" s="23" t="str">
        <f>HYPERLINK("01-组织级\01-组织财富库\01-标准过程文件库\04-组织过程类\02-过程资产管理\过程资产管理过程文件 (Kamfu-SPI-PAD-Proc-Doc)V1-1-engl.docx","engl")</f>
        <v>engl</v>
      </c>
      <c r="F30" s="8" t="s">
        <v>1073</v>
      </c>
      <c r="G30" s="8" t="s">
        <v>41</v>
      </c>
      <c r="H30" s="9"/>
      <c r="I30" s="12" t="s">
        <v>1123</v>
      </c>
      <c r="J30" s="16"/>
      <c r="K30" s="14"/>
      <c r="L30" s="15"/>
      <c r="M30" s="15"/>
      <c r="N30" s="14"/>
      <c r="O30" s="16"/>
      <c r="P30" s="11"/>
      <c r="Q30" s="11" t="s">
        <v>1127</v>
      </c>
    </row>
    <row r="31" spans="1:17" s="60" customFormat="1" ht="13">
      <c r="A31" s="6" t="s">
        <v>36</v>
      </c>
      <c r="B31" s="6" t="s">
        <v>334</v>
      </c>
      <c r="C31" s="66" t="s">
        <v>42</v>
      </c>
      <c r="D31" s="8" t="s">
        <v>43</v>
      </c>
      <c r="E31" s="8" t="s">
        <v>39</v>
      </c>
      <c r="F31" s="8" t="s">
        <v>40</v>
      </c>
      <c r="G31" s="8" t="s">
        <v>41</v>
      </c>
      <c r="H31" s="9"/>
      <c r="I31" s="12"/>
      <c r="J31" s="16"/>
      <c r="K31" s="14"/>
      <c r="L31" s="15"/>
      <c r="M31" s="15"/>
      <c r="N31" s="14"/>
      <c r="O31" s="16"/>
      <c r="P31" s="11"/>
      <c r="Q31" s="11"/>
    </row>
    <row r="32" spans="1:17" s="61" customFormat="1" ht="51.75" customHeight="1">
      <c r="A32" s="27" t="s">
        <v>29</v>
      </c>
      <c r="B32" s="45" t="s">
        <v>466</v>
      </c>
      <c r="C32" s="139" t="s">
        <v>467</v>
      </c>
      <c r="D32" s="140"/>
      <c r="E32" s="139"/>
      <c r="F32" s="139"/>
      <c r="G32" s="139"/>
      <c r="H32" s="139"/>
      <c r="I32" s="73" t="s">
        <v>468</v>
      </c>
      <c r="J32" s="73"/>
      <c r="K32" s="106" t="s">
        <v>469</v>
      </c>
      <c r="L32" s="106" t="s">
        <v>1854</v>
      </c>
      <c r="M32" s="106"/>
      <c r="N32" s="106"/>
      <c r="O32" s="25" t="s">
        <v>1316</v>
      </c>
      <c r="P32" s="74"/>
      <c r="Q32" s="11" t="s">
        <v>1743</v>
      </c>
    </row>
    <row r="33" spans="1:17" s="59" customFormat="1" ht="39">
      <c r="A33" s="1" t="s">
        <v>33</v>
      </c>
      <c r="B33" s="4" t="s">
        <v>466</v>
      </c>
      <c r="C33" s="141" t="s">
        <v>334</v>
      </c>
      <c r="D33" s="136"/>
      <c r="E33" s="136"/>
      <c r="F33" s="136"/>
      <c r="G33" s="142"/>
      <c r="H33" s="5" t="s">
        <v>335</v>
      </c>
      <c r="I33" s="90" t="s">
        <v>1123</v>
      </c>
      <c r="J33" s="90" t="s">
        <v>1123</v>
      </c>
      <c r="K33" s="11"/>
      <c r="L33" s="11" t="s">
        <v>1854</v>
      </c>
      <c r="M33" s="11"/>
      <c r="N33" s="11"/>
      <c r="O33" s="12" t="s">
        <v>1316</v>
      </c>
      <c r="P33" s="12"/>
      <c r="Q33" s="11"/>
    </row>
    <row r="34" spans="1:17" s="60" customFormat="1" ht="39">
      <c r="A34" s="6" t="s">
        <v>36</v>
      </c>
      <c r="B34" s="6" t="s">
        <v>334</v>
      </c>
      <c r="C34" s="66" t="s">
        <v>470</v>
      </c>
      <c r="D34" s="17" t="s">
        <v>1103</v>
      </c>
      <c r="E34" s="23" t="str">
        <f>HYPERLINK("01-组织级\01-组织财富库\01-标准过程文件库\04-组织过程类\01-过程改进\现场诊断报告-20xx-engl.pptx","engl")</f>
        <v>engl</v>
      </c>
      <c r="F34" s="8" t="s">
        <v>1073</v>
      </c>
      <c r="G34" s="8" t="s">
        <v>41</v>
      </c>
      <c r="H34" s="9"/>
      <c r="I34" s="12" t="s">
        <v>1128</v>
      </c>
      <c r="J34" s="16"/>
      <c r="K34" s="14"/>
      <c r="L34" s="15"/>
      <c r="M34" s="15"/>
      <c r="N34" s="14"/>
      <c r="O34" s="16"/>
      <c r="P34" s="11"/>
      <c r="Q34" s="11" t="s">
        <v>1127</v>
      </c>
    </row>
    <row r="35" spans="1:17" s="60" customFormat="1" ht="13">
      <c r="A35" s="6" t="s">
        <v>36</v>
      </c>
      <c r="B35" s="6" t="s">
        <v>334</v>
      </c>
      <c r="C35" s="66" t="s">
        <v>42</v>
      </c>
      <c r="D35" s="8" t="s">
        <v>43</v>
      </c>
      <c r="E35" s="8" t="s">
        <v>39</v>
      </c>
      <c r="F35" s="8" t="s">
        <v>40</v>
      </c>
      <c r="G35" s="8" t="s">
        <v>41</v>
      </c>
      <c r="H35" s="9"/>
      <c r="I35" s="12"/>
      <c r="J35" s="16"/>
      <c r="K35" s="14"/>
      <c r="L35" s="15"/>
      <c r="M35" s="15"/>
      <c r="N35" s="14"/>
      <c r="O35" s="16"/>
      <c r="P35" s="11"/>
      <c r="Q35" s="11"/>
    </row>
    <row r="36" spans="1:17" s="61" customFormat="1" ht="51.75" customHeight="1">
      <c r="A36" s="27" t="s">
        <v>29</v>
      </c>
      <c r="B36" s="45" t="s">
        <v>471</v>
      </c>
      <c r="C36" s="139" t="s">
        <v>472</v>
      </c>
      <c r="D36" s="140"/>
      <c r="E36" s="139"/>
      <c r="F36" s="139"/>
      <c r="G36" s="139"/>
      <c r="H36" s="139"/>
      <c r="I36" s="73" t="s">
        <v>473</v>
      </c>
      <c r="J36" s="73" t="s">
        <v>474</v>
      </c>
      <c r="K36" s="106" t="s">
        <v>475</v>
      </c>
      <c r="L36" s="106"/>
      <c r="M36" s="106"/>
      <c r="N36" s="106"/>
      <c r="O36" s="25" t="s">
        <v>1137</v>
      </c>
      <c r="P36" s="74"/>
      <c r="Q36" s="11" t="s">
        <v>1743</v>
      </c>
    </row>
    <row r="37" spans="1:17" s="60" customFormat="1" ht="13">
      <c r="A37" s="1" t="s">
        <v>33</v>
      </c>
      <c r="B37" s="4" t="s">
        <v>471</v>
      </c>
      <c r="C37" s="141" t="s">
        <v>334</v>
      </c>
      <c r="D37" s="136"/>
      <c r="E37" s="136"/>
      <c r="F37" s="136"/>
      <c r="G37" s="142"/>
      <c r="H37" s="5" t="s">
        <v>335</v>
      </c>
      <c r="I37" s="90" t="s">
        <v>1123</v>
      </c>
      <c r="J37" s="90" t="s">
        <v>1123</v>
      </c>
      <c r="K37" s="11"/>
      <c r="L37" s="11"/>
      <c r="M37" s="11"/>
      <c r="N37" s="11"/>
      <c r="O37" s="90" t="s">
        <v>1137</v>
      </c>
      <c r="P37" s="11"/>
      <c r="Q37" s="11"/>
    </row>
    <row r="38" spans="1:17" s="60" customFormat="1" ht="63">
      <c r="A38" s="6" t="s">
        <v>36</v>
      </c>
      <c r="B38" s="6" t="s">
        <v>334</v>
      </c>
      <c r="C38" s="66" t="s">
        <v>476</v>
      </c>
      <c r="D38" s="17" t="s">
        <v>477</v>
      </c>
      <c r="E38" s="23" t="str">
        <f>HYPERLINK("01-组织级\01-组织财富库\01-标准过程文件库\04-组织过程类\01-过程改进\过程定义行动计划(Kamfu-SPI-PCM-Tem-PDPlan)V1-1-engl.docx","engl")</f>
        <v>engl</v>
      </c>
      <c r="F38" s="8" t="s">
        <v>1073</v>
      </c>
      <c r="G38" s="8" t="s">
        <v>41</v>
      </c>
      <c r="H38" s="9"/>
      <c r="I38" s="12" t="s">
        <v>1123</v>
      </c>
      <c r="J38" s="16"/>
      <c r="K38" s="14"/>
      <c r="L38" s="15"/>
      <c r="M38" s="15"/>
      <c r="N38" s="14"/>
      <c r="O38" s="16"/>
      <c r="P38" s="11"/>
      <c r="Q38" s="11" t="s">
        <v>1127</v>
      </c>
    </row>
    <row r="39" spans="1:17" s="59" customFormat="1" ht="13">
      <c r="A39" s="6" t="s">
        <v>36</v>
      </c>
      <c r="B39" s="6" t="s">
        <v>334</v>
      </c>
      <c r="C39" s="88" t="s">
        <v>42</v>
      </c>
      <c r="D39" s="15" t="s">
        <v>43</v>
      </c>
      <c r="E39" s="15" t="s">
        <v>39</v>
      </c>
      <c r="F39" s="15" t="s">
        <v>40</v>
      </c>
      <c r="G39" s="15" t="s">
        <v>41</v>
      </c>
      <c r="H39" s="9"/>
      <c r="I39" s="12"/>
      <c r="J39" s="16"/>
      <c r="K39" s="14"/>
      <c r="L39" s="15"/>
      <c r="M39" s="15"/>
      <c r="N39" s="14"/>
      <c r="O39" s="16"/>
      <c r="P39" s="12"/>
      <c r="Q39" s="11"/>
    </row>
    <row r="40" spans="1:17" s="61" customFormat="1" ht="51.75" customHeight="1">
      <c r="A40" s="27" t="s">
        <v>29</v>
      </c>
      <c r="B40" s="45" t="s">
        <v>478</v>
      </c>
      <c r="C40" s="139" t="s">
        <v>479</v>
      </c>
      <c r="D40" s="140"/>
      <c r="E40" s="139"/>
      <c r="F40" s="139"/>
      <c r="G40" s="139"/>
      <c r="H40" s="139"/>
      <c r="I40" s="73"/>
      <c r="J40" s="73"/>
      <c r="K40" s="106" t="s">
        <v>480</v>
      </c>
      <c r="L40" s="106"/>
      <c r="M40" s="106" t="s">
        <v>1855</v>
      </c>
      <c r="N40" s="106"/>
      <c r="O40" s="25" t="s">
        <v>1137</v>
      </c>
      <c r="P40" s="74"/>
      <c r="Q40" s="11" t="s">
        <v>1744</v>
      </c>
    </row>
    <row r="41" spans="1:17" s="60" customFormat="1" ht="13">
      <c r="A41" s="1" t="s">
        <v>33</v>
      </c>
      <c r="B41" s="4" t="s">
        <v>478</v>
      </c>
      <c r="C41" s="141" t="s">
        <v>334</v>
      </c>
      <c r="D41" s="136"/>
      <c r="E41" s="136"/>
      <c r="F41" s="136"/>
      <c r="G41" s="142"/>
      <c r="H41" s="5" t="s">
        <v>335</v>
      </c>
      <c r="I41" s="90" t="s">
        <v>1123</v>
      </c>
      <c r="J41" s="90" t="s">
        <v>1123</v>
      </c>
      <c r="K41" s="11"/>
      <c r="L41" s="11"/>
      <c r="M41" s="11"/>
      <c r="N41" s="11"/>
      <c r="O41" s="90" t="s">
        <v>1137</v>
      </c>
      <c r="P41" s="11"/>
      <c r="Q41" s="11"/>
    </row>
    <row r="42" spans="1:17" s="60" customFormat="1" ht="54">
      <c r="A42" s="6" t="s">
        <v>36</v>
      </c>
      <c r="B42" s="6" t="s">
        <v>334</v>
      </c>
      <c r="C42" s="66" t="s">
        <v>481</v>
      </c>
      <c r="D42" s="17" t="s">
        <v>482</v>
      </c>
      <c r="E42" s="23" t="str">
        <f>HYPERLINK("01-组织级\01-组织财富库\01-标准过程文件库\04-组织过程类\02-过程资产管理\裁剪指南 (Kamfu-SPI-PAD-Guid-Tailor)V1-1-engl.xlsx","engl")</f>
        <v>engl</v>
      </c>
      <c r="F42" s="8" t="s">
        <v>1073</v>
      </c>
      <c r="G42" s="8" t="s">
        <v>41</v>
      </c>
      <c r="H42" s="9"/>
      <c r="I42" s="12" t="s">
        <v>1123</v>
      </c>
      <c r="J42" s="16"/>
      <c r="K42" s="14"/>
      <c r="L42" s="15"/>
      <c r="M42" s="15" t="s">
        <v>1855</v>
      </c>
      <c r="N42" s="14"/>
      <c r="O42" s="16"/>
      <c r="P42" s="11"/>
      <c r="Q42" s="11" t="s">
        <v>1127</v>
      </c>
    </row>
    <row r="43" spans="1:17" s="59" customFormat="1" ht="13">
      <c r="A43" s="6" t="s">
        <v>36</v>
      </c>
      <c r="B43" s="6" t="s">
        <v>334</v>
      </c>
      <c r="C43" s="88" t="s">
        <v>42</v>
      </c>
      <c r="D43" s="15" t="s">
        <v>43</v>
      </c>
      <c r="E43" s="15" t="s">
        <v>39</v>
      </c>
      <c r="F43" s="15" t="s">
        <v>40</v>
      </c>
      <c r="G43" s="15" t="s">
        <v>41</v>
      </c>
      <c r="H43" s="9"/>
      <c r="I43" s="12"/>
      <c r="J43" s="16"/>
      <c r="K43" s="14"/>
      <c r="L43" s="15"/>
      <c r="M43" s="15"/>
      <c r="N43" s="14"/>
      <c r="O43" s="16"/>
      <c r="P43" s="12"/>
      <c r="Q43" s="11"/>
    </row>
    <row r="44" spans="1:17" s="61" customFormat="1" ht="51.75" customHeight="1">
      <c r="A44" s="27" t="s">
        <v>29</v>
      </c>
      <c r="B44" s="45" t="s">
        <v>483</v>
      </c>
      <c r="C44" s="139" t="s">
        <v>484</v>
      </c>
      <c r="D44" s="140"/>
      <c r="E44" s="139"/>
      <c r="F44" s="139"/>
      <c r="G44" s="139"/>
      <c r="H44" s="139"/>
      <c r="I44" s="73"/>
      <c r="J44" s="73"/>
      <c r="K44" s="106" t="s">
        <v>475</v>
      </c>
      <c r="L44" s="106"/>
      <c r="M44" s="106"/>
      <c r="N44" s="106"/>
      <c r="O44" s="25" t="s">
        <v>1137</v>
      </c>
      <c r="P44" s="26"/>
      <c r="Q44" s="11" t="s">
        <v>1745</v>
      </c>
    </row>
    <row r="45" spans="1:17" s="60" customFormat="1" ht="13">
      <c r="A45" s="1" t="s">
        <v>33</v>
      </c>
      <c r="B45" s="4" t="s">
        <v>483</v>
      </c>
      <c r="C45" s="141" t="s">
        <v>334</v>
      </c>
      <c r="D45" s="136"/>
      <c r="E45" s="136"/>
      <c r="F45" s="136"/>
      <c r="G45" s="142"/>
      <c r="H45" s="5" t="s">
        <v>335</v>
      </c>
      <c r="I45" s="90" t="s">
        <v>1123</v>
      </c>
      <c r="J45" s="90" t="s">
        <v>1123</v>
      </c>
      <c r="K45" s="11"/>
      <c r="L45" s="11"/>
      <c r="M45" s="11"/>
      <c r="N45" s="11"/>
      <c r="O45" s="90" t="s">
        <v>1137</v>
      </c>
      <c r="P45" s="11"/>
      <c r="Q45" s="11"/>
    </row>
    <row r="46" spans="1:17" s="59" customFormat="1" ht="81">
      <c r="A46" s="6" t="s">
        <v>36</v>
      </c>
      <c r="B46" s="6" t="s">
        <v>334</v>
      </c>
      <c r="C46" s="88" t="s">
        <v>446</v>
      </c>
      <c r="D46" s="17" t="s">
        <v>447</v>
      </c>
      <c r="E46" s="89" t="str">
        <f>HYPERLINK("01-组织级\01-组织财富库\01-标准过程文件库\04-组织过程类\02-过程资产管理\过程资产管理过程文件 (Kamfu-SPI-PAD-Proc-Doc)V1-1-engl.docx","engl")</f>
        <v>engl</v>
      </c>
      <c r="F46" s="15" t="s">
        <v>1073</v>
      </c>
      <c r="G46" s="15" t="s">
        <v>41</v>
      </c>
      <c r="H46" s="9"/>
      <c r="I46" s="12" t="s">
        <v>1123</v>
      </c>
      <c r="J46" s="16"/>
      <c r="K46" s="14"/>
      <c r="L46" s="15"/>
      <c r="M46" s="15"/>
      <c r="N46" s="14"/>
      <c r="O46" s="16"/>
      <c r="P46" s="12"/>
      <c r="Q46" s="11" t="s">
        <v>1127</v>
      </c>
    </row>
    <row r="47" spans="1:17" s="59" customFormat="1" ht="13">
      <c r="A47" s="6" t="s">
        <v>36</v>
      </c>
      <c r="B47" s="6" t="s">
        <v>334</v>
      </c>
      <c r="C47" s="88" t="s">
        <v>42</v>
      </c>
      <c r="D47" s="15" t="s">
        <v>43</v>
      </c>
      <c r="E47" s="15" t="s">
        <v>39</v>
      </c>
      <c r="F47" s="15" t="s">
        <v>40</v>
      </c>
      <c r="G47" s="15" t="s">
        <v>41</v>
      </c>
      <c r="H47" s="9"/>
      <c r="I47" s="12"/>
      <c r="J47" s="16"/>
      <c r="K47" s="14"/>
      <c r="L47" s="15"/>
      <c r="M47" s="15"/>
      <c r="N47" s="14"/>
      <c r="O47" s="16"/>
      <c r="P47" s="12"/>
      <c r="Q47" s="11"/>
    </row>
    <row r="48" spans="1:17" s="61" customFormat="1" ht="51.75" customHeight="1">
      <c r="A48" s="27" t="s">
        <v>29</v>
      </c>
      <c r="B48" s="45" t="s">
        <v>485</v>
      </c>
      <c r="C48" s="139" t="s">
        <v>486</v>
      </c>
      <c r="D48" s="140"/>
      <c r="E48" s="139"/>
      <c r="F48" s="139"/>
      <c r="G48" s="139"/>
      <c r="H48" s="139"/>
      <c r="I48" s="73"/>
      <c r="J48" s="73"/>
      <c r="K48" s="106" t="s">
        <v>487</v>
      </c>
      <c r="L48" s="106"/>
      <c r="M48" s="106" t="s">
        <v>1856</v>
      </c>
      <c r="N48" s="106"/>
      <c r="O48" s="25" t="s">
        <v>1137</v>
      </c>
      <c r="P48" s="26"/>
      <c r="Q48" s="11" t="s">
        <v>1746</v>
      </c>
    </row>
    <row r="49" spans="1:17" s="60" customFormat="1" ht="13">
      <c r="A49" s="1" t="s">
        <v>33</v>
      </c>
      <c r="B49" s="4" t="s">
        <v>485</v>
      </c>
      <c r="C49" s="141" t="s">
        <v>334</v>
      </c>
      <c r="D49" s="136"/>
      <c r="E49" s="136"/>
      <c r="F49" s="136"/>
      <c r="G49" s="142"/>
      <c r="H49" s="5" t="s">
        <v>335</v>
      </c>
      <c r="I49" s="90" t="s">
        <v>1123</v>
      </c>
      <c r="J49" s="90" t="s">
        <v>1123</v>
      </c>
      <c r="K49" s="11"/>
      <c r="L49" s="11"/>
      <c r="M49" s="11"/>
      <c r="N49" s="11"/>
      <c r="O49" s="90" t="s">
        <v>1137</v>
      </c>
      <c r="P49" s="11"/>
      <c r="Q49" s="11"/>
    </row>
    <row r="50" spans="1:17" s="59" customFormat="1" ht="63">
      <c r="A50" s="6" t="s">
        <v>36</v>
      </c>
      <c r="B50" s="6" t="s">
        <v>334</v>
      </c>
      <c r="C50" s="88" t="s">
        <v>488</v>
      </c>
      <c r="D50" s="17" t="s">
        <v>489</v>
      </c>
      <c r="E50" s="89" t="str">
        <f>HYPERLINK("01-组织级\01-组织财富库\01-标准过程文件库\04-组织过程类\02-过程资产管理\工作环境标准(Kamfu-SPI-PAD-Std-Environment)V1-1-engl.docx","engl")</f>
        <v>engl</v>
      </c>
      <c r="F50" s="15" t="s">
        <v>1073</v>
      </c>
      <c r="G50" s="15" t="s">
        <v>41</v>
      </c>
      <c r="H50" s="9"/>
      <c r="I50" s="12" t="s">
        <v>1123</v>
      </c>
      <c r="J50" s="16"/>
      <c r="K50" s="14"/>
      <c r="L50" s="15"/>
      <c r="M50" s="15" t="s">
        <v>1857</v>
      </c>
      <c r="N50" s="14"/>
      <c r="O50" s="16"/>
      <c r="P50" s="12"/>
      <c r="Q50" s="11" t="s">
        <v>1127</v>
      </c>
    </row>
    <row r="51" spans="1:17" s="60" customFormat="1" ht="13">
      <c r="A51" s="6" t="s">
        <v>36</v>
      </c>
      <c r="B51" s="6" t="s">
        <v>334</v>
      </c>
      <c r="C51" s="66" t="s">
        <v>42</v>
      </c>
      <c r="D51" s="8" t="s">
        <v>43</v>
      </c>
      <c r="E51" s="8" t="s">
        <v>39</v>
      </c>
      <c r="F51" s="8" t="s">
        <v>40</v>
      </c>
      <c r="G51" s="8" t="s">
        <v>41</v>
      </c>
      <c r="H51" s="9"/>
      <c r="I51" s="12"/>
      <c r="J51" s="16"/>
      <c r="K51" s="14"/>
      <c r="L51" s="15"/>
      <c r="M51" s="15"/>
      <c r="N51" s="14"/>
      <c r="O51" s="16"/>
      <c r="P51" s="11"/>
      <c r="Q51" s="11"/>
    </row>
    <row r="52" spans="1:17" s="61" customFormat="1" ht="51.75" customHeight="1">
      <c r="A52" s="27" t="s">
        <v>29</v>
      </c>
      <c r="B52" s="45" t="s">
        <v>490</v>
      </c>
      <c r="C52" s="139" t="s">
        <v>491</v>
      </c>
      <c r="D52" s="140"/>
      <c r="E52" s="139"/>
      <c r="F52" s="139"/>
      <c r="G52" s="139"/>
      <c r="H52" s="139"/>
      <c r="I52" s="73"/>
      <c r="J52" s="73"/>
      <c r="K52" s="106" t="s">
        <v>492</v>
      </c>
      <c r="L52" s="106"/>
      <c r="M52" s="106"/>
      <c r="N52" s="106"/>
      <c r="O52" s="25" t="s">
        <v>1137</v>
      </c>
      <c r="P52" s="26"/>
      <c r="Q52" s="11" t="s">
        <v>1747</v>
      </c>
    </row>
    <row r="53" spans="1:17" s="59" customFormat="1" ht="13">
      <c r="A53" s="1" t="s">
        <v>33</v>
      </c>
      <c r="B53" s="4" t="s">
        <v>490</v>
      </c>
      <c r="C53" s="141" t="s">
        <v>334</v>
      </c>
      <c r="D53" s="136"/>
      <c r="E53" s="136"/>
      <c r="F53" s="136"/>
      <c r="G53" s="142"/>
      <c r="H53" s="5" t="s">
        <v>335</v>
      </c>
      <c r="I53" s="90" t="s">
        <v>1123</v>
      </c>
      <c r="J53" s="90" t="s">
        <v>1123</v>
      </c>
      <c r="K53" s="11"/>
      <c r="L53" s="11"/>
      <c r="M53" s="11"/>
      <c r="N53" s="11"/>
      <c r="O53" s="90" t="s">
        <v>1137</v>
      </c>
      <c r="P53" s="12"/>
      <c r="Q53" s="11"/>
    </row>
    <row r="54" spans="1:17" s="59" customFormat="1" ht="54">
      <c r="A54" s="6" t="s">
        <v>36</v>
      </c>
      <c r="B54" s="6" t="s">
        <v>334</v>
      </c>
      <c r="C54" s="88" t="s">
        <v>481</v>
      </c>
      <c r="D54" s="17" t="s">
        <v>482</v>
      </c>
      <c r="E54" s="89" t="str">
        <f>HYPERLINK("01-组织级\01-组织财富库\01-标准过程文件库\04-组织过程类\02-过程资产管理\裁剪指南 (Kamfu-SPI-PAD-Guid-Tailor)V1-1-engl.xlsx","engl")</f>
        <v>engl</v>
      </c>
      <c r="F54" s="15" t="s">
        <v>1073</v>
      </c>
      <c r="G54" s="15" t="s">
        <v>41</v>
      </c>
      <c r="H54" s="9"/>
      <c r="I54" s="12" t="s">
        <v>1123</v>
      </c>
      <c r="J54" s="16"/>
      <c r="K54" s="14"/>
      <c r="L54" s="15"/>
      <c r="M54" s="15"/>
      <c r="N54" s="14"/>
      <c r="O54" s="16"/>
      <c r="P54" s="12"/>
      <c r="Q54" s="11" t="s">
        <v>1127</v>
      </c>
    </row>
    <row r="55" spans="1:17" s="60" customFormat="1" ht="13">
      <c r="A55" s="6" t="s">
        <v>36</v>
      </c>
      <c r="B55" s="6" t="s">
        <v>334</v>
      </c>
      <c r="C55" s="66" t="s">
        <v>42</v>
      </c>
      <c r="D55" s="8" t="s">
        <v>43</v>
      </c>
      <c r="E55" s="8" t="s">
        <v>39</v>
      </c>
      <c r="F55" s="8" t="s">
        <v>40</v>
      </c>
      <c r="G55" s="8" t="s">
        <v>41</v>
      </c>
      <c r="H55" s="9"/>
      <c r="I55" s="12"/>
      <c r="J55" s="16"/>
      <c r="K55" s="14"/>
      <c r="L55" s="15"/>
      <c r="M55" s="15"/>
      <c r="N55" s="14"/>
      <c r="O55" s="16"/>
      <c r="P55" s="11"/>
      <c r="Q55" s="11"/>
    </row>
    <row r="56" spans="1:17">
      <c r="O56" s="54"/>
      <c r="P56" s="54"/>
    </row>
    <row r="58" spans="1:17">
      <c r="O58" s="54"/>
      <c r="P58" s="54"/>
    </row>
    <row r="59" spans="1:17">
      <c r="O59" s="54"/>
      <c r="P59" s="54"/>
    </row>
    <row r="63" spans="1:17">
      <c r="O63" s="54"/>
      <c r="P63" s="54"/>
    </row>
    <row r="64" spans="1:17">
      <c r="O64" s="54"/>
      <c r="P64" s="54"/>
    </row>
    <row r="66" spans="15:16">
      <c r="O66" s="54"/>
      <c r="P66" s="54"/>
    </row>
    <row r="67" spans="15:16">
      <c r="O67" s="54"/>
      <c r="P67" s="54"/>
    </row>
    <row r="70" spans="15:16">
      <c r="O70" s="54"/>
      <c r="P70" s="54"/>
    </row>
    <row r="71" spans="15:16">
      <c r="O71" s="54"/>
      <c r="P71" s="54"/>
    </row>
    <row r="73" spans="15:16">
      <c r="O73" s="54"/>
      <c r="P73" s="54"/>
    </row>
    <row r="74" spans="15:16">
      <c r="O74" s="54"/>
      <c r="P74" s="54"/>
    </row>
    <row r="77" spans="15:16">
      <c r="O77" s="54"/>
      <c r="P77" s="54"/>
    </row>
    <row r="78" spans="15:16">
      <c r="O78" s="54"/>
      <c r="P78" s="54"/>
    </row>
    <row r="80" spans="15:16">
      <c r="O80" s="54"/>
      <c r="P80" s="54"/>
    </row>
    <row r="81" spans="9:10" s="54" customFormat="1">
      <c r="I81" s="68"/>
      <c r="J81" s="68"/>
    </row>
  </sheetData>
  <autoFilter ref="A8:Q8" xr:uid="{65D7DC9C-5C55-46EF-8853-EC345D9FBADE}"/>
  <mergeCells count="22">
    <mergeCell ref="C16:G16"/>
    <mergeCell ref="C19:H19"/>
    <mergeCell ref="C20:G20"/>
    <mergeCell ref="C23:H23"/>
    <mergeCell ref="C10:H10"/>
    <mergeCell ref="C11:G11"/>
    <mergeCell ref="C15:H15"/>
    <mergeCell ref="C33:G33"/>
    <mergeCell ref="C36:H36"/>
    <mergeCell ref="C37:G37"/>
    <mergeCell ref="C40:H40"/>
    <mergeCell ref="C24:G24"/>
    <mergeCell ref="C28:H28"/>
    <mergeCell ref="C29:G29"/>
    <mergeCell ref="C32:H32"/>
    <mergeCell ref="C49:G49"/>
    <mergeCell ref="C52:H52"/>
    <mergeCell ref="C53:G53"/>
    <mergeCell ref="C41:G41"/>
    <mergeCell ref="C44:H44"/>
    <mergeCell ref="C45:G45"/>
    <mergeCell ref="C48:H48"/>
  </mergeCells>
  <conditionalFormatting sqref="O9">
    <cfRule type="cellIs" dxfId="2420" priority="115" operator="equal">
      <formula>"U"</formula>
    </cfRule>
    <cfRule type="cellIs" dxfId="2419" priority="116" operator="equal">
      <formula>"S"</formula>
    </cfRule>
  </conditionalFormatting>
  <conditionalFormatting sqref="O10">
    <cfRule type="cellIs" dxfId="2418" priority="110" operator="equal">
      <formula>"NY"</formula>
    </cfRule>
    <cfRule type="cellIs" dxfId="2417" priority="111" operator="equal">
      <formula>"DM"</formula>
    </cfRule>
    <cfRule type="cellIs" dxfId="2416" priority="112" operator="equal">
      <formula>"PM"</formula>
    </cfRule>
    <cfRule type="cellIs" dxfId="2415" priority="113" operator="equal">
      <formula>"LM"</formula>
    </cfRule>
    <cfRule type="cellIs" dxfId="2414" priority="114" operator="equal">
      <formula>"FM"</formula>
    </cfRule>
  </conditionalFormatting>
  <conditionalFormatting sqref="O11">
    <cfRule type="cellIs" dxfId="2413" priority="105" operator="equal">
      <formula>"NY"</formula>
    </cfRule>
    <cfRule type="cellIs" dxfId="2412" priority="106" operator="equal">
      <formula>"DM"</formula>
    </cfRule>
    <cfRule type="cellIs" dxfId="2411" priority="107" operator="equal">
      <formula>"PM"</formula>
    </cfRule>
    <cfRule type="cellIs" dxfId="2410" priority="108" operator="equal">
      <formula>"LM"</formula>
    </cfRule>
    <cfRule type="cellIs" dxfId="2409" priority="109" operator="equal">
      <formula>"FM"</formula>
    </cfRule>
  </conditionalFormatting>
  <conditionalFormatting sqref="O14">
    <cfRule type="cellIs" dxfId="2408" priority="103" operator="equal">
      <formula>"U"</formula>
    </cfRule>
    <cfRule type="cellIs" dxfId="2407" priority="104" operator="equal">
      <formula>"S"</formula>
    </cfRule>
  </conditionalFormatting>
  <conditionalFormatting sqref="O15">
    <cfRule type="cellIs" dxfId="2406" priority="98" operator="equal">
      <formula>"NY"</formula>
    </cfRule>
    <cfRule type="cellIs" dxfId="2405" priority="99" operator="equal">
      <formula>"DM"</formula>
    </cfRule>
    <cfRule type="cellIs" dxfId="2404" priority="100" operator="equal">
      <formula>"PM"</formula>
    </cfRule>
    <cfRule type="cellIs" dxfId="2403" priority="101" operator="equal">
      <formula>"LM"</formula>
    </cfRule>
    <cfRule type="cellIs" dxfId="2402" priority="102" operator="equal">
      <formula>"FM"</formula>
    </cfRule>
  </conditionalFormatting>
  <conditionalFormatting sqref="O16">
    <cfRule type="cellIs" dxfId="2401" priority="93" operator="equal">
      <formula>"NY"</formula>
    </cfRule>
    <cfRule type="cellIs" dxfId="2400" priority="94" operator="equal">
      <formula>"DM"</formula>
    </cfRule>
    <cfRule type="cellIs" dxfId="2399" priority="95" operator="equal">
      <formula>"PM"</formula>
    </cfRule>
    <cfRule type="cellIs" dxfId="2398" priority="96" operator="equal">
      <formula>"LM"</formula>
    </cfRule>
    <cfRule type="cellIs" dxfId="2397" priority="97" operator="equal">
      <formula>"FM"</formula>
    </cfRule>
  </conditionalFormatting>
  <conditionalFormatting sqref="O19">
    <cfRule type="cellIs" dxfId="2396" priority="88" operator="equal">
      <formula>"NY"</formula>
    </cfRule>
    <cfRule type="cellIs" dxfId="2395" priority="89" operator="equal">
      <formula>"DM"</formula>
    </cfRule>
    <cfRule type="cellIs" dxfId="2394" priority="90" operator="equal">
      <formula>"PM"</formula>
    </cfRule>
    <cfRule type="cellIs" dxfId="2393" priority="91" operator="equal">
      <formula>"LM"</formula>
    </cfRule>
    <cfRule type="cellIs" dxfId="2392" priority="92" operator="equal">
      <formula>"FM"</formula>
    </cfRule>
  </conditionalFormatting>
  <conditionalFormatting sqref="O20">
    <cfRule type="cellIs" dxfId="2391" priority="83" operator="equal">
      <formula>"NY"</formula>
    </cfRule>
    <cfRule type="cellIs" dxfId="2390" priority="84" operator="equal">
      <formula>"DM"</formula>
    </cfRule>
    <cfRule type="cellIs" dxfId="2389" priority="85" operator="equal">
      <formula>"PM"</formula>
    </cfRule>
    <cfRule type="cellIs" dxfId="2388" priority="86" operator="equal">
      <formula>"LM"</formula>
    </cfRule>
    <cfRule type="cellIs" dxfId="2387" priority="87" operator="equal">
      <formula>"FM"</formula>
    </cfRule>
  </conditionalFormatting>
  <conditionalFormatting sqref="O23">
    <cfRule type="cellIs" dxfId="2386" priority="78" operator="equal">
      <formula>"NY"</formula>
    </cfRule>
    <cfRule type="cellIs" dxfId="2385" priority="79" operator="equal">
      <formula>"DM"</formula>
    </cfRule>
    <cfRule type="cellIs" dxfId="2384" priority="80" operator="equal">
      <formula>"PM"</formula>
    </cfRule>
    <cfRule type="cellIs" dxfId="2383" priority="81" operator="equal">
      <formula>"LM"</formula>
    </cfRule>
    <cfRule type="cellIs" dxfId="2382" priority="82" operator="equal">
      <formula>"FM"</formula>
    </cfRule>
  </conditionalFormatting>
  <conditionalFormatting sqref="O24">
    <cfRule type="cellIs" dxfId="2381" priority="73" operator="equal">
      <formula>"NY"</formula>
    </cfRule>
    <cfRule type="cellIs" dxfId="2380" priority="74" operator="equal">
      <formula>"DM"</formula>
    </cfRule>
    <cfRule type="cellIs" dxfId="2379" priority="75" operator="equal">
      <formula>"PM"</formula>
    </cfRule>
    <cfRule type="cellIs" dxfId="2378" priority="76" operator="equal">
      <formula>"LM"</formula>
    </cfRule>
    <cfRule type="cellIs" dxfId="2377" priority="77" operator="equal">
      <formula>"FM"</formula>
    </cfRule>
  </conditionalFormatting>
  <conditionalFormatting sqref="O27">
    <cfRule type="cellIs" dxfId="2376" priority="71" operator="equal">
      <formula>"U"</formula>
    </cfRule>
    <cfRule type="cellIs" dxfId="2375" priority="72" operator="equal">
      <formula>"S"</formula>
    </cfRule>
  </conditionalFormatting>
  <conditionalFormatting sqref="O28">
    <cfRule type="cellIs" dxfId="2374" priority="66" operator="equal">
      <formula>"NY"</formula>
    </cfRule>
    <cfRule type="cellIs" dxfId="2373" priority="67" operator="equal">
      <formula>"DM"</formula>
    </cfRule>
    <cfRule type="cellIs" dxfId="2372" priority="68" operator="equal">
      <formula>"PM"</formula>
    </cfRule>
    <cfRule type="cellIs" dxfId="2371" priority="69" operator="equal">
      <formula>"LM"</formula>
    </cfRule>
    <cfRule type="cellIs" dxfId="2370" priority="70" operator="equal">
      <formula>"FM"</formula>
    </cfRule>
  </conditionalFormatting>
  <conditionalFormatting sqref="O29">
    <cfRule type="cellIs" dxfId="2369" priority="61" operator="equal">
      <formula>"NY"</formula>
    </cfRule>
    <cfRule type="cellIs" dxfId="2368" priority="62" operator="equal">
      <formula>"DM"</formula>
    </cfRule>
    <cfRule type="cellIs" dxfId="2367" priority="63" operator="equal">
      <formula>"PM"</formula>
    </cfRule>
    <cfRule type="cellIs" dxfId="2366" priority="64" operator="equal">
      <formula>"LM"</formula>
    </cfRule>
    <cfRule type="cellIs" dxfId="2365" priority="65" operator="equal">
      <formula>"FM"</formula>
    </cfRule>
  </conditionalFormatting>
  <conditionalFormatting sqref="O32">
    <cfRule type="cellIs" dxfId="2364" priority="56" operator="equal">
      <formula>"NY"</formula>
    </cfRule>
    <cfRule type="cellIs" dxfId="2363" priority="57" operator="equal">
      <formula>"DM"</formula>
    </cfRule>
    <cfRule type="cellIs" dxfId="2362" priority="58" operator="equal">
      <formula>"PM"</formula>
    </cfRule>
    <cfRule type="cellIs" dxfId="2361" priority="59" operator="equal">
      <formula>"LM"</formula>
    </cfRule>
    <cfRule type="cellIs" dxfId="2360" priority="60" operator="equal">
      <formula>"FM"</formula>
    </cfRule>
  </conditionalFormatting>
  <conditionalFormatting sqref="O33">
    <cfRule type="cellIs" dxfId="2359" priority="51" operator="equal">
      <formula>"NY"</formula>
    </cfRule>
    <cfRule type="cellIs" dxfId="2358" priority="52" operator="equal">
      <formula>"DM"</formula>
    </cfRule>
    <cfRule type="cellIs" dxfId="2357" priority="53" operator="equal">
      <formula>"PM"</formula>
    </cfRule>
    <cfRule type="cellIs" dxfId="2356" priority="54" operator="equal">
      <formula>"LM"</formula>
    </cfRule>
    <cfRule type="cellIs" dxfId="2355" priority="55" operator="equal">
      <formula>"FM"</formula>
    </cfRule>
  </conditionalFormatting>
  <conditionalFormatting sqref="O36">
    <cfRule type="cellIs" dxfId="2354" priority="46" operator="equal">
      <formula>"NY"</formula>
    </cfRule>
    <cfRule type="cellIs" dxfId="2353" priority="47" operator="equal">
      <formula>"DM"</formula>
    </cfRule>
    <cfRule type="cellIs" dxfId="2352" priority="48" operator="equal">
      <formula>"PM"</formula>
    </cfRule>
    <cfRule type="cellIs" dxfId="2351" priority="49" operator="equal">
      <formula>"LM"</formula>
    </cfRule>
    <cfRule type="cellIs" dxfId="2350" priority="50" operator="equal">
      <formula>"FM"</formula>
    </cfRule>
  </conditionalFormatting>
  <conditionalFormatting sqref="O37">
    <cfRule type="cellIs" dxfId="2349" priority="41" operator="equal">
      <formula>"NY"</formula>
    </cfRule>
    <cfRule type="cellIs" dxfId="2348" priority="42" operator="equal">
      <formula>"DM"</formula>
    </cfRule>
    <cfRule type="cellIs" dxfId="2347" priority="43" operator="equal">
      <formula>"PM"</formula>
    </cfRule>
    <cfRule type="cellIs" dxfId="2346" priority="44" operator="equal">
      <formula>"LM"</formula>
    </cfRule>
    <cfRule type="cellIs" dxfId="2345" priority="45" operator="equal">
      <formula>"FM"</formula>
    </cfRule>
  </conditionalFormatting>
  <conditionalFormatting sqref="O40">
    <cfRule type="cellIs" dxfId="2344" priority="36" operator="equal">
      <formula>"NY"</formula>
    </cfRule>
    <cfRule type="cellIs" dxfId="2343" priority="37" operator="equal">
      <formula>"DM"</formula>
    </cfRule>
    <cfRule type="cellIs" dxfId="2342" priority="38" operator="equal">
      <formula>"PM"</formula>
    </cfRule>
    <cfRule type="cellIs" dxfId="2341" priority="39" operator="equal">
      <formula>"LM"</formula>
    </cfRule>
    <cfRule type="cellIs" dxfId="2340" priority="40" operator="equal">
      <formula>"FM"</formula>
    </cfRule>
  </conditionalFormatting>
  <conditionalFormatting sqref="O41">
    <cfRule type="cellIs" dxfId="2339" priority="31" operator="equal">
      <formula>"NY"</formula>
    </cfRule>
    <cfRule type="cellIs" dxfId="2338" priority="32" operator="equal">
      <formula>"DM"</formula>
    </cfRule>
    <cfRule type="cellIs" dxfId="2337" priority="33" operator="equal">
      <formula>"PM"</formula>
    </cfRule>
    <cfRule type="cellIs" dxfId="2336" priority="34" operator="equal">
      <formula>"LM"</formula>
    </cfRule>
    <cfRule type="cellIs" dxfId="2335" priority="35" operator="equal">
      <formula>"FM"</formula>
    </cfRule>
  </conditionalFormatting>
  <conditionalFormatting sqref="O44">
    <cfRule type="cellIs" dxfId="2334" priority="26" operator="equal">
      <formula>"NY"</formula>
    </cfRule>
    <cfRule type="cellIs" dxfId="2333" priority="27" operator="equal">
      <formula>"DM"</formula>
    </cfRule>
    <cfRule type="cellIs" dxfId="2332" priority="28" operator="equal">
      <formula>"PM"</formula>
    </cfRule>
    <cfRule type="cellIs" dxfId="2331" priority="29" operator="equal">
      <formula>"LM"</formula>
    </cfRule>
    <cfRule type="cellIs" dxfId="2330" priority="30" operator="equal">
      <formula>"FM"</formula>
    </cfRule>
  </conditionalFormatting>
  <conditionalFormatting sqref="O45">
    <cfRule type="cellIs" dxfId="2329" priority="21" operator="equal">
      <formula>"NY"</formula>
    </cfRule>
    <cfRule type="cellIs" dxfId="2328" priority="22" operator="equal">
      <formula>"DM"</formula>
    </cfRule>
    <cfRule type="cellIs" dxfId="2327" priority="23" operator="equal">
      <formula>"PM"</formula>
    </cfRule>
    <cfRule type="cellIs" dxfId="2326" priority="24" operator="equal">
      <formula>"LM"</formula>
    </cfRule>
    <cfRule type="cellIs" dxfId="2325" priority="25" operator="equal">
      <formula>"FM"</formula>
    </cfRule>
  </conditionalFormatting>
  <conditionalFormatting sqref="O48">
    <cfRule type="cellIs" dxfId="2324" priority="16" operator="equal">
      <formula>"NY"</formula>
    </cfRule>
    <cfRule type="cellIs" dxfId="2323" priority="17" operator="equal">
      <formula>"DM"</formula>
    </cfRule>
    <cfRule type="cellIs" dxfId="2322" priority="18" operator="equal">
      <formula>"PM"</formula>
    </cfRule>
    <cfRule type="cellIs" dxfId="2321" priority="19" operator="equal">
      <formula>"LM"</formula>
    </cfRule>
    <cfRule type="cellIs" dxfId="2320" priority="20" operator="equal">
      <formula>"FM"</formula>
    </cfRule>
  </conditionalFormatting>
  <conditionalFormatting sqref="O49">
    <cfRule type="cellIs" dxfId="2319" priority="11" operator="equal">
      <formula>"NY"</formula>
    </cfRule>
    <cfRule type="cellIs" dxfId="2318" priority="12" operator="equal">
      <formula>"DM"</formula>
    </cfRule>
    <cfRule type="cellIs" dxfId="2317" priority="13" operator="equal">
      <formula>"PM"</formula>
    </cfRule>
    <cfRule type="cellIs" dxfId="2316" priority="14" operator="equal">
      <formula>"LM"</formula>
    </cfRule>
    <cfRule type="cellIs" dxfId="2315" priority="15" operator="equal">
      <formula>"FM"</formula>
    </cfRule>
  </conditionalFormatting>
  <conditionalFormatting sqref="O52">
    <cfRule type="cellIs" dxfId="2314" priority="6" operator="equal">
      <formula>"NY"</formula>
    </cfRule>
    <cfRule type="cellIs" dxfId="2313" priority="7" operator="equal">
      <formula>"DM"</formula>
    </cfRule>
    <cfRule type="cellIs" dxfId="2312" priority="8" operator="equal">
      <formula>"PM"</formula>
    </cfRule>
    <cfRule type="cellIs" dxfId="2311" priority="9" operator="equal">
      <formula>"LM"</formula>
    </cfRule>
    <cfRule type="cellIs" dxfId="2310" priority="10" operator="equal">
      <formula>"FM"</formula>
    </cfRule>
  </conditionalFormatting>
  <conditionalFormatting sqref="O53">
    <cfRule type="cellIs" dxfId="2309" priority="1" operator="equal">
      <formula>"NY"</formula>
    </cfRule>
    <cfRule type="cellIs" dxfId="2308" priority="2" operator="equal">
      <formula>"DM"</formula>
    </cfRule>
    <cfRule type="cellIs" dxfId="2307" priority="3" operator="equal">
      <formula>"PM"</formula>
    </cfRule>
    <cfRule type="cellIs" dxfId="2306" priority="4" operator="equal">
      <formula>"LM"</formula>
    </cfRule>
    <cfRule type="cellIs" dxfId="2305" priority="5" operator="equal">
      <formula>"FM"</formula>
    </cfRule>
  </conditionalFormatting>
  <hyperlinks>
    <hyperlink ref="D12" r:id="rId1" xr:uid="{00000000-0004-0000-0700-000000000000}"/>
    <hyperlink ref="D17" r:id="rId2" xr:uid="{00000000-0004-0000-0700-000001000000}"/>
    <hyperlink ref="D21" r:id="rId3" xr:uid="{00000000-0004-0000-0700-000002000000}"/>
    <hyperlink ref="D25" r:id="rId4" xr:uid="{00000000-0004-0000-0700-000003000000}"/>
    <hyperlink ref="D30" r:id="rId5" xr:uid="{00000000-0004-0000-0700-000004000000}"/>
    <hyperlink ref="D34" r:id="rId6" xr:uid="{00000000-0004-0000-0700-000005000000}"/>
    <hyperlink ref="D38" r:id="rId7" xr:uid="{00000000-0004-0000-0700-000006000000}"/>
    <hyperlink ref="D42" r:id="rId8" xr:uid="{00000000-0004-0000-0700-000007000000}"/>
    <hyperlink ref="D46" r:id="rId9" xr:uid="{00000000-0004-0000-0700-000008000000}"/>
    <hyperlink ref="D50" r:id="rId10" xr:uid="{00000000-0004-0000-0700-000009000000}"/>
    <hyperlink ref="D54" r:id="rId11" xr:uid="{00000000-0004-0000-0700-00000A000000}"/>
  </hyperlinks>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Q81"/>
  <sheetViews>
    <sheetView topLeftCell="C4" zoomScale="70" zoomScaleNormal="70" workbookViewId="0">
      <selection activeCell="L32" sqref="L32"/>
    </sheetView>
  </sheetViews>
  <sheetFormatPr defaultColWidth="8.7265625" defaultRowHeight="15.5"/>
  <cols>
    <col min="1" max="1" width="12.453125" style="54" customWidth="1"/>
    <col min="2" max="2" width="16.453125" style="54" customWidth="1"/>
    <col min="3" max="3" width="28.453125" style="54" customWidth="1"/>
    <col min="4" max="7" width="8.7265625" style="54"/>
    <col min="8" max="8" width="23.81640625" style="54" customWidth="1"/>
    <col min="9" max="10" width="19.81640625" style="68" customWidth="1"/>
    <col min="11" max="11" width="22.1796875" style="54" customWidth="1"/>
    <col min="12" max="14" width="18.453125" style="54" customWidth="1"/>
    <col min="15" max="15" width="7.453125" style="68" customWidth="1"/>
    <col min="16" max="16" width="24.7265625" style="68" customWidth="1"/>
    <col min="17" max="17" width="7.26953125" style="54" customWidth="1"/>
    <col min="18" max="16384" width="8.7265625" style="54"/>
  </cols>
  <sheetData>
    <row r="1" spans="1:17" s="52" customFormat="1" ht="21">
      <c r="A1" s="51" t="s">
        <v>493</v>
      </c>
      <c r="I1" s="67"/>
      <c r="J1" s="67"/>
      <c r="O1" s="67"/>
      <c r="P1" s="67"/>
    </row>
    <row r="2" spans="1:17" s="52" customFormat="1" ht="21">
      <c r="A2" s="51" t="s">
        <v>494</v>
      </c>
      <c r="I2" s="67"/>
      <c r="J2" s="67"/>
      <c r="O2" s="67"/>
      <c r="P2" s="67"/>
    </row>
    <row r="3" spans="1:17">
      <c r="A3" s="53" t="s">
        <v>2</v>
      </c>
      <c r="B3" s="54" t="s">
        <v>495</v>
      </c>
    </row>
    <row r="4" spans="1:17">
      <c r="A4" s="54" t="s">
        <v>4</v>
      </c>
      <c r="B4" s="54" t="s">
        <v>496</v>
      </c>
    </row>
    <row r="5" spans="1:17">
      <c r="A5" s="53" t="s">
        <v>6</v>
      </c>
      <c r="B5" s="54" t="s">
        <v>497</v>
      </c>
    </row>
    <row r="6" spans="1:17">
      <c r="A6" s="54" t="s">
        <v>8</v>
      </c>
      <c r="B6" s="54" t="s">
        <v>498</v>
      </c>
    </row>
    <row r="8" spans="1:17" s="59" customFormat="1" ht="52">
      <c r="A8" s="55" t="s">
        <v>10</v>
      </c>
      <c r="B8" s="56" t="s">
        <v>11</v>
      </c>
      <c r="C8" s="56" t="s">
        <v>12</v>
      </c>
      <c r="D8" s="57" t="s">
        <v>13</v>
      </c>
      <c r="E8" s="57" t="s">
        <v>14</v>
      </c>
      <c r="F8" s="57" t="s">
        <v>15</v>
      </c>
      <c r="G8" s="57" t="s">
        <v>16</v>
      </c>
      <c r="H8" s="58" t="s">
        <v>17</v>
      </c>
      <c r="I8" s="69" t="s">
        <v>18</v>
      </c>
      <c r="J8" s="69" t="s">
        <v>19</v>
      </c>
      <c r="K8" s="58" t="s">
        <v>20</v>
      </c>
      <c r="L8" s="56" t="s">
        <v>21</v>
      </c>
      <c r="M8" s="56" t="s">
        <v>22</v>
      </c>
      <c r="N8" s="58" t="s">
        <v>23</v>
      </c>
      <c r="O8" s="69" t="s">
        <v>24</v>
      </c>
      <c r="P8" s="70" t="s">
        <v>25</v>
      </c>
      <c r="Q8" s="58" t="s">
        <v>26</v>
      </c>
    </row>
    <row r="9" spans="1:17" s="59" customFormat="1" ht="13">
      <c r="A9" s="1" t="s">
        <v>27</v>
      </c>
      <c r="B9" s="80" t="s">
        <v>28</v>
      </c>
      <c r="C9" s="81"/>
      <c r="D9" s="81"/>
      <c r="E9" s="81"/>
      <c r="F9" s="81"/>
      <c r="G9" s="81"/>
      <c r="H9" s="81"/>
      <c r="I9" s="71"/>
      <c r="J9" s="71"/>
      <c r="K9" s="81"/>
      <c r="L9" s="11"/>
      <c r="M9" s="11"/>
      <c r="N9" s="11"/>
      <c r="O9" s="12"/>
      <c r="P9" s="72"/>
      <c r="Q9" s="11"/>
    </row>
    <row r="10" spans="1:17" s="61" customFormat="1" ht="51.75" customHeight="1">
      <c r="A10" s="27" t="s">
        <v>29</v>
      </c>
      <c r="B10" s="45" t="s">
        <v>499</v>
      </c>
      <c r="C10" s="139" t="s">
        <v>500</v>
      </c>
      <c r="D10" s="140"/>
      <c r="E10" s="139"/>
      <c r="F10" s="139"/>
      <c r="G10" s="139"/>
      <c r="H10" s="139"/>
      <c r="I10" s="73" t="s">
        <v>501</v>
      </c>
      <c r="J10" s="73" t="s">
        <v>502</v>
      </c>
      <c r="K10" s="106" t="s">
        <v>503</v>
      </c>
      <c r="L10" s="106"/>
      <c r="M10" s="106"/>
      <c r="N10" s="106"/>
      <c r="O10" s="25" t="s">
        <v>1137</v>
      </c>
      <c r="P10" s="74"/>
      <c r="Q10" s="11" t="s">
        <v>1748</v>
      </c>
    </row>
    <row r="11" spans="1:17" s="59" customFormat="1" ht="13">
      <c r="A11" s="1" t="s">
        <v>33</v>
      </c>
      <c r="B11" s="4" t="s">
        <v>499</v>
      </c>
      <c r="C11" s="141" t="s">
        <v>334</v>
      </c>
      <c r="D11" s="136"/>
      <c r="E11" s="136"/>
      <c r="F11" s="136"/>
      <c r="G11" s="142"/>
      <c r="H11" s="5" t="s">
        <v>335</v>
      </c>
      <c r="I11" s="90" t="s">
        <v>1123</v>
      </c>
      <c r="J11" s="90" t="s">
        <v>1123</v>
      </c>
      <c r="K11" s="11"/>
      <c r="L11" s="11"/>
      <c r="M11" s="11"/>
      <c r="N11" s="11"/>
      <c r="O11" s="90" t="s">
        <v>1137</v>
      </c>
      <c r="P11" s="12"/>
      <c r="Q11" s="11"/>
    </row>
    <row r="12" spans="1:17" s="60" customFormat="1" ht="63">
      <c r="A12" s="6" t="s">
        <v>36</v>
      </c>
      <c r="B12" s="6" t="s">
        <v>334</v>
      </c>
      <c r="C12" s="66" t="s">
        <v>504</v>
      </c>
      <c r="D12" s="7" t="s">
        <v>505</v>
      </c>
      <c r="E12" s="23" t="str">
        <f>HYPERLINK("01-组织级\01-组织财富库\01-标准过程文件库\04-组织过程类\01-过程改进\过程改进计划(Kamfu-SPI-PCM-Tem-PIPlan)V1-1-engl.docx","engl")</f>
        <v>engl</v>
      </c>
      <c r="F12" s="8" t="s">
        <v>1073</v>
      </c>
      <c r="G12" s="8" t="s">
        <v>41</v>
      </c>
      <c r="H12" s="9"/>
      <c r="I12" s="12" t="s">
        <v>1123</v>
      </c>
      <c r="J12" s="16"/>
      <c r="K12" s="14"/>
      <c r="L12" s="15"/>
      <c r="M12" s="15"/>
      <c r="N12" s="14"/>
      <c r="O12" s="16"/>
      <c r="P12" s="11"/>
      <c r="Q12" s="11" t="s">
        <v>1127</v>
      </c>
    </row>
    <row r="13" spans="1:17" s="60" customFormat="1" ht="13">
      <c r="A13" s="6" t="s">
        <v>36</v>
      </c>
      <c r="B13" s="6" t="s">
        <v>334</v>
      </c>
      <c r="C13" s="66" t="s">
        <v>42</v>
      </c>
      <c r="D13" s="8" t="s">
        <v>43</v>
      </c>
      <c r="E13" s="8" t="s">
        <v>39</v>
      </c>
      <c r="F13" s="8" t="s">
        <v>40</v>
      </c>
      <c r="G13" s="8" t="s">
        <v>41</v>
      </c>
      <c r="H13" s="9"/>
      <c r="I13" s="12"/>
      <c r="J13" s="16"/>
      <c r="K13" s="14"/>
      <c r="L13" s="15"/>
      <c r="M13" s="15"/>
      <c r="N13" s="14"/>
      <c r="O13" s="16"/>
      <c r="P13" s="11"/>
      <c r="Q13" s="11"/>
    </row>
    <row r="14" spans="1:17" s="61" customFormat="1" ht="51.75" customHeight="1">
      <c r="A14" s="27" t="s">
        <v>29</v>
      </c>
      <c r="B14" s="45" t="s">
        <v>506</v>
      </c>
      <c r="C14" s="139" t="s">
        <v>507</v>
      </c>
      <c r="D14" s="140"/>
      <c r="E14" s="139"/>
      <c r="F14" s="139"/>
      <c r="G14" s="139"/>
      <c r="H14" s="139"/>
      <c r="I14" s="73" t="s">
        <v>508</v>
      </c>
      <c r="J14" s="73"/>
      <c r="K14" s="106" t="s">
        <v>509</v>
      </c>
      <c r="L14" s="106"/>
      <c r="M14" s="106"/>
      <c r="N14" s="106"/>
      <c r="O14" s="25" t="s">
        <v>1137</v>
      </c>
      <c r="P14" s="74"/>
      <c r="Q14" s="11" t="s">
        <v>1749</v>
      </c>
    </row>
    <row r="15" spans="1:17" s="60" customFormat="1" ht="13">
      <c r="A15" s="1" t="s">
        <v>33</v>
      </c>
      <c r="B15" s="4" t="s">
        <v>506</v>
      </c>
      <c r="C15" s="141" t="s">
        <v>334</v>
      </c>
      <c r="D15" s="136"/>
      <c r="E15" s="136"/>
      <c r="F15" s="136"/>
      <c r="G15" s="142"/>
      <c r="H15" s="5" t="s">
        <v>335</v>
      </c>
      <c r="I15" s="90" t="s">
        <v>1123</v>
      </c>
      <c r="J15" s="90" t="s">
        <v>1123</v>
      </c>
      <c r="K15" s="11"/>
      <c r="L15" s="11"/>
      <c r="M15" s="11"/>
      <c r="N15" s="11"/>
      <c r="O15" s="90" t="s">
        <v>1137</v>
      </c>
      <c r="P15" s="11"/>
      <c r="Q15" s="11"/>
    </row>
    <row r="16" spans="1:17" s="60" customFormat="1" ht="63">
      <c r="A16" s="6" t="s">
        <v>36</v>
      </c>
      <c r="B16" s="6" t="s">
        <v>334</v>
      </c>
      <c r="C16" s="66" t="s">
        <v>504</v>
      </c>
      <c r="D16" s="7" t="s">
        <v>505</v>
      </c>
      <c r="E16" s="23" t="str">
        <f>HYPERLINK("01-组织级\01-组织财富库\01-标准过程文件库\04-组织过程类\01-过程改进\过程改进计划(Kamfu-SPI-PCM-Tem-PIPlan)V1-1-engl.docx","engl")</f>
        <v>engl</v>
      </c>
      <c r="F16" s="8" t="s">
        <v>1073</v>
      </c>
      <c r="G16" s="8" t="s">
        <v>41</v>
      </c>
      <c r="H16" s="9"/>
      <c r="I16" s="12" t="s">
        <v>1123</v>
      </c>
      <c r="J16" s="16"/>
      <c r="K16" s="14"/>
      <c r="L16" s="15"/>
      <c r="M16" s="15"/>
      <c r="N16" s="14"/>
      <c r="O16" s="16"/>
      <c r="P16" s="11"/>
      <c r="Q16" s="11" t="s">
        <v>1127</v>
      </c>
    </row>
    <row r="17" spans="1:17" s="59" customFormat="1" ht="13">
      <c r="A17" s="6" t="s">
        <v>36</v>
      </c>
      <c r="B17" s="6" t="s">
        <v>334</v>
      </c>
      <c r="C17" s="88" t="s">
        <v>42</v>
      </c>
      <c r="D17" s="15" t="s">
        <v>43</v>
      </c>
      <c r="E17" s="15" t="s">
        <v>39</v>
      </c>
      <c r="F17" s="15" t="s">
        <v>40</v>
      </c>
      <c r="G17" s="15" t="s">
        <v>41</v>
      </c>
      <c r="H17" s="9"/>
      <c r="I17" s="12"/>
      <c r="J17" s="16"/>
      <c r="K17" s="14"/>
      <c r="L17" s="15"/>
      <c r="M17" s="15"/>
      <c r="N17" s="14"/>
      <c r="O17" s="16"/>
      <c r="P17" s="12"/>
      <c r="Q17" s="11"/>
    </row>
    <row r="18" spans="1:17" s="61" customFormat="1" ht="51.75" customHeight="1">
      <c r="A18" s="27" t="s">
        <v>29</v>
      </c>
      <c r="B18" s="45" t="s">
        <v>510</v>
      </c>
      <c r="C18" s="139" t="s">
        <v>511</v>
      </c>
      <c r="D18" s="140"/>
      <c r="E18" s="139"/>
      <c r="F18" s="139"/>
      <c r="G18" s="139"/>
      <c r="H18" s="139"/>
      <c r="I18" s="73" t="s">
        <v>512</v>
      </c>
      <c r="J18" s="73"/>
      <c r="K18" s="106" t="s">
        <v>513</v>
      </c>
      <c r="L18" s="106"/>
      <c r="M18" s="106"/>
      <c r="N18" s="106"/>
      <c r="O18" s="25" t="s">
        <v>1137</v>
      </c>
      <c r="P18" s="74"/>
      <c r="Q18" s="11" t="s">
        <v>1749</v>
      </c>
    </row>
    <row r="19" spans="1:17" s="59" customFormat="1" ht="13">
      <c r="A19" s="1" t="s">
        <v>33</v>
      </c>
      <c r="B19" s="4" t="s">
        <v>510</v>
      </c>
      <c r="C19" s="141" t="s">
        <v>334</v>
      </c>
      <c r="D19" s="136"/>
      <c r="E19" s="136"/>
      <c r="F19" s="136"/>
      <c r="G19" s="142"/>
      <c r="H19" s="5" t="s">
        <v>335</v>
      </c>
      <c r="I19" s="90" t="s">
        <v>1123</v>
      </c>
      <c r="J19" s="90" t="s">
        <v>1123</v>
      </c>
      <c r="K19" s="11"/>
      <c r="L19" s="11"/>
      <c r="M19" s="11"/>
      <c r="N19" s="11"/>
      <c r="O19" s="90" t="s">
        <v>1137</v>
      </c>
      <c r="P19" s="12"/>
      <c r="Q19" s="11"/>
    </row>
    <row r="20" spans="1:17" s="60" customFormat="1" ht="39">
      <c r="A20" s="6" t="s">
        <v>36</v>
      </c>
      <c r="B20" s="6" t="s">
        <v>334</v>
      </c>
      <c r="C20" s="66" t="s">
        <v>470</v>
      </c>
      <c r="D20" s="17" t="s">
        <v>1103</v>
      </c>
      <c r="E20" s="23" t="str">
        <f>HYPERLINK("01-组织级\01-组织财富库\01-标准过程文件库\04-组织过程类\01-过程改进\现场诊断报告-20xx-engl.pptx","engl")</f>
        <v>engl</v>
      </c>
      <c r="F20" s="8" t="s">
        <v>1073</v>
      </c>
      <c r="G20" s="8" t="s">
        <v>41</v>
      </c>
      <c r="H20" s="9"/>
      <c r="I20" s="12" t="s">
        <v>1123</v>
      </c>
      <c r="J20" s="16"/>
      <c r="K20" s="14"/>
      <c r="L20" s="15"/>
      <c r="M20" s="15"/>
      <c r="N20" s="14"/>
      <c r="O20" s="16"/>
      <c r="P20" s="11"/>
      <c r="Q20" s="11" t="s">
        <v>1127</v>
      </c>
    </row>
    <row r="21" spans="1:17" s="60" customFormat="1" ht="13">
      <c r="A21" s="6" t="s">
        <v>36</v>
      </c>
      <c r="B21" s="6" t="s">
        <v>334</v>
      </c>
      <c r="C21" s="66" t="s">
        <v>42</v>
      </c>
      <c r="D21" s="8" t="s">
        <v>43</v>
      </c>
      <c r="E21" s="8" t="s">
        <v>39</v>
      </c>
      <c r="F21" s="8" t="s">
        <v>40</v>
      </c>
      <c r="G21" s="8" t="s">
        <v>41</v>
      </c>
      <c r="H21" s="9"/>
      <c r="I21" s="12"/>
      <c r="J21" s="16"/>
      <c r="K21" s="14"/>
      <c r="L21" s="15"/>
      <c r="M21" s="15"/>
      <c r="N21" s="14"/>
      <c r="O21" s="16"/>
      <c r="P21" s="11"/>
      <c r="Q21" s="11"/>
    </row>
    <row r="22" spans="1:17" s="59" customFormat="1" ht="13">
      <c r="A22" s="1" t="s">
        <v>27</v>
      </c>
      <c r="B22" s="80" t="s">
        <v>47</v>
      </c>
      <c r="C22" s="81"/>
      <c r="D22" s="81"/>
      <c r="E22" s="81"/>
      <c r="F22" s="81"/>
      <c r="G22" s="81"/>
      <c r="H22" s="81"/>
      <c r="I22" s="71"/>
      <c r="J22" s="71"/>
      <c r="K22" s="81"/>
      <c r="L22" s="11"/>
      <c r="M22" s="11"/>
      <c r="N22" s="11"/>
      <c r="O22" s="12"/>
      <c r="P22" s="72"/>
      <c r="Q22" s="11"/>
    </row>
    <row r="23" spans="1:17" s="61" customFormat="1" ht="51.75" customHeight="1">
      <c r="A23" s="27" t="s">
        <v>29</v>
      </c>
      <c r="B23" s="45" t="s">
        <v>514</v>
      </c>
      <c r="C23" s="139" t="s">
        <v>515</v>
      </c>
      <c r="D23" s="140"/>
      <c r="E23" s="139"/>
      <c r="F23" s="139"/>
      <c r="G23" s="139"/>
      <c r="H23" s="139"/>
      <c r="I23" s="73" t="s">
        <v>516</v>
      </c>
      <c r="J23" s="73" t="s">
        <v>517</v>
      </c>
      <c r="K23" s="106" t="s">
        <v>518</v>
      </c>
      <c r="L23" s="106"/>
      <c r="M23" s="106" t="s">
        <v>1858</v>
      </c>
      <c r="N23" s="106"/>
      <c r="O23" s="25" t="s">
        <v>1137</v>
      </c>
      <c r="P23" s="26"/>
      <c r="Q23" s="11" t="s">
        <v>1750</v>
      </c>
    </row>
    <row r="24" spans="1:17" s="60" customFormat="1" ht="13">
      <c r="A24" s="1" t="s">
        <v>33</v>
      </c>
      <c r="B24" s="4" t="s">
        <v>514</v>
      </c>
      <c r="C24" s="141" t="s">
        <v>334</v>
      </c>
      <c r="D24" s="136"/>
      <c r="E24" s="136"/>
      <c r="F24" s="136"/>
      <c r="G24" s="142"/>
      <c r="H24" s="5" t="s">
        <v>335</v>
      </c>
      <c r="I24" s="90" t="s">
        <v>1123</v>
      </c>
      <c r="J24" s="90" t="s">
        <v>1123</v>
      </c>
      <c r="K24" s="11"/>
      <c r="L24" s="11"/>
      <c r="M24" s="11"/>
      <c r="N24" s="11"/>
      <c r="O24" s="90" t="s">
        <v>1137</v>
      </c>
      <c r="P24" s="11"/>
      <c r="Q24" s="11"/>
    </row>
    <row r="25" spans="1:17" s="59" customFormat="1" ht="81">
      <c r="A25" s="6" t="s">
        <v>36</v>
      </c>
      <c r="B25" s="6" t="s">
        <v>334</v>
      </c>
      <c r="C25" s="88" t="s">
        <v>343</v>
      </c>
      <c r="D25" s="17" t="s">
        <v>344</v>
      </c>
      <c r="E25" s="89" t="str">
        <f>HYPERLINK("01-组织级\01-组织财富库\01-标准过程文件库\04-组织过程类\01-过程改进\过程改进建议表(Kamfu-SPI-PCM-TEM-SPIAdvic)V1-0-engl.xlsx","engl")</f>
        <v>engl</v>
      </c>
      <c r="F25" s="15" t="s">
        <v>1073</v>
      </c>
      <c r="G25" s="15" t="s">
        <v>41</v>
      </c>
      <c r="H25" s="9"/>
      <c r="I25" s="12" t="s">
        <v>1123</v>
      </c>
      <c r="J25" s="16"/>
      <c r="K25" s="14"/>
      <c r="L25" s="15"/>
      <c r="M25" s="15"/>
      <c r="N25" s="14"/>
      <c r="O25" s="16"/>
      <c r="P25" s="12"/>
      <c r="Q25" s="11" t="s">
        <v>1127</v>
      </c>
    </row>
    <row r="26" spans="1:17" s="59" customFormat="1" ht="72">
      <c r="A26" s="6" t="s">
        <v>36</v>
      </c>
      <c r="B26" s="6" t="s">
        <v>334</v>
      </c>
      <c r="C26" s="88" t="s">
        <v>519</v>
      </c>
      <c r="D26" s="17" t="s">
        <v>520</v>
      </c>
      <c r="E26" s="89" t="str">
        <f>HYPERLINK("01-组织级\01-组织财富库\01-标准过程文件库\04-组织过程类\01-过程改进\过程部署计划(Kamfu-SPI-PCM-Tem-PSPreadPlan)V1-1-engl.docx","engl")</f>
        <v>engl</v>
      </c>
      <c r="F26" s="15" t="s">
        <v>1073</v>
      </c>
      <c r="G26" s="15" t="s">
        <v>41</v>
      </c>
      <c r="H26" s="9"/>
      <c r="I26" s="12" t="s">
        <v>1123</v>
      </c>
      <c r="J26" s="16"/>
      <c r="K26" s="14"/>
      <c r="L26" s="15"/>
      <c r="M26" s="15" t="s">
        <v>1858</v>
      </c>
      <c r="N26" s="14"/>
      <c r="O26" s="16"/>
      <c r="P26" s="12"/>
      <c r="Q26" s="11" t="s">
        <v>1127</v>
      </c>
    </row>
    <row r="27" spans="1:17" s="61" customFormat="1" ht="51.75" customHeight="1">
      <c r="A27" s="27" t="s">
        <v>29</v>
      </c>
      <c r="B27" s="45" t="s">
        <v>521</v>
      </c>
      <c r="C27" s="139" t="s">
        <v>522</v>
      </c>
      <c r="D27" s="140"/>
      <c r="E27" s="139"/>
      <c r="F27" s="139"/>
      <c r="G27" s="139"/>
      <c r="H27" s="139"/>
      <c r="I27" s="73" t="s">
        <v>523</v>
      </c>
      <c r="J27" s="73" t="s">
        <v>524</v>
      </c>
      <c r="K27" s="106" t="s">
        <v>525</v>
      </c>
      <c r="L27" s="106"/>
      <c r="M27" s="106" t="s">
        <v>1859</v>
      </c>
      <c r="N27" s="106"/>
      <c r="O27" s="25" t="s">
        <v>1137</v>
      </c>
      <c r="P27" s="26"/>
      <c r="Q27" s="11" t="s">
        <v>1751</v>
      </c>
    </row>
    <row r="28" spans="1:17" s="60" customFormat="1" ht="13">
      <c r="A28" s="1" t="s">
        <v>33</v>
      </c>
      <c r="B28" s="4" t="s">
        <v>521</v>
      </c>
      <c r="C28" s="141" t="s">
        <v>334</v>
      </c>
      <c r="D28" s="136"/>
      <c r="E28" s="136"/>
      <c r="F28" s="136"/>
      <c r="G28" s="142"/>
      <c r="H28" s="5" t="s">
        <v>335</v>
      </c>
      <c r="I28" s="90" t="s">
        <v>1123</v>
      </c>
      <c r="J28" s="90" t="s">
        <v>1123</v>
      </c>
      <c r="K28" s="11"/>
      <c r="L28" s="11"/>
      <c r="M28" s="11"/>
      <c r="N28" s="11"/>
      <c r="O28" s="90" t="s">
        <v>1137</v>
      </c>
      <c r="P28" s="11"/>
      <c r="Q28" s="11"/>
    </row>
    <row r="29" spans="1:17" s="59" customFormat="1" ht="54">
      <c r="A29" s="6" t="s">
        <v>36</v>
      </c>
      <c r="B29" s="6" t="s">
        <v>334</v>
      </c>
      <c r="C29" s="88" t="s">
        <v>504</v>
      </c>
      <c r="D29" s="7" t="s">
        <v>505</v>
      </c>
      <c r="E29" s="89" t="str">
        <f>HYPERLINK("01-组织级\01-组织财富库\01-标准过程文件库\04-组织过程类\01-过程改进\过程改进计划(Kamfu-SPI-PCM-Tem-PIPlan)V1-1-engl.docx","engl")</f>
        <v>engl</v>
      </c>
      <c r="F29" s="15" t="s">
        <v>1073</v>
      </c>
      <c r="G29" s="15" t="s">
        <v>41</v>
      </c>
      <c r="H29" s="9"/>
      <c r="I29" s="12" t="s">
        <v>1123</v>
      </c>
      <c r="J29" s="16"/>
      <c r="K29" s="14"/>
      <c r="L29" s="15"/>
      <c r="M29" s="15" t="s">
        <v>1859</v>
      </c>
      <c r="N29" s="14"/>
      <c r="O29" s="16"/>
      <c r="P29" s="12"/>
      <c r="Q29" s="11" t="s">
        <v>1127</v>
      </c>
    </row>
    <row r="30" spans="1:17" s="60" customFormat="1" ht="63">
      <c r="A30" s="6" t="s">
        <v>36</v>
      </c>
      <c r="B30" s="6" t="s">
        <v>334</v>
      </c>
      <c r="C30" s="66" t="s">
        <v>526</v>
      </c>
      <c r="D30" s="17" t="s">
        <v>527</v>
      </c>
      <c r="E30" s="23" t="str">
        <f>HYPERLINK("01-组织级\02-组织工作库\02-EPG活动库\04-项目试点\试点总结报告(Kamfu-SPI-PCM-PilotReport)V1-0-engl.docx","engl")</f>
        <v>engl</v>
      </c>
      <c r="F30" s="8" t="s">
        <v>1073</v>
      </c>
      <c r="G30" s="8" t="s">
        <v>41</v>
      </c>
      <c r="H30" s="9"/>
      <c r="I30" s="12" t="s">
        <v>1123</v>
      </c>
      <c r="J30" s="16"/>
      <c r="K30" s="14"/>
      <c r="L30" s="15"/>
      <c r="M30" s="15"/>
      <c r="N30" s="14"/>
      <c r="O30" s="16"/>
      <c r="P30" s="11"/>
      <c r="Q30" s="11" t="s">
        <v>1127</v>
      </c>
    </row>
    <row r="31" spans="1:17" s="60" customFormat="1" ht="13">
      <c r="A31" s="1" t="s">
        <v>27</v>
      </c>
      <c r="B31" s="2" t="s">
        <v>73</v>
      </c>
      <c r="C31" s="3"/>
      <c r="D31" s="3"/>
      <c r="E31" s="3"/>
      <c r="F31" s="3"/>
      <c r="G31" s="3"/>
      <c r="H31" s="3"/>
      <c r="I31" s="71"/>
      <c r="J31" s="71"/>
      <c r="K31" s="3"/>
      <c r="L31" s="11"/>
      <c r="M31" s="11"/>
      <c r="N31" s="11"/>
      <c r="O31" s="12"/>
      <c r="P31" s="13"/>
      <c r="Q31" s="11"/>
    </row>
    <row r="32" spans="1:17" s="61" customFormat="1" ht="51.75" customHeight="1">
      <c r="A32" s="27" t="s">
        <v>29</v>
      </c>
      <c r="B32" s="45" t="s">
        <v>528</v>
      </c>
      <c r="C32" s="139" t="s">
        <v>529</v>
      </c>
      <c r="D32" s="140"/>
      <c r="E32" s="139"/>
      <c r="F32" s="139"/>
      <c r="G32" s="139"/>
      <c r="H32" s="139"/>
      <c r="I32" s="73" t="s">
        <v>530</v>
      </c>
      <c r="J32" s="73" t="s">
        <v>531</v>
      </c>
      <c r="K32" s="106" t="s">
        <v>532</v>
      </c>
      <c r="L32" s="106"/>
      <c r="M32" s="106" t="s">
        <v>1860</v>
      </c>
      <c r="N32" s="106"/>
      <c r="O32" s="25" t="s">
        <v>1137</v>
      </c>
      <c r="P32" s="74"/>
      <c r="Q32" s="11" t="s">
        <v>1751</v>
      </c>
    </row>
    <row r="33" spans="1:17" s="59" customFormat="1" ht="13">
      <c r="A33" s="1" t="s">
        <v>33</v>
      </c>
      <c r="B33" s="4" t="s">
        <v>528</v>
      </c>
      <c r="C33" s="141" t="s">
        <v>334</v>
      </c>
      <c r="D33" s="136"/>
      <c r="E33" s="136"/>
      <c r="F33" s="136"/>
      <c r="G33" s="142"/>
      <c r="H33" s="5" t="s">
        <v>335</v>
      </c>
      <c r="I33" s="90" t="s">
        <v>1123</v>
      </c>
      <c r="J33" s="90" t="s">
        <v>1123</v>
      </c>
      <c r="K33" s="11"/>
      <c r="L33" s="11"/>
      <c r="M33" s="11"/>
      <c r="N33" s="11"/>
      <c r="O33" s="90" t="s">
        <v>1137</v>
      </c>
      <c r="P33" s="12"/>
      <c r="Q33" s="11"/>
    </row>
    <row r="34" spans="1:17" s="60" customFormat="1" ht="78">
      <c r="A34" s="6" t="s">
        <v>36</v>
      </c>
      <c r="B34" s="6" t="s">
        <v>334</v>
      </c>
      <c r="C34" s="66" t="s">
        <v>504</v>
      </c>
      <c r="D34" s="7" t="s">
        <v>505</v>
      </c>
      <c r="E34" s="23" t="str">
        <f>HYPERLINK("01-组织级\01-组织财富库\01-标准过程文件库\04-组织过程类\01-过程改进\过程改进计划(Kamfu-SPI-PCM-Tem-PIPlan)V1-1-engl.docx","engl")</f>
        <v>engl</v>
      </c>
      <c r="F34" s="8" t="s">
        <v>1073</v>
      </c>
      <c r="G34" s="8" t="s">
        <v>41</v>
      </c>
      <c r="H34" s="9"/>
      <c r="I34" s="12" t="s">
        <v>1123</v>
      </c>
      <c r="J34" s="16"/>
      <c r="K34" s="14"/>
      <c r="L34" s="15"/>
      <c r="M34" s="15" t="s">
        <v>1860</v>
      </c>
      <c r="N34" s="14"/>
      <c r="O34" s="16"/>
      <c r="P34" s="11"/>
      <c r="Q34" s="11" t="s">
        <v>1127</v>
      </c>
    </row>
    <row r="35" spans="1:17" s="60" customFormat="1" ht="13">
      <c r="A35" s="6" t="s">
        <v>36</v>
      </c>
      <c r="B35" s="6" t="s">
        <v>334</v>
      </c>
      <c r="C35" s="66" t="s">
        <v>42</v>
      </c>
      <c r="D35" s="8" t="s">
        <v>43</v>
      </c>
      <c r="E35" s="8" t="s">
        <v>39</v>
      </c>
      <c r="F35" s="8" t="s">
        <v>40</v>
      </c>
      <c r="G35" s="8" t="s">
        <v>41</v>
      </c>
      <c r="H35" s="9"/>
      <c r="I35" s="12"/>
      <c r="J35" s="16"/>
      <c r="K35" s="14"/>
      <c r="L35" s="15"/>
      <c r="M35" s="15"/>
      <c r="N35" s="14"/>
      <c r="O35" s="16"/>
      <c r="P35" s="11"/>
      <c r="Q35" s="11"/>
    </row>
    <row r="36" spans="1:17" s="61" customFormat="1" ht="51.75" customHeight="1">
      <c r="A36" s="27" t="s">
        <v>29</v>
      </c>
      <c r="B36" s="45" t="s">
        <v>533</v>
      </c>
      <c r="C36" s="139" t="s">
        <v>534</v>
      </c>
      <c r="D36" s="140"/>
      <c r="E36" s="139"/>
      <c r="F36" s="139"/>
      <c r="G36" s="139"/>
      <c r="H36" s="139"/>
      <c r="I36" s="73" t="s">
        <v>535</v>
      </c>
      <c r="J36" s="73" t="s">
        <v>536</v>
      </c>
      <c r="K36" s="106" t="s">
        <v>537</v>
      </c>
      <c r="L36" s="106"/>
      <c r="M36" s="106"/>
      <c r="N36" s="106"/>
      <c r="O36" s="25" t="s">
        <v>1137</v>
      </c>
      <c r="P36" s="74"/>
      <c r="Q36" s="11" t="s">
        <v>1752</v>
      </c>
    </row>
    <row r="37" spans="1:17" s="60" customFormat="1" ht="13">
      <c r="A37" s="1" t="s">
        <v>33</v>
      </c>
      <c r="B37" s="4" t="s">
        <v>533</v>
      </c>
      <c r="C37" s="141" t="s">
        <v>334</v>
      </c>
      <c r="D37" s="136"/>
      <c r="E37" s="136"/>
      <c r="F37" s="136"/>
      <c r="G37" s="142"/>
      <c r="H37" s="5" t="s">
        <v>335</v>
      </c>
      <c r="I37" s="90" t="s">
        <v>1123</v>
      </c>
      <c r="J37" s="90" t="s">
        <v>1123</v>
      </c>
      <c r="K37" s="11"/>
      <c r="L37" s="11"/>
      <c r="M37" s="11"/>
      <c r="N37" s="11"/>
      <c r="O37" s="90" t="s">
        <v>1137</v>
      </c>
      <c r="P37" s="11"/>
      <c r="Q37" s="11"/>
    </row>
    <row r="38" spans="1:17" s="60" customFormat="1" ht="54">
      <c r="A38" s="6" t="s">
        <v>36</v>
      </c>
      <c r="B38" s="6" t="s">
        <v>334</v>
      </c>
      <c r="C38" s="66" t="s">
        <v>504</v>
      </c>
      <c r="D38" s="7" t="s">
        <v>505</v>
      </c>
      <c r="E38" s="23" t="str">
        <f>HYPERLINK("01-组织级\01-组织财富库\01-标准过程文件库\04-组织过程类\01-过程改进\过程改进计划(Kamfu-SPI-PCM-Tem-PIPlan)V1-1-engl.docx","engl")</f>
        <v>engl</v>
      </c>
      <c r="F38" s="8" t="s">
        <v>1073</v>
      </c>
      <c r="G38" s="8" t="s">
        <v>41</v>
      </c>
      <c r="H38" s="9"/>
      <c r="I38" s="12" t="s">
        <v>1123</v>
      </c>
      <c r="J38" s="16"/>
      <c r="K38" s="14"/>
      <c r="L38" s="15"/>
      <c r="M38" s="15"/>
      <c r="N38" s="14"/>
      <c r="O38" s="16"/>
      <c r="P38" s="11"/>
      <c r="Q38" s="11" t="s">
        <v>1127</v>
      </c>
    </row>
    <row r="39" spans="1:17" s="59" customFormat="1" ht="13">
      <c r="A39" s="6" t="s">
        <v>36</v>
      </c>
      <c r="B39" s="6" t="s">
        <v>334</v>
      </c>
      <c r="C39" s="88" t="s">
        <v>42</v>
      </c>
      <c r="D39" s="15" t="s">
        <v>43</v>
      </c>
      <c r="E39" s="15" t="s">
        <v>39</v>
      </c>
      <c r="F39" s="15" t="s">
        <v>40</v>
      </c>
      <c r="G39" s="15" t="s">
        <v>41</v>
      </c>
      <c r="H39" s="9"/>
      <c r="I39" s="12"/>
      <c r="J39" s="16"/>
      <c r="K39" s="14"/>
      <c r="L39" s="15"/>
      <c r="M39" s="15"/>
      <c r="N39" s="14"/>
      <c r="O39" s="16"/>
      <c r="P39" s="12"/>
      <c r="Q39" s="11"/>
    </row>
    <row r="40" spans="1:17" s="61" customFormat="1" ht="51.75" customHeight="1">
      <c r="A40" s="27" t="s">
        <v>29</v>
      </c>
      <c r="B40" s="45" t="s">
        <v>538</v>
      </c>
      <c r="C40" s="139" t="s">
        <v>539</v>
      </c>
      <c r="D40" s="140"/>
      <c r="E40" s="139"/>
      <c r="F40" s="139"/>
      <c r="G40" s="139"/>
      <c r="H40" s="139"/>
      <c r="I40" s="73" t="s">
        <v>540</v>
      </c>
      <c r="J40" s="73"/>
      <c r="K40" s="106" t="s">
        <v>541</v>
      </c>
      <c r="L40" s="106"/>
      <c r="M40" s="106"/>
      <c r="N40" s="106"/>
      <c r="O40" s="25" t="s">
        <v>1137</v>
      </c>
      <c r="P40" s="74"/>
      <c r="Q40" s="11" t="s">
        <v>1753</v>
      </c>
    </row>
    <row r="41" spans="1:17" s="60" customFormat="1" ht="13">
      <c r="A41" s="1" t="s">
        <v>33</v>
      </c>
      <c r="B41" s="4" t="s">
        <v>538</v>
      </c>
      <c r="C41" s="141" t="s">
        <v>334</v>
      </c>
      <c r="D41" s="136"/>
      <c r="E41" s="136"/>
      <c r="F41" s="136"/>
      <c r="G41" s="142"/>
      <c r="H41" s="5" t="s">
        <v>335</v>
      </c>
      <c r="I41" s="90" t="s">
        <v>1123</v>
      </c>
      <c r="J41" s="90" t="s">
        <v>1123</v>
      </c>
      <c r="K41" s="11"/>
      <c r="L41" s="11"/>
      <c r="M41" s="11"/>
      <c r="N41" s="11"/>
      <c r="O41" s="90" t="s">
        <v>1137</v>
      </c>
      <c r="P41" s="11"/>
      <c r="Q41" s="11"/>
    </row>
    <row r="42" spans="1:17" s="60" customFormat="1" ht="39">
      <c r="A42" s="6" t="s">
        <v>36</v>
      </c>
      <c r="B42" s="6" t="s">
        <v>334</v>
      </c>
      <c r="C42" s="66" t="s">
        <v>470</v>
      </c>
      <c r="D42" s="17" t="s">
        <v>1103</v>
      </c>
      <c r="E42" s="23" t="str">
        <f>HYPERLINK("01-组织级\01-组织财富库\01-标准过程文件库\04-组织过程类\01-过程改进\现场诊断报告-20xx-engl.pptx","engl")</f>
        <v>engl</v>
      </c>
      <c r="F42" s="8" t="s">
        <v>1073</v>
      </c>
      <c r="G42" s="8" t="s">
        <v>41</v>
      </c>
      <c r="H42" s="9"/>
      <c r="I42" s="12" t="s">
        <v>1123</v>
      </c>
      <c r="J42" s="16"/>
      <c r="K42" s="14"/>
      <c r="L42" s="15"/>
      <c r="M42" s="15"/>
      <c r="N42" s="14"/>
      <c r="O42" s="16"/>
      <c r="P42" s="11"/>
      <c r="Q42" s="11" t="s">
        <v>1127</v>
      </c>
    </row>
    <row r="43" spans="1:17" s="59" customFormat="1" ht="13">
      <c r="A43" s="6" t="s">
        <v>36</v>
      </c>
      <c r="B43" s="6" t="s">
        <v>334</v>
      </c>
      <c r="C43" s="88" t="s">
        <v>42</v>
      </c>
      <c r="D43" s="15" t="s">
        <v>43</v>
      </c>
      <c r="E43" s="15" t="s">
        <v>39</v>
      </c>
      <c r="F43" s="15" t="s">
        <v>40</v>
      </c>
      <c r="G43" s="15" t="s">
        <v>41</v>
      </c>
      <c r="H43" s="9"/>
      <c r="I43" s="12"/>
      <c r="J43" s="16"/>
      <c r="K43" s="14"/>
      <c r="L43" s="15"/>
      <c r="M43" s="15"/>
      <c r="N43" s="14"/>
      <c r="O43" s="16"/>
      <c r="P43" s="12"/>
      <c r="Q43" s="11"/>
    </row>
    <row r="44" spans="1:17" s="61" customFormat="1" ht="51.75" customHeight="1">
      <c r="A44" s="27" t="s">
        <v>29</v>
      </c>
      <c r="B44" s="45" t="s">
        <v>542</v>
      </c>
      <c r="C44" s="139" t="s">
        <v>543</v>
      </c>
      <c r="D44" s="140"/>
      <c r="E44" s="139"/>
      <c r="F44" s="139"/>
      <c r="G44" s="139"/>
      <c r="H44" s="139"/>
      <c r="I44" s="73" t="s">
        <v>544</v>
      </c>
      <c r="J44" s="73" t="s">
        <v>545</v>
      </c>
      <c r="K44" s="106" t="s">
        <v>546</v>
      </c>
      <c r="L44" s="106"/>
      <c r="M44" s="106"/>
      <c r="N44" s="106"/>
      <c r="O44" s="25" t="s">
        <v>1137</v>
      </c>
      <c r="P44" s="26"/>
      <c r="Q44" s="11" t="s">
        <v>1753</v>
      </c>
    </row>
    <row r="45" spans="1:17" s="60" customFormat="1" ht="13">
      <c r="A45" s="1" t="s">
        <v>33</v>
      </c>
      <c r="B45" s="4" t="s">
        <v>542</v>
      </c>
      <c r="C45" s="141" t="s">
        <v>334</v>
      </c>
      <c r="D45" s="136"/>
      <c r="E45" s="136"/>
      <c r="F45" s="136"/>
      <c r="G45" s="142"/>
      <c r="H45" s="5" t="s">
        <v>335</v>
      </c>
      <c r="I45" s="90" t="s">
        <v>1123</v>
      </c>
      <c r="J45" s="90" t="s">
        <v>1123</v>
      </c>
      <c r="K45" s="11"/>
      <c r="L45" s="11"/>
      <c r="M45" s="11"/>
      <c r="N45" s="11"/>
      <c r="O45" s="90" t="s">
        <v>1137</v>
      </c>
      <c r="P45" s="11"/>
      <c r="Q45" s="11"/>
    </row>
    <row r="46" spans="1:17" s="59" customFormat="1" ht="54">
      <c r="A46" s="6" t="s">
        <v>36</v>
      </c>
      <c r="B46" s="6" t="s">
        <v>334</v>
      </c>
      <c r="C46" s="88" t="s">
        <v>519</v>
      </c>
      <c r="D46" s="17" t="s">
        <v>520</v>
      </c>
      <c r="E46" s="89" t="str">
        <f>HYPERLINK("01-组织级\01-组织财富库\01-标准过程文件库\04-组织过程类\01-过程改进\过程部署计划(Kamfu-SPI-PCM-Tem-PSPreadPlan)V1-1-engl.docx","engl")</f>
        <v>engl</v>
      </c>
      <c r="F46" s="15" t="s">
        <v>1073</v>
      </c>
      <c r="G46" s="15" t="s">
        <v>41</v>
      </c>
      <c r="H46" s="9"/>
      <c r="I46" s="12" t="s">
        <v>1123</v>
      </c>
      <c r="J46" s="16"/>
      <c r="K46" s="14"/>
      <c r="L46" s="15"/>
      <c r="M46" s="15"/>
      <c r="N46" s="14"/>
      <c r="O46" s="16"/>
      <c r="P46" s="12"/>
      <c r="Q46" s="11" t="s">
        <v>1127</v>
      </c>
    </row>
    <row r="47" spans="1:17" s="59" customFormat="1" ht="13">
      <c r="A47" s="6" t="s">
        <v>36</v>
      </c>
      <c r="B47" s="6" t="s">
        <v>334</v>
      </c>
      <c r="C47" s="88" t="s">
        <v>42</v>
      </c>
      <c r="D47" s="15" t="s">
        <v>43</v>
      </c>
      <c r="E47" s="15" t="s">
        <v>39</v>
      </c>
      <c r="F47" s="15" t="s">
        <v>40</v>
      </c>
      <c r="G47" s="15" t="s">
        <v>41</v>
      </c>
      <c r="H47" s="9"/>
      <c r="I47" s="12"/>
      <c r="J47" s="16"/>
      <c r="K47" s="14"/>
      <c r="L47" s="15"/>
      <c r="M47" s="15"/>
      <c r="N47" s="14"/>
      <c r="O47" s="16"/>
      <c r="P47" s="12"/>
      <c r="Q47" s="11"/>
    </row>
    <row r="48" spans="1:17" s="61" customFormat="1" ht="51.75" customHeight="1">
      <c r="A48" s="27" t="s">
        <v>29</v>
      </c>
      <c r="B48" s="45" t="s">
        <v>547</v>
      </c>
      <c r="C48" s="139" t="s">
        <v>548</v>
      </c>
      <c r="D48" s="140"/>
      <c r="E48" s="139"/>
      <c r="F48" s="139"/>
      <c r="G48" s="139"/>
      <c r="H48" s="139"/>
      <c r="I48" s="73" t="s">
        <v>549</v>
      </c>
      <c r="J48" s="73" t="s">
        <v>550</v>
      </c>
      <c r="K48" s="106" t="s">
        <v>551</v>
      </c>
      <c r="L48" s="106"/>
      <c r="M48" s="106"/>
      <c r="N48" s="106"/>
      <c r="O48" s="91" t="s">
        <v>1137</v>
      </c>
      <c r="P48" s="26"/>
      <c r="Q48" s="11" t="s">
        <v>1754</v>
      </c>
    </row>
    <row r="49" spans="1:17" s="60" customFormat="1" ht="13">
      <c r="A49" s="1" t="s">
        <v>33</v>
      </c>
      <c r="B49" s="4" t="s">
        <v>547</v>
      </c>
      <c r="C49" s="141" t="s">
        <v>334</v>
      </c>
      <c r="D49" s="136"/>
      <c r="E49" s="136"/>
      <c r="F49" s="136"/>
      <c r="G49" s="142"/>
      <c r="H49" s="5" t="s">
        <v>335</v>
      </c>
      <c r="I49" s="90" t="s">
        <v>1123</v>
      </c>
      <c r="J49" s="90" t="s">
        <v>1123</v>
      </c>
      <c r="K49" s="11"/>
      <c r="L49" s="11"/>
      <c r="M49" s="11"/>
      <c r="N49" s="11"/>
      <c r="O49" s="90" t="s">
        <v>1137</v>
      </c>
      <c r="P49" s="11"/>
      <c r="Q49" s="11"/>
    </row>
    <row r="50" spans="1:17" s="59" customFormat="1" ht="63">
      <c r="A50" s="6" t="s">
        <v>36</v>
      </c>
      <c r="B50" s="6" t="s">
        <v>334</v>
      </c>
      <c r="C50" s="88" t="s">
        <v>476</v>
      </c>
      <c r="D50" s="17" t="s">
        <v>477</v>
      </c>
      <c r="E50" s="89" t="str">
        <f>HYPERLINK("01-组织级\01-组织财富库\01-标准过程文件库\04-组织过程类\01-过程改进\过程定义行动计划(Kamfu-SPI-PCM-Tem-PDPlan)V1-1-engl.docx","engl")</f>
        <v>engl</v>
      </c>
      <c r="F50" s="15" t="s">
        <v>1073</v>
      </c>
      <c r="G50" s="15" t="s">
        <v>41</v>
      </c>
      <c r="H50" s="9"/>
      <c r="I50" s="12" t="s">
        <v>1123</v>
      </c>
      <c r="J50" s="16"/>
      <c r="K50" s="14"/>
      <c r="L50" s="15"/>
      <c r="M50" s="15"/>
      <c r="N50" s="14"/>
      <c r="O50" s="16"/>
      <c r="P50" s="12"/>
      <c r="Q50" s="11" t="s">
        <v>1127</v>
      </c>
    </row>
    <row r="51" spans="1:17" s="60" customFormat="1" ht="13">
      <c r="A51" s="6" t="s">
        <v>36</v>
      </c>
      <c r="B51" s="6" t="s">
        <v>334</v>
      </c>
      <c r="C51" s="66" t="s">
        <v>42</v>
      </c>
      <c r="D51" s="8" t="s">
        <v>43</v>
      </c>
      <c r="E51" s="8" t="s">
        <v>39</v>
      </c>
      <c r="F51" s="8" t="s">
        <v>40</v>
      </c>
      <c r="G51" s="8" t="s">
        <v>41</v>
      </c>
      <c r="H51" s="9"/>
      <c r="I51" s="12"/>
      <c r="J51" s="16"/>
      <c r="K51" s="14"/>
      <c r="L51" s="15"/>
      <c r="M51" s="15"/>
      <c r="N51" s="14"/>
      <c r="O51" s="16"/>
      <c r="P51" s="11"/>
      <c r="Q51" s="11"/>
    </row>
    <row r="52" spans="1:17" s="61" customFormat="1" ht="51.75" customHeight="1">
      <c r="A52" s="27" t="s">
        <v>29</v>
      </c>
      <c r="B52" s="45" t="s">
        <v>552</v>
      </c>
      <c r="C52" s="139" t="s">
        <v>553</v>
      </c>
      <c r="D52" s="140"/>
      <c r="E52" s="139"/>
      <c r="F52" s="139"/>
      <c r="G52" s="139"/>
      <c r="H52" s="139"/>
      <c r="I52" s="73" t="s">
        <v>554</v>
      </c>
      <c r="J52" s="73"/>
      <c r="K52" s="106" t="s">
        <v>555</v>
      </c>
      <c r="L52" s="106"/>
      <c r="M52" s="106"/>
      <c r="N52" s="106"/>
      <c r="O52" s="25" t="s">
        <v>1137</v>
      </c>
      <c r="P52" s="26"/>
      <c r="Q52" s="11" t="s">
        <v>1755</v>
      </c>
    </row>
    <row r="53" spans="1:17" s="59" customFormat="1" ht="13">
      <c r="A53" s="1" t="s">
        <v>33</v>
      </c>
      <c r="B53" s="4" t="s">
        <v>552</v>
      </c>
      <c r="C53" s="141" t="s">
        <v>334</v>
      </c>
      <c r="D53" s="136"/>
      <c r="E53" s="136"/>
      <c r="F53" s="136"/>
      <c r="G53" s="142"/>
      <c r="H53" s="5" t="s">
        <v>335</v>
      </c>
      <c r="I53" s="90" t="s">
        <v>1123</v>
      </c>
      <c r="J53" s="90" t="s">
        <v>1123</v>
      </c>
      <c r="K53" s="11"/>
      <c r="L53" s="11"/>
      <c r="M53" s="11"/>
      <c r="N53" s="11"/>
      <c r="O53" s="90" t="s">
        <v>1137</v>
      </c>
      <c r="P53" s="12"/>
      <c r="Q53" s="11"/>
    </row>
    <row r="54" spans="1:17" s="59" customFormat="1" ht="39">
      <c r="A54" s="6" t="s">
        <v>36</v>
      </c>
      <c r="B54" s="6" t="s">
        <v>334</v>
      </c>
      <c r="C54" s="88" t="s">
        <v>470</v>
      </c>
      <c r="D54" s="17" t="s">
        <v>1103</v>
      </c>
      <c r="E54" s="89" t="str">
        <f>HYPERLINK("01-组织级\01-组织财富库\01-标准过程文件库\04-组织过程类\01-过程改进\现场诊断报告-20xx-engl.pptx","engl")</f>
        <v>engl</v>
      </c>
      <c r="F54" s="15" t="s">
        <v>1073</v>
      </c>
      <c r="G54" s="15" t="s">
        <v>41</v>
      </c>
      <c r="H54" s="9"/>
      <c r="I54" s="12" t="s">
        <v>1123</v>
      </c>
      <c r="J54" s="16"/>
      <c r="K54" s="14"/>
      <c r="L54" s="15"/>
      <c r="M54" s="15"/>
      <c r="N54" s="14"/>
      <c r="O54" s="16"/>
      <c r="P54" s="12"/>
      <c r="Q54" s="11" t="s">
        <v>1127</v>
      </c>
    </row>
    <row r="55" spans="1:17" s="60" customFormat="1" ht="13">
      <c r="A55" s="6" t="s">
        <v>36</v>
      </c>
      <c r="B55" s="6" t="s">
        <v>334</v>
      </c>
      <c r="C55" s="66" t="s">
        <v>42</v>
      </c>
      <c r="D55" s="8" t="s">
        <v>43</v>
      </c>
      <c r="E55" s="8" t="s">
        <v>39</v>
      </c>
      <c r="F55" s="8" t="s">
        <v>40</v>
      </c>
      <c r="G55" s="8" t="s">
        <v>41</v>
      </c>
      <c r="H55" s="9"/>
      <c r="I55" s="12"/>
      <c r="J55" s="16"/>
      <c r="K55" s="14"/>
      <c r="L55" s="15"/>
      <c r="M55" s="15"/>
      <c r="N55" s="14"/>
      <c r="O55" s="16"/>
      <c r="P55" s="11"/>
      <c r="Q55" s="11"/>
    </row>
    <row r="56" spans="1:17" s="60" customFormat="1" ht="13">
      <c r="A56" s="1" t="s">
        <v>27</v>
      </c>
      <c r="B56" s="2" t="s">
        <v>401</v>
      </c>
      <c r="C56" s="3"/>
      <c r="D56" s="3"/>
      <c r="E56" s="3"/>
      <c r="F56" s="3"/>
      <c r="G56" s="3"/>
      <c r="H56" s="3"/>
      <c r="I56" s="71"/>
      <c r="J56" s="71"/>
      <c r="K56" s="3"/>
      <c r="L56" s="11"/>
      <c r="M56" s="11"/>
      <c r="N56" s="11"/>
      <c r="O56" s="12"/>
      <c r="P56" s="13"/>
      <c r="Q56" s="11"/>
    </row>
    <row r="57" spans="1:17" s="61" customFormat="1" ht="51.75" customHeight="1">
      <c r="A57" s="27" t="s">
        <v>29</v>
      </c>
      <c r="B57" s="45" t="s">
        <v>556</v>
      </c>
      <c r="C57" s="139" t="s">
        <v>557</v>
      </c>
      <c r="D57" s="140"/>
      <c r="E57" s="139"/>
      <c r="F57" s="139"/>
      <c r="G57" s="139"/>
      <c r="H57" s="139"/>
      <c r="I57" s="73" t="s">
        <v>558</v>
      </c>
      <c r="J57" s="73" t="s">
        <v>559</v>
      </c>
      <c r="K57" s="106" t="s">
        <v>560</v>
      </c>
      <c r="L57" s="106"/>
      <c r="M57" s="106"/>
      <c r="N57" s="106"/>
      <c r="O57" s="25" t="s">
        <v>1137</v>
      </c>
      <c r="P57" s="74"/>
      <c r="Q57" s="11" t="s">
        <v>1755</v>
      </c>
    </row>
    <row r="58" spans="1:17" s="60" customFormat="1" ht="13">
      <c r="A58" s="1" t="s">
        <v>33</v>
      </c>
      <c r="B58" s="4" t="s">
        <v>556</v>
      </c>
      <c r="C58" s="141" t="s">
        <v>334</v>
      </c>
      <c r="D58" s="136"/>
      <c r="E58" s="136"/>
      <c r="F58" s="136"/>
      <c r="G58" s="142"/>
      <c r="H58" s="5" t="s">
        <v>335</v>
      </c>
      <c r="I58" s="90" t="s">
        <v>1123</v>
      </c>
      <c r="J58" s="90" t="s">
        <v>1123</v>
      </c>
      <c r="K58" s="11"/>
      <c r="L58" s="11"/>
      <c r="M58" s="11"/>
      <c r="N58" s="11"/>
      <c r="O58" s="90" t="s">
        <v>1137</v>
      </c>
      <c r="P58" s="11"/>
      <c r="Q58" s="11"/>
    </row>
    <row r="59" spans="1:17" s="60" customFormat="1" ht="63">
      <c r="A59" s="6" t="s">
        <v>36</v>
      </c>
      <c r="B59" s="6" t="s">
        <v>334</v>
      </c>
      <c r="C59" s="66" t="s">
        <v>476</v>
      </c>
      <c r="D59" s="17" t="s">
        <v>477</v>
      </c>
      <c r="E59" s="23" t="str">
        <f>HYPERLINK("01-组织级\01-组织财富库\01-标准过程文件库\04-组织过程类\01-过程改进\过程定义行动计划(Kamfu-SPI-PCM-Tem-PDPlan)V1-1-engl.docx","engl")</f>
        <v>engl</v>
      </c>
      <c r="F59" s="8" t="s">
        <v>1073</v>
      </c>
      <c r="G59" s="8" t="s">
        <v>41</v>
      </c>
      <c r="H59" s="9"/>
      <c r="I59" s="12" t="s">
        <v>1123</v>
      </c>
      <c r="J59" s="16"/>
      <c r="K59" s="14"/>
      <c r="L59" s="15"/>
      <c r="M59" s="15"/>
      <c r="N59" s="14"/>
      <c r="O59" s="16"/>
      <c r="P59" s="11"/>
      <c r="Q59" s="11" t="s">
        <v>1127</v>
      </c>
    </row>
    <row r="60" spans="1:17" s="59" customFormat="1" ht="13">
      <c r="A60" s="6" t="s">
        <v>36</v>
      </c>
      <c r="B60" s="6" t="s">
        <v>334</v>
      </c>
      <c r="C60" s="88" t="s">
        <v>42</v>
      </c>
      <c r="D60" s="15" t="s">
        <v>43</v>
      </c>
      <c r="E60" s="15" t="s">
        <v>39</v>
      </c>
      <c r="F60" s="15" t="s">
        <v>40</v>
      </c>
      <c r="G60" s="15" t="s">
        <v>41</v>
      </c>
      <c r="H60" s="9"/>
      <c r="I60" s="12"/>
      <c r="J60" s="16"/>
      <c r="K60" s="14"/>
      <c r="L60" s="15"/>
      <c r="M60" s="15"/>
      <c r="N60" s="14"/>
      <c r="O60" s="16"/>
      <c r="P60" s="12"/>
      <c r="Q60" s="11"/>
    </row>
    <row r="63" spans="1:17">
      <c r="O63" s="54"/>
      <c r="P63" s="54"/>
    </row>
    <row r="64" spans="1:17">
      <c r="O64" s="54"/>
      <c r="P64" s="54"/>
    </row>
    <row r="66" spans="15:16">
      <c r="O66" s="54"/>
      <c r="P66" s="54"/>
    </row>
    <row r="67" spans="15:16">
      <c r="O67" s="54"/>
      <c r="P67" s="54"/>
    </row>
    <row r="70" spans="15:16">
      <c r="O70" s="54"/>
      <c r="P70" s="54"/>
    </row>
    <row r="71" spans="15:16">
      <c r="O71" s="54"/>
      <c r="P71" s="54"/>
    </row>
    <row r="73" spans="15:16">
      <c r="O73" s="54"/>
      <c r="P73" s="54"/>
    </row>
    <row r="74" spans="15:16">
      <c r="O74" s="54"/>
      <c r="P74" s="54"/>
    </row>
    <row r="77" spans="15:16">
      <c r="O77" s="54"/>
      <c r="P77" s="54"/>
    </row>
    <row r="78" spans="15:16">
      <c r="O78" s="54"/>
      <c r="P78" s="54"/>
    </row>
    <row r="80" spans="15:16">
      <c r="O80" s="54"/>
      <c r="P80" s="54"/>
    </row>
    <row r="81" spans="9:10" s="54" customFormat="1">
      <c r="I81" s="68"/>
      <c r="J81" s="68"/>
    </row>
  </sheetData>
  <autoFilter ref="A8:Q8" xr:uid="{F49C2C3B-B8B7-4347-ACF9-0ADDF59B6ECE}"/>
  <mergeCells count="24">
    <mergeCell ref="C10:H10"/>
    <mergeCell ref="C11:G11"/>
    <mergeCell ref="C14:H14"/>
    <mergeCell ref="C24:G24"/>
    <mergeCell ref="C27:H27"/>
    <mergeCell ref="C28:G28"/>
    <mergeCell ref="C32:H32"/>
    <mergeCell ref="C15:G15"/>
    <mergeCell ref="C18:H18"/>
    <mergeCell ref="C19:G19"/>
    <mergeCell ref="C23:H23"/>
    <mergeCell ref="C41:G41"/>
    <mergeCell ref="C44:H44"/>
    <mergeCell ref="C45:G45"/>
    <mergeCell ref="C48:H48"/>
    <mergeCell ref="C33:G33"/>
    <mergeCell ref="C36:H36"/>
    <mergeCell ref="C37:G37"/>
    <mergeCell ref="C40:H40"/>
    <mergeCell ref="C58:G58"/>
    <mergeCell ref="C49:G49"/>
    <mergeCell ref="C52:H52"/>
    <mergeCell ref="C53:G53"/>
    <mergeCell ref="C57:H57"/>
  </mergeCells>
  <conditionalFormatting sqref="O9">
    <cfRule type="cellIs" dxfId="2304" priority="127" operator="equal">
      <formula>"U"</formula>
    </cfRule>
    <cfRule type="cellIs" dxfId="2303" priority="128" operator="equal">
      <formula>"S"</formula>
    </cfRule>
  </conditionalFormatting>
  <conditionalFormatting sqref="O10">
    <cfRule type="cellIs" dxfId="2302" priority="122" operator="equal">
      <formula>"NY"</formula>
    </cfRule>
    <cfRule type="cellIs" dxfId="2301" priority="123" operator="equal">
      <formula>"DM"</formula>
    </cfRule>
    <cfRule type="cellIs" dxfId="2300" priority="124" operator="equal">
      <formula>"PM"</formula>
    </cfRule>
    <cfRule type="cellIs" dxfId="2299" priority="125" operator="equal">
      <formula>"LM"</formula>
    </cfRule>
    <cfRule type="cellIs" dxfId="2298" priority="126" operator="equal">
      <formula>"FM"</formula>
    </cfRule>
  </conditionalFormatting>
  <conditionalFormatting sqref="O11">
    <cfRule type="cellIs" dxfId="2297" priority="117" operator="equal">
      <formula>"NY"</formula>
    </cfRule>
    <cfRule type="cellIs" dxfId="2296" priority="118" operator="equal">
      <formula>"DM"</formula>
    </cfRule>
    <cfRule type="cellIs" dxfId="2295" priority="119" operator="equal">
      <formula>"PM"</formula>
    </cfRule>
    <cfRule type="cellIs" dxfId="2294" priority="120" operator="equal">
      <formula>"LM"</formula>
    </cfRule>
    <cfRule type="cellIs" dxfId="2293" priority="121" operator="equal">
      <formula>"FM"</formula>
    </cfRule>
  </conditionalFormatting>
  <conditionalFormatting sqref="O14">
    <cfRule type="cellIs" dxfId="2292" priority="112" operator="equal">
      <formula>"NY"</formula>
    </cfRule>
    <cfRule type="cellIs" dxfId="2291" priority="113" operator="equal">
      <formula>"DM"</formula>
    </cfRule>
    <cfRule type="cellIs" dxfId="2290" priority="114" operator="equal">
      <formula>"PM"</formula>
    </cfRule>
    <cfRule type="cellIs" dxfId="2289" priority="115" operator="equal">
      <formula>"LM"</formula>
    </cfRule>
    <cfRule type="cellIs" dxfId="2288" priority="116" operator="equal">
      <formula>"FM"</formula>
    </cfRule>
  </conditionalFormatting>
  <conditionalFormatting sqref="O15">
    <cfRule type="cellIs" dxfId="2287" priority="107" operator="equal">
      <formula>"NY"</formula>
    </cfRule>
    <cfRule type="cellIs" dxfId="2286" priority="108" operator="equal">
      <formula>"DM"</formula>
    </cfRule>
    <cfRule type="cellIs" dxfId="2285" priority="109" operator="equal">
      <formula>"PM"</formula>
    </cfRule>
    <cfRule type="cellIs" dxfId="2284" priority="110" operator="equal">
      <formula>"LM"</formula>
    </cfRule>
    <cfRule type="cellIs" dxfId="2283" priority="111" operator="equal">
      <formula>"FM"</formula>
    </cfRule>
  </conditionalFormatting>
  <conditionalFormatting sqref="O18">
    <cfRule type="cellIs" dxfId="2282" priority="102" operator="equal">
      <formula>"NY"</formula>
    </cfRule>
    <cfRule type="cellIs" dxfId="2281" priority="103" operator="equal">
      <formula>"DM"</formula>
    </cfRule>
    <cfRule type="cellIs" dxfId="2280" priority="104" operator="equal">
      <formula>"PM"</formula>
    </cfRule>
    <cfRule type="cellIs" dxfId="2279" priority="105" operator="equal">
      <formula>"LM"</formula>
    </cfRule>
    <cfRule type="cellIs" dxfId="2278" priority="106" operator="equal">
      <formula>"FM"</formula>
    </cfRule>
  </conditionalFormatting>
  <conditionalFormatting sqref="O19">
    <cfRule type="cellIs" dxfId="2277" priority="97" operator="equal">
      <formula>"NY"</formula>
    </cfRule>
    <cfRule type="cellIs" dxfId="2276" priority="98" operator="equal">
      <formula>"DM"</formula>
    </cfRule>
    <cfRule type="cellIs" dxfId="2275" priority="99" operator="equal">
      <formula>"PM"</formula>
    </cfRule>
    <cfRule type="cellIs" dxfId="2274" priority="100" operator="equal">
      <formula>"LM"</formula>
    </cfRule>
    <cfRule type="cellIs" dxfId="2273" priority="101" operator="equal">
      <formula>"FM"</formula>
    </cfRule>
  </conditionalFormatting>
  <conditionalFormatting sqref="O22">
    <cfRule type="cellIs" dxfId="2272" priority="95" operator="equal">
      <formula>"U"</formula>
    </cfRule>
    <cfRule type="cellIs" dxfId="2271" priority="96" operator="equal">
      <formula>"S"</formula>
    </cfRule>
  </conditionalFormatting>
  <conditionalFormatting sqref="O23">
    <cfRule type="cellIs" dxfId="2270" priority="90" operator="equal">
      <formula>"NY"</formula>
    </cfRule>
    <cfRule type="cellIs" dxfId="2269" priority="91" operator="equal">
      <formula>"DM"</formula>
    </cfRule>
    <cfRule type="cellIs" dxfId="2268" priority="92" operator="equal">
      <formula>"PM"</formula>
    </cfRule>
    <cfRule type="cellIs" dxfId="2267" priority="93" operator="equal">
      <formula>"LM"</formula>
    </cfRule>
    <cfRule type="cellIs" dxfId="2266" priority="94" operator="equal">
      <formula>"FM"</formula>
    </cfRule>
  </conditionalFormatting>
  <conditionalFormatting sqref="O24">
    <cfRule type="cellIs" dxfId="2265" priority="85" operator="equal">
      <formula>"NY"</formula>
    </cfRule>
    <cfRule type="cellIs" dxfId="2264" priority="86" operator="equal">
      <formula>"DM"</formula>
    </cfRule>
    <cfRule type="cellIs" dxfId="2263" priority="87" operator="equal">
      <formula>"PM"</formula>
    </cfRule>
    <cfRule type="cellIs" dxfId="2262" priority="88" operator="equal">
      <formula>"LM"</formula>
    </cfRule>
    <cfRule type="cellIs" dxfId="2261" priority="89" operator="equal">
      <formula>"FM"</formula>
    </cfRule>
  </conditionalFormatting>
  <conditionalFormatting sqref="O27">
    <cfRule type="cellIs" dxfId="2260" priority="80" operator="equal">
      <formula>"NY"</formula>
    </cfRule>
    <cfRule type="cellIs" dxfId="2259" priority="81" operator="equal">
      <formula>"DM"</formula>
    </cfRule>
    <cfRule type="cellIs" dxfId="2258" priority="82" operator="equal">
      <formula>"PM"</formula>
    </cfRule>
    <cfRule type="cellIs" dxfId="2257" priority="83" operator="equal">
      <formula>"LM"</formula>
    </cfRule>
    <cfRule type="cellIs" dxfId="2256" priority="84" operator="equal">
      <formula>"FM"</formula>
    </cfRule>
  </conditionalFormatting>
  <conditionalFormatting sqref="O28">
    <cfRule type="cellIs" dxfId="2255" priority="75" operator="equal">
      <formula>"NY"</formula>
    </cfRule>
    <cfRule type="cellIs" dxfId="2254" priority="76" operator="equal">
      <formula>"DM"</formula>
    </cfRule>
    <cfRule type="cellIs" dxfId="2253" priority="77" operator="equal">
      <formula>"PM"</formula>
    </cfRule>
    <cfRule type="cellIs" dxfId="2252" priority="78" operator="equal">
      <formula>"LM"</formula>
    </cfRule>
    <cfRule type="cellIs" dxfId="2251" priority="79" operator="equal">
      <formula>"FM"</formula>
    </cfRule>
  </conditionalFormatting>
  <conditionalFormatting sqref="O31">
    <cfRule type="cellIs" dxfId="2250" priority="73" operator="equal">
      <formula>"U"</formula>
    </cfRule>
    <cfRule type="cellIs" dxfId="2249" priority="74" operator="equal">
      <formula>"S"</formula>
    </cfRule>
  </conditionalFormatting>
  <conditionalFormatting sqref="O32">
    <cfRule type="cellIs" dxfId="2248" priority="68" operator="equal">
      <formula>"NY"</formula>
    </cfRule>
    <cfRule type="cellIs" dxfId="2247" priority="69" operator="equal">
      <formula>"DM"</formula>
    </cfRule>
    <cfRule type="cellIs" dxfId="2246" priority="70" operator="equal">
      <formula>"PM"</formula>
    </cfRule>
    <cfRule type="cellIs" dxfId="2245" priority="71" operator="equal">
      <formula>"LM"</formula>
    </cfRule>
    <cfRule type="cellIs" dxfId="2244" priority="72" operator="equal">
      <formula>"FM"</formula>
    </cfRule>
  </conditionalFormatting>
  <conditionalFormatting sqref="O33">
    <cfRule type="cellIs" dxfId="2243" priority="63" operator="equal">
      <formula>"NY"</formula>
    </cfRule>
    <cfRule type="cellIs" dxfId="2242" priority="64" operator="equal">
      <formula>"DM"</formula>
    </cfRule>
    <cfRule type="cellIs" dxfId="2241" priority="65" operator="equal">
      <formula>"PM"</formula>
    </cfRule>
    <cfRule type="cellIs" dxfId="2240" priority="66" operator="equal">
      <formula>"LM"</formula>
    </cfRule>
    <cfRule type="cellIs" dxfId="2239" priority="67" operator="equal">
      <formula>"FM"</formula>
    </cfRule>
  </conditionalFormatting>
  <conditionalFormatting sqref="O36">
    <cfRule type="cellIs" dxfId="2238" priority="58" operator="equal">
      <formula>"NY"</formula>
    </cfRule>
    <cfRule type="cellIs" dxfId="2237" priority="59" operator="equal">
      <formula>"DM"</formula>
    </cfRule>
    <cfRule type="cellIs" dxfId="2236" priority="60" operator="equal">
      <formula>"PM"</formula>
    </cfRule>
    <cfRule type="cellIs" dxfId="2235" priority="61" operator="equal">
      <formula>"LM"</formula>
    </cfRule>
    <cfRule type="cellIs" dxfId="2234" priority="62" operator="equal">
      <formula>"FM"</formula>
    </cfRule>
  </conditionalFormatting>
  <conditionalFormatting sqref="O37">
    <cfRule type="cellIs" dxfId="2233" priority="53" operator="equal">
      <formula>"NY"</formula>
    </cfRule>
    <cfRule type="cellIs" dxfId="2232" priority="54" operator="equal">
      <formula>"DM"</formula>
    </cfRule>
    <cfRule type="cellIs" dxfId="2231" priority="55" operator="equal">
      <formula>"PM"</formula>
    </cfRule>
    <cfRule type="cellIs" dxfId="2230" priority="56" operator="equal">
      <formula>"LM"</formula>
    </cfRule>
    <cfRule type="cellIs" dxfId="2229" priority="57" operator="equal">
      <formula>"FM"</formula>
    </cfRule>
  </conditionalFormatting>
  <conditionalFormatting sqref="O40">
    <cfRule type="cellIs" dxfId="2228" priority="48" operator="equal">
      <formula>"NY"</formula>
    </cfRule>
    <cfRule type="cellIs" dxfId="2227" priority="49" operator="equal">
      <formula>"DM"</formula>
    </cfRule>
    <cfRule type="cellIs" dxfId="2226" priority="50" operator="equal">
      <formula>"PM"</formula>
    </cfRule>
    <cfRule type="cellIs" dxfId="2225" priority="51" operator="equal">
      <formula>"LM"</formula>
    </cfRule>
    <cfRule type="cellIs" dxfId="2224" priority="52" operator="equal">
      <formula>"FM"</formula>
    </cfRule>
  </conditionalFormatting>
  <conditionalFormatting sqref="O41">
    <cfRule type="cellIs" dxfId="2223" priority="43" operator="equal">
      <formula>"NY"</formula>
    </cfRule>
    <cfRule type="cellIs" dxfId="2222" priority="44" operator="equal">
      <formula>"DM"</formula>
    </cfRule>
    <cfRule type="cellIs" dxfId="2221" priority="45" operator="equal">
      <formula>"PM"</formula>
    </cfRule>
    <cfRule type="cellIs" dxfId="2220" priority="46" operator="equal">
      <formula>"LM"</formula>
    </cfRule>
    <cfRule type="cellIs" dxfId="2219" priority="47" operator="equal">
      <formula>"FM"</formula>
    </cfRule>
  </conditionalFormatting>
  <conditionalFormatting sqref="O44">
    <cfRule type="cellIs" dxfId="2218" priority="38" operator="equal">
      <formula>"NY"</formula>
    </cfRule>
    <cfRule type="cellIs" dxfId="2217" priority="39" operator="equal">
      <formula>"DM"</formula>
    </cfRule>
    <cfRule type="cellIs" dxfId="2216" priority="40" operator="equal">
      <formula>"PM"</formula>
    </cfRule>
    <cfRule type="cellIs" dxfId="2215" priority="41" operator="equal">
      <formula>"LM"</formula>
    </cfRule>
    <cfRule type="cellIs" dxfId="2214" priority="42" operator="equal">
      <formula>"FM"</formula>
    </cfRule>
  </conditionalFormatting>
  <conditionalFormatting sqref="O45">
    <cfRule type="cellIs" dxfId="2213" priority="33" operator="equal">
      <formula>"NY"</formula>
    </cfRule>
    <cfRule type="cellIs" dxfId="2212" priority="34" operator="equal">
      <formula>"DM"</formula>
    </cfRule>
    <cfRule type="cellIs" dxfId="2211" priority="35" operator="equal">
      <formula>"PM"</formula>
    </cfRule>
    <cfRule type="cellIs" dxfId="2210" priority="36" operator="equal">
      <formula>"LM"</formula>
    </cfRule>
    <cfRule type="cellIs" dxfId="2209" priority="37" operator="equal">
      <formula>"FM"</formula>
    </cfRule>
  </conditionalFormatting>
  <conditionalFormatting sqref="O48">
    <cfRule type="cellIs" dxfId="2208" priority="28" operator="equal">
      <formula>"NY"</formula>
    </cfRule>
    <cfRule type="cellIs" dxfId="2207" priority="29" operator="equal">
      <formula>"DM"</formula>
    </cfRule>
    <cfRule type="cellIs" dxfId="2206" priority="30" operator="equal">
      <formula>"PM"</formula>
    </cfRule>
    <cfRule type="cellIs" dxfId="2205" priority="31" operator="equal">
      <formula>"LM"</formula>
    </cfRule>
    <cfRule type="cellIs" dxfId="2204" priority="32" operator="equal">
      <formula>"FM"</formula>
    </cfRule>
  </conditionalFormatting>
  <conditionalFormatting sqref="O49">
    <cfRule type="cellIs" dxfId="2203" priority="23" operator="equal">
      <formula>"NY"</formula>
    </cfRule>
    <cfRule type="cellIs" dxfId="2202" priority="24" operator="equal">
      <formula>"DM"</formula>
    </cfRule>
    <cfRule type="cellIs" dxfId="2201" priority="25" operator="equal">
      <formula>"PM"</formula>
    </cfRule>
    <cfRule type="cellIs" dxfId="2200" priority="26" operator="equal">
      <formula>"LM"</formula>
    </cfRule>
    <cfRule type="cellIs" dxfId="2199" priority="27" operator="equal">
      <formula>"FM"</formula>
    </cfRule>
  </conditionalFormatting>
  <conditionalFormatting sqref="O52">
    <cfRule type="cellIs" dxfId="2198" priority="18" operator="equal">
      <formula>"NY"</formula>
    </cfRule>
    <cfRule type="cellIs" dxfId="2197" priority="19" operator="equal">
      <formula>"DM"</formula>
    </cfRule>
    <cfRule type="cellIs" dxfId="2196" priority="20" operator="equal">
      <formula>"PM"</formula>
    </cfRule>
    <cfRule type="cellIs" dxfId="2195" priority="21" operator="equal">
      <formula>"LM"</formula>
    </cfRule>
    <cfRule type="cellIs" dxfId="2194" priority="22" operator="equal">
      <formula>"FM"</formula>
    </cfRule>
  </conditionalFormatting>
  <conditionalFormatting sqref="O53">
    <cfRule type="cellIs" dxfId="2193" priority="13" operator="equal">
      <formula>"NY"</formula>
    </cfRule>
    <cfRule type="cellIs" dxfId="2192" priority="14" operator="equal">
      <formula>"DM"</formula>
    </cfRule>
    <cfRule type="cellIs" dxfId="2191" priority="15" operator="equal">
      <formula>"PM"</formula>
    </cfRule>
    <cfRule type="cellIs" dxfId="2190" priority="16" operator="equal">
      <formula>"LM"</formula>
    </cfRule>
    <cfRule type="cellIs" dxfId="2189" priority="17" operator="equal">
      <formula>"FM"</formula>
    </cfRule>
  </conditionalFormatting>
  <conditionalFormatting sqref="O56">
    <cfRule type="cellIs" dxfId="2188" priority="11" operator="equal">
      <formula>"U"</formula>
    </cfRule>
    <cfRule type="cellIs" dxfId="2187" priority="12" operator="equal">
      <formula>"S"</formula>
    </cfRule>
  </conditionalFormatting>
  <conditionalFormatting sqref="O57">
    <cfRule type="cellIs" dxfId="2186" priority="6" operator="equal">
      <formula>"NY"</formula>
    </cfRule>
    <cfRule type="cellIs" dxfId="2185" priority="7" operator="equal">
      <formula>"DM"</formula>
    </cfRule>
    <cfRule type="cellIs" dxfId="2184" priority="8" operator="equal">
      <formula>"PM"</formula>
    </cfRule>
    <cfRule type="cellIs" dxfId="2183" priority="9" operator="equal">
      <formula>"LM"</formula>
    </cfRule>
    <cfRule type="cellIs" dxfId="2182" priority="10" operator="equal">
      <formula>"FM"</formula>
    </cfRule>
  </conditionalFormatting>
  <conditionalFormatting sqref="O58">
    <cfRule type="cellIs" dxfId="2181" priority="1" operator="equal">
      <formula>"NY"</formula>
    </cfRule>
    <cfRule type="cellIs" dxfId="2180" priority="2" operator="equal">
      <formula>"DM"</formula>
    </cfRule>
    <cfRule type="cellIs" dxfId="2179" priority="3" operator="equal">
      <formula>"PM"</formula>
    </cfRule>
    <cfRule type="cellIs" dxfId="2178" priority="4" operator="equal">
      <formula>"LM"</formula>
    </cfRule>
    <cfRule type="cellIs" dxfId="2177" priority="5" operator="equal">
      <formula>"FM"</formula>
    </cfRule>
  </conditionalFormatting>
  <hyperlinks>
    <hyperlink ref="D12" r:id="rId1" xr:uid="{00000000-0004-0000-0800-000000000000}"/>
    <hyperlink ref="D16" r:id="rId2" xr:uid="{00000000-0004-0000-0800-000001000000}"/>
    <hyperlink ref="D20" r:id="rId3" xr:uid="{00000000-0004-0000-0800-000002000000}"/>
    <hyperlink ref="D25" r:id="rId4" xr:uid="{00000000-0004-0000-0800-000003000000}"/>
    <hyperlink ref="D26" r:id="rId5" xr:uid="{00000000-0004-0000-0800-000004000000}"/>
    <hyperlink ref="D29" r:id="rId6" xr:uid="{00000000-0004-0000-0800-000005000000}"/>
    <hyperlink ref="D30" r:id="rId7" xr:uid="{00000000-0004-0000-0800-000006000000}"/>
    <hyperlink ref="D34" r:id="rId8" xr:uid="{00000000-0004-0000-0800-000007000000}"/>
    <hyperlink ref="D38" r:id="rId9" xr:uid="{00000000-0004-0000-0800-000008000000}"/>
    <hyperlink ref="D42" r:id="rId10" xr:uid="{00000000-0004-0000-0800-000009000000}"/>
    <hyperlink ref="D46" r:id="rId11" xr:uid="{00000000-0004-0000-0800-00000A000000}"/>
    <hyperlink ref="D50" r:id="rId12" xr:uid="{00000000-0004-0000-0800-00000B000000}"/>
    <hyperlink ref="D54" r:id="rId13" xr:uid="{00000000-0004-0000-0800-00000C000000}"/>
    <hyperlink ref="D59" r:id="rId14" xr:uid="{00000000-0004-0000-0800-00000D000000}"/>
  </hyperlinks>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Q81"/>
  <sheetViews>
    <sheetView zoomScale="70" zoomScaleNormal="70" workbookViewId="0">
      <selection activeCell="K41" sqref="K41"/>
    </sheetView>
  </sheetViews>
  <sheetFormatPr defaultColWidth="8.7265625" defaultRowHeight="15.5"/>
  <cols>
    <col min="1" max="1" width="12.453125" style="54" customWidth="1"/>
    <col min="2" max="2" width="16.453125" style="54" customWidth="1"/>
    <col min="3" max="3" width="28.453125" style="54" customWidth="1"/>
    <col min="4" max="7" width="8.7265625" style="54"/>
    <col min="8" max="8" width="23.81640625" style="54" customWidth="1"/>
    <col min="9" max="10" width="19.81640625" style="68" customWidth="1"/>
    <col min="11" max="11" width="22.1796875" style="54" customWidth="1"/>
    <col min="12" max="14" width="18.453125" style="54" customWidth="1"/>
    <col min="15" max="15" width="7.453125" style="68" customWidth="1"/>
    <col min="16" max="16" width="24.7265625" style="68" customWidth="1"/>
    <col min="17" max="17" width="7.26953125" style="54" customWidth="1"/>
    <col min="18" max="16384" width="8.7265625" style="54"/>
  </cols>
  <sheetData>
    <row r="1" spans="1:17" s="52" customFormat="1" ht="21">
      <c r="A1" s="51" t="s">
        <v>561</v>
      </c>
      <c r="I1" s="67"/>
      <c r="J1" s="67"/>
      <c r="O1" s="67"/>
      <c r="P1" s="67"/>
    </row>
    <row r="2" spans="1:17" s="52" customFormat="1" ht="21">
      <c r="A2" s="51" t="s">
        <v>562</v>
      </c>
      <c r="I2" s="67"/>
      <c r="J2" s="67"/>
      <c r="O2" s="67"/>
      <c r="P2" s="67"/>
    </row>
    <row r="3" spans="1:17">
      <c r="A3" s="53" t="s">
        <v>2</v>
      </c>
      <c r="B3" s="54" t="s">
        <v>563</v>
      </c>
    </row>
    <row r="4" spans="1:17">
      <c r="A4" s="54" t="s">
        <v>4</v>
      </c>
      <c r="B4" s="54" t="s">
        <v>564</v>
      </c>
    </row>
    <row r="5" spans="1:17">
      <c r="A5" s="53" t="s">
        <v>6</v>
      </c>
      <c r="B5" s="54" t="s">
        <v>565</v>
      </c>
    </row>
    <row r="6" spans="1:17">
      <c r="A6" s="54" t="s">
        <v>8</v>
      </c>
      <c r="B6" s="54" t="s">
        <v>566</v>
      </c>
    </row>
    <row r="8" spans="1:17" s="59" customFormat="1" ht="52">
      <c r="A8" s="55" t="s">
        <v>10</v>
      </c>
      <c r="B8" s="56" t="s">
        <v>11</v>
      </c>
      <c r="C8" s="56" t="s">
        <v>12</v>
      </c>
      <c r="D8" s="57" t="s">
        <v>13</v>
      </c>
      <c r="E8" s="57" t="s">
        <v>14</v>
      </c>
      <c r="F8" s="57" t="s">
        <v>15</v>
      </c>
      <c r="G8" s="57" t="s">
        <v>16</v>
      </c>
      <c r="H8" s="58" t="s">
        <v>17</v>
      </c>
      <c r="I8" s="69" t="s">
        <v>18</v>
      </c>
      <c r="J8" s="69" t="s">
        <v>19</v>
      </c>
      <c r="K8" s="58" t="s">
        <v>20</v>
      </c>
      <c r="L8" s="56" t="s">
        <v>21</v>
      </c>
      <c r="M8" s="56" t="s">
        <v>22</v>
      </c>
      <c r="N8" s="58" t="s">
        <v>23</v>
      </c>
      <c r="O8" s="69" t="s">
        <v>24</v>
      </c>
      <c r="P8" s="70" t="s">
        <v>25</v>
      </c>
      <c r="Q8" s="58" t="s">
        <v>26</v>
      </c>
    </row>
    <row r="9" spans="1:17" s="59" customFormat="1" ht="13">
      <c r="A9" s="1" t="s">
        <v>27</v>
      </c>
      <c r="B9" s="80" t="s">
        <v>28</v>
      </c>
      <c r="C9" s="81"/>
      <c r="D9" s="81"/>
      <c r="E9" s="81"/>
      <c r="F9" s="81"/>
      <c r="G9" s="81"/>
      <c r="H9" s="81"/>
      <c r="I9" s="71"/>
      <c r="J9" s="71"/>
      <c r="K9" s="81"/>
      <c r="L9" s="11"/>
      <c r="M9" s="11"/>
      <c r="N9" s="11"/>
      <c r="O9" s="12"/>
      <c r="P9" s="72"/>
      <c r="Q9" s="11"/>
    </row>
    <row r="10" spans="1:17" s="61" customFormat="1" ht="51.75" customHeight="1">
      <c r="A10" s="27" t="s">
        <v>29</v>
      </c>
      <c r="B10" s="45" t="s">
        <v>567</v>
      </c>
      <c r="C10" s="139" t="s">
        <v>568</v>
      </c>
      <c r="D10" s="140"/>
      <c r="E10" s="139"/>
      <c r="F10" s="139"/>
      <c r="G10" s="139"/>
      <c r="H10" s="139"/>
      <c r="I10" s="73"/>
      <c r="J10" s="73"/>
      <c r="K10" s="106" t="s">
        <v>569</v>
      </c>
      <c r="L10" s="106"/>
      <c r="M10" s="106"/>
      <c r="N10" s="106"/>
      <c r="O10" s="25" t="s">
        <v>1137</v>
      </c>
      <c r="P10" s="74"/>
      <c r="Q10" s="11" t="s">
        <v>1293</v>
      </c>
    </row>
    <row r="11" spans="1:17" s="59" customFormat="1" ht="39">
      <c r="A11" s="27" t="s">
        <v>33</v>
      </c>
      <c r="B11" s="28" t="s">
        <v>567</v>
      </c>
      <c r="C11" s="135" t="s">
        <v>570</v>
      </c>
      <c r="D11" s="136"/>
      <c r="E11" s="137"/>
      <c r="F11" s="137"/>
      <c r="G11" s="138"/>
      <c r="H11" s="29" t="s">
        <v>571</v>
      </c>
      <c r="I11" s="25" t="s">
        <v>1132</v>
      </c>
      <c r="J11" s="25" t="s">
        <v>1132</v>
      </c>
      <c r="K11" s="30"/>
      <c r="L11" s="30"/>
      <c r="M11" s="30"/>
      <c r="N11" s="30"/>
      <c r="O11" s="25" t="s">
        <v>1137</v>
      </c>
      <c r="P11" s="25"/>
      <c r="Q11" s="11" t="s">
        <v>1293</v>
      </c>
    </row>
    <row r="12" spans="1:17" s="60" customFormat="1" ht="73.5">
      <c r="A12" s="31" t="s">
        <v>36</v>
      </c>
      <c r="B12" s="31" t="s">
        <v>572</v>
      </c>
      <c r="C12" s="62" t="s">
        <v>573</v>
      </c>
      <c r="D12" s="24" t="s">
        <v>574</v>
      </c>
      <c r="E12" s="33" t="s">
        <v>39</v>
      </c>
      <c r="F12" s="33" t="s">
        <v>40</v>
      </c>
      <c r="G12" s="33" t="s">
        <v>41</v>
      </c>
      <c r="H12" s="34"/>
      <c r="I12" s="25" t="s">
        <v>1132</v>
      </c>
      <c r="J12" s="37"/>
      <c r="K12" s="35"/>
      <c r="L12" s="36"/>
      <c r="M12" s="36"/>
      <c r="N12" s="35"/>
      <c r="O12" s="37"/>
      <c r="P12" s="30"/>
      <c r="Q12" s="11" t="s">
        <v>1294</v>
      </c>
    </row>
    <row r="13" spans="1:17" s="60" customFormat="1" ht="39">
      <c r="A13" s="31" t="s">
        <v>36</v>
      </c>
      <c r="B13" s="31" t="s">
        <v>572</v>
      </c>
      <c r="C13" s="62" t="s">
        <v>42</v>
      </c>
      <c r="D13" s="8" t="s">
        <v>43</v>
      </c>
      <c r="E13" s="33" t="s">
        <v>39</v>
      </c>
      <c r="F13" s="33" t="s">
        <v>40</v>
      </c>
      <c r="G13" s="33" t="s">
        <v>41</v>
      </c>
      <c r="H13" s="34"/>
      <c r="I13" s="25" t="s">
        <v>1295</v>
      </c>
      <c r="J13" s="37"/>
      <c r="K13" s="35"/>
      <c r="L13" s="36"/>
      <c r="M13" s="36"/>
      <c r="N13" s="35"/>
      <c r="O13" s="37"/>
      <c r="P13" s="30" t="s">
        <v>1295</v>
      </c>
      <c r="Q13" s="11" t="s">
        <v>1294</v>
      </c>
    </row>
    <row r="14" spans="1:17" s="59" customFormat="1" ht="39">
      <c r="A14" s="27" t="s">
        <v>33</v>
      </c>
      <c r="B14" s="28" t="s">
        <v>567</v>
      </c>
      <c r="C14" s="135" t="s">
        <v>188</v>
      </c>
      <c r="D14" s="136"/>
      <c r="E14" s="137"/>
      <c r="F14" s="137"/>
      <c r="G14" s="138"/>
      <c r="H14" s="29" t="s">
        <v>189</v>
      </c>
      <c r="I14" s="25" t="s">
        <v>1132</v>
      </c>
      <c r="J14" s="25" t="s">
        <v>1132</v>
      </c>
      <c r="K14" s="30"/>
      <c r="L14" s="30"/>
      <c r="M14" s="30"/>
      <c r="N14" s="30"/>
      <c r="O14" s="25" t="s">
        <v>1137</v>
      </c>
      <c r="P14" s="25"/>
      <c r="Q14" s="11" t="s">
        <v>1296</v>
      </c>
    </row>
    <row r="15" spans="1:17" s="60" customFormat="1" ht="66.5">
      <c r="A15" s="31" t="s">
        <v>36</v>
      </c>
      <c r="B15" s="31" t="s">
        <v>190</v>
      </c>
      <c r="C15" s="62" t="s">
        <v>573</v>
      </c>
      <c r="D15" s="20" t="s">
        <v>1104</v>
      </c>
      <c r="E15" s="32" t="str">
        <f>HYPERLINK("02-项目级\P4-运维服务系统\02-全程管理\02-风险和机会管理\02-风险和机会管理计划(Kamfu-YWFW-RSK-plan)V1-0-engl.docx","engl")</f>
        <v>engl</v>
      </c>
      <c r="F15" s="33" t="s">
        <v>1073</v>
      </c>
      <c r="G15" s="33" t="s">
        <v>41</v>
      </c>
      <c r="H15" s="34"/>
      <c r="I15" s="25" t="s">
        <v>1132</v>
      </c>
      <c r="J15" s="37"/>
      <c r="K15" s="35"/>
      <c r="L15" s="36"/>
      <c r="M15" s="36"/>
      <c r="N15" s="35"/>
      <c r="O15" s="37"/>
      <c r="P15" s="30"/>
      <c r="Q15" s="11" t="s">
        <v>1296</v>
      </c>
    </row>
    <row r="16" spans="1:17" s="60" customFormat="1" ht="39">
      <c r="A16" s="31" t="s">
        <v>36</v>
      </c>
      <c r="B16" s="31" t="s">
        <v>190</v>
      </c>
      <c r="C16" s="62" t="s">
        <v>42</v>
      </c>
      <c r="D16" s="8" t="s">
        <v>43</v>
      </c>
      <c r="E16" s="33" t="s">
        <v>39</v>
      </c>
      <c r="F16" s="33" t="s">
        <v>40</v>
      </c>
      <c r="G16" s="33" t="s">
        <v>41</v>
      </c>
      <c r="H16" s="34"/>
      <c r="I16" s="25" t="s">
        <v>1295</v>
      </c>
      <c r="J16" s="37"/>
      <c r="K16" s="35"/>
      <c r="L16" s="36"/>
      <c r="M16" s="36"/>
      <c r="N16" s="35"/>
      <c r="O16" s="37"/>
      <c r="P16" s="30" t="s">
        <v>1295</v>
      </c>
      <c r="Q16" s="11" t="s">
        <v>1296</v>
      </c>
    </row>
    <row r="17" spans="1:17" s="59" customFormat="1" ht="39">
      <c r="A17" s="27" t="s">
        <v>27</v>
      </c>
      <c r="B17" s="82" t="s">
        <v>47</v>
      </c>
      <c r="C17" s="83"/>
      <c r="D17" s="81"/>
      <c r="E17" s="83"/>
      <c r="F17" s="83"/>
      <c r="G17" s="83"/>
      <c r="H17" s="83"/>
      <c r="I17" s="75"/>
      <c r="J17" s="75"/>
      <c r="K17" s="83"/>
      <c r="L17" s="30"/>
      <c r="M17" s="30"/>
      <c r="N17" s="30"/>
      <c r="O17" s="25"/>
      <c r="P17" s="74"/>
      <c r="Q17" s="11" t="s">
        <v>1297</v>
      </c>
    </row>
    <row r="18" spans="1:17" s="61" customFormat="1" ht="51.75" customHeight="1">
      <c r="A18" s="27" t="s">
        <v>29</v>
      </c>
      <c r="B18" s="45" t="s">
        <v>575</v>
      </c>
      <c r="C18" s="139" t="s">
        <v>576</v>
      </c>
      <c r="D18" s="140"/>
      <c r="E18" s="139"/>
      <c r="F18" s="139"/>
      <c r="G18" s="139"/>
      <c r="H18" s="139"/>
      <c r="I18" s="73"/>
      <c r="J18" s="73"/>
      <c r="K18" s="106" t="s">
        <v>577</v>
      </c>
      <c r="L18" s="106"/>
      <c r="M18" s="106"/>
      <c r="N18" s="106" t="s">
        <v>1893</v>
      </c>
      <c r="O18" s="25" t="s">
        <v>1137</v>
      </c>
      <c r="P18" s="74"/>
      <c r="Q18" s="11" t="s">
        <v>1298</v>
      </c>
    </row>
    <row r="19" spans="1:17" s="59" customFormat="1" ht="117">
      <c r="A19" s="27" t="s">
        <v>33</v>
      </c>
      <c r="B19" s="28" t="s">
        <v>575</v>
      </c>
      <c r="C19" s="135" t="s">
        <v>570</v>
      </c>
      <c r="D19" s="136"/>
      <c r="E19" s="137"/>
      <c r="F19" s="137"/>
      <c r="G19" s="138"/>
      <c r="H19" s="29" t="s">
        <v>571</v>
      </c>
      <c r="I19" s="25" t="s">
        <v>1132</v>
      </c>
      <c r="J19" s="25" t="s">
        <v>1132</v>
      </c>
      <c r="K19" s="30"/>
      <c r="L19" s="30"/>
      <c r="M19" s="30"/>
      <c r="N19" s="30" t="s">
        <v>1299</v>
      </c>
      <c r="O19" s="25" t="s">
        <v>1137</v>
      </c>
      <c r="P19" s="25"/>
      <c r="Q19" s="11" t="s">
        <v>1298</v>
      </c>
    </row>
    <row r="20" spans="1:17" s="60" customFormat="1" ht="73.5">
      <c r="A20" s="31" t="s">
        <v>36</v>
      </c>
      <c r="B20" s="31" t="s">
        <v>572</v>
      </c>
      <c r="C20" s="62" t="s">
        <v>573</v>
      </c>
      <c r="D20" s="24" t="s">
        <v>574</v>
      </c>
      <c r="E20" s="33" t="s">
        <v>39</v>
      </c>
      <c r="F20" s="33" t="s">
        <v>40</v>
      </c>
      <c r="G20" s="33" t="s">
        <v>41</v>
      </c>
      <c r="H20" s="34"/>
      <c r="I20" s="25" t="s">
        <v>1132</v>
      </c>
      <c r="J20" s="37"/>
      <c r="K20" s="35"/>
      <c r="L20" s="36"/>
      <c r="M20" s="36"/>
      <c r="N20" s="35"/>
      <c r="O20" s="37"/>
      <c r="P20" s="30"/>
      <c r="Q20" s="11" t="s">
        <v>1300</v>
      </c>
    </row>
    <row r="21" spans="1:17" s="60" customFormat="1" ht="39">
      <c r="A21" s="31" t="s">
        <v>36</v>
      </c>
      <c r="B21" s="31" t="s">
        <v>572</v>
      </c>
      <c r="C21" s="62" t="s">
        <v>42</v>
      </c>
      <c r="D21" s="8" t="s">
        <v>43</v>
      </c>
      <c r="E21" s="33" t="s">
        <v>39</v>
      </c>
      <c r="F21" s="33" t="s">
        <v>40</v>
      </c>
      <c r="G21" s="33" t="s">
        <v>41</v>
      </c>
      <c r="H21" s="34"/>
      <c r="I21" s="25" t="s">
        <v>1295</v>
      </c>
      <c r="J21" s="37"/>
      <c r="K21" s="35"/>
      <c r="L21" s="36"/>
      <c r="M21" s="36"/>
      <c r="N21" s="35"/>
      <c r="O21" s="37"/>
      <c r="P21" s="30" t="s">
        <v>1295</v>
      </c>
      <c r="Q21" s="11" t="s">
        <v>1301</v>
      </c>
    </row>
    <row r="22" spans="1:17" s="59" customFormat="1" ht="39">
      <c r="A22" s="27" t="s">
        <v>33</v>
      </c>
      <c r="B22" s="28" t="s">
        <v>575</v>
      </c>
      <c r="C22" s="135" t="s">
        <v>188</v>
      </c>
      <c r="D22" s="136"/>
      <c r="E22" s="137"/>
      <c r="F22" s="137"/>
      <c r="G22" s="138"/>
      <c r="H22" s="29" t="s">
        <v>189</v>
      </c>
      <c r="I22" s="25" t="s">
        <v>1132</v>
      </c>
      <c r="J22" s="25" t="s">
        <v>1132</v>
      </c>
      <c r="K22" s="30"/>
      <c r="L22" s="30"/>
      <c r="M22" s="30"/>
      <c r="N22" s="30"/>
      <c r="O22" s="25" t="s">
        <v>1137</v>
      </c>
      <c r="P22" s="25"/>
      <c r="Q22" s="11" t="s">
        <v>1301</v>
      </c>
    </row>
    <row r="23" spans="1:17" s="60" customFormat="1" ht="66.5">
      <c r="A23" s="31" t="s">
        <v>36</v>
      </c>
      <c r="B23" s="31" t="s">
        <v>190</v>
      </c>
      <c r="C23" s="62" t="s">
        <v>573</v>
      </c>
      <c r="D23" s="20" t="s">
        <v>1104</v>
      </c>
      <c r="E23" s="32" t="str">
        <f>HYPERLINK("02-项目级\P4-运维服务系统\02-全程管理\02-风险和机会管理\02-风险和机会管理计划(Kamfu-YWFW-RSK-plan)V1-0-engl.docx","engl")</f>
        <v>engl</v>
      </c>
      <c r="F23" s="33" t="s">
        <v>1073</v>
      </c>
      <c r="G23" s="33" t="s">
        <v>41</v>
      </c>
      <c r="H23" s="34"/>
      <c r="I23" s="25" t="s">
        <v>1132</v>
      </c>
      <c r="J23" s="37"/>
      <c r="K23" s="35"/>
      <c r="L23" s="36"/>
      <c r="M23" s="36"/>
      <c r="N23" s="35"/>
      <c r="O23" s="37"/>
      <c r="P23" s="30"/>
      <c r="Q23" s="11" t="s">
        <v>1302</v>
      </c>
    </row>
    <row r="24" spans="1:17" s="60" customFormat="1" ht="39">
      <c r="A24" s="31" t="s">
        <v>36</v>
      </c>
      <c r="B24" s="31" t="s">
        <v>190</v>
      </c>
      <c r="C24" s="62" t="s">
        <v>42</v>
      </c>
      <c r="D24" s="8" t="s">
        <v>43</v>
      </c>
      <c r="E24" s="33" t="s">
        <v>39</v>
      </c>
      <c r="F24" s="33" t="s">
        <v>40</v>
      </c>
      <c r="G24" s="33" t="s">
        <v>41</v>
      </c>
      <c r="H24" s="34"/>
      <c r="I24" s="25" t="s">
        <v>1295</v>
      </c>
      <c r="J24" s="37"/>
      <c r="K24" s="35"/>
      <c r="L24" s="36"/>
      <c r="M24" s="36"/>
      <c r="N24" s="35"/>
      <c r="O24" s="37"/>
      <c r="P24" s="30" t="s">
        <v>1295</v>
      </c>
      <c r="Q24" s="11" t="s">
        <v>1302</v>
      </c>
    </row>
    <row r="25" spans="1:17" s="61" customFormat="1" ht="51.75" customHeight="1">
      <c r="A25" s="27" t="s">
        <v>29</v>
      </c>
      <c r="B25" s="45" t="s">
        <v>578</v>
      </c>
      <c r="C25" s="139" t="s">
        <v>579</v>
      </c>
      <c r="D25" s="140"/>
      <c r="E25" s="139"/>
      <c r="F25" s="139"/>
      <c r="G25" s="139"/>
      <c r="H25" s="139"/>
      <c r="I25" s="73"/>
      <c r="J25" s="73"/>
      <c r="K25" s="106" t="s">
        <v>580</v>
      </c>
      <c r="L25" s="106"/>
      <c r="M25" s="106"/>
      <c r="N25" s="106" t="s">
        <v>1304</v>
      </c>
      <c r="O25" s="25" t="s">
        <v>1137</v>
      </c>
      <c r="P25" s="74"/>
      <c r="Q25" s="11" t="s">
        <v>1303</v>
      </c>
    </row>
    <row r="26" spans="1:17" s="59" customFormat="1" ht="156">
      <c r="A26" s="27" t="s">
        <v>33</v>
      </c>
      <c r="B26" s="28" t="s">
        <v>578</v>
      </c>
      <c r="C26" s="135" t="s">
        <v>570</v>
      </c>
      <c r="D26" s="136"/>
      <c r="E26" s="137"/>
      <c r="F26" s="137"/>
      <c r="G26" s="138"/>
      <c r="H26" s="29" t="s">
        <v>571</v>
      </c>
      <c r="I26" s="25" t="s">
        <v>1132</v>
      </c>
      <c r="J26" s="25" t="s">
        <v>1132</v>
      </c>
      <c r="K26" s="30"/>
      <c r="L26" s="30"/>
      <c r="M26" s="30"/>
      <c r="N26" s="30" t="s">
        <v>1304</v>
      </c>
      <c r="O26" s="25" t="s">
        <v>1137</v>
      </c>
      <c r="P26" s="25"/>
      <c r="Q26" s="11" t="s">
        <v>1303</v>
      </c>
    </row>
    <row r="27" spans="1:17" s="60" customFormat="1" ht="73.5">
      <c r="A27" s="31" t="s">
        <v>36</v>
      </c>
      <c r="B27" s="31" t="s">
        <v>572</v>
      </c>
      <c r="C27" s="62" t="s">
        <v>573</v>
      </c>
      <c r="D27" s="24" t="s">
        <v>574</v>
      </c>
      <c r="E27" s="33" t="s">
        <v>39</v>
      </c>
      <c r="F27" s="33" t="s">
        <v>40</v>
      </c>
      <c r="G27" s="33" t="s">
        <v>41</v>
      </c>
      <c r="H27" s="34"/>
      <c r="I27" s="25" t="s">
        <v>1132</v>
      </c>
      <c r="J27" s="37"/>
      <c r="K27" s="35"/>
      <c r="L27" s="36"/>
      <c r="M27" s="36"/>
      <c r="N27" s="35"/>
      <c r="O27" s="37"/>
      <c r="P27" s="30"/>
      <c r="Q27" s="11" t="s">
        <v>1305</v>
      </c>
    </row>
    <row r="28" spans="1:17" s="60" customFormat="1" ht="39">
      <c r="A28" s="31" t="s">
        <v>36</v>
      </c>
      <c r="B28" s="31" t="s">
        <v>572</v>
      </c>
      <c r="C28" s="62" t="s">
        <v>42</v>
      </c>
      <c r="D28" s="8" t="s">
        <v>43</v>
      </c>
      <c r="E28" s="33" t="s">
        <v>39</v>
      </c>
      <c r="F28" s="33" t="s">
        <v>40</v>
      </c>
      <c r="G28" s="33" t="s">
        <v>41</v>
      </c>
      <c r="H28" s="34"/>
      <c r="I28" s="25" t="s">
        <v>1295</v>
      </c>
      <c r="J28" s="37"/>
      <c r="K28" s="35"/>
      <c r="L28" s="36"/>
      <c r="M28" s="36"/>
      <c r="N28" s="35"/>
      <c r="O28" s="37"/>
      <c r="P28" s="30" t="s">
        <v>1295</v>
      </c>
      <c r="Q28" s="11" t="s">
        <v>1305</v>
      </c>
    </row>
    <row r="29" spans="1:17" s="59" customFormat="1" ht="39">
      <c r="A29" s="27" t="s">
        <v>33</v>
      </c>
      <c r="B29" s="28" t="s">
        <v>578</v>
      </c>
      <c r="C29" s="135" t="s">
        <v>188</v>
      </c>
      <c r="D29" s="136"/>
      <c r="E29" s="137"/>
      <c r="F29" s="137"/>
      <c r="G29" s="138"/>
      <c r="H29" s="29" t="s">
        <v>189</v>
      </c>
      <c r="I29" s="25" t="s">
        <v>1132</v>
      </c>
      <c r="J29" s="25" t="s">
        <v>1132</v>
      </c>
      <c r="K29" s="30"/>
      <c r="L29" s="30"/>
      <c r="M29" s="30"/>
      <c r="N29" s="30"/>
      <c r="O29" s="25" t="s">
        <v>1137</v>
      </c>
      <c r="P29" s="25"/>
      <c r="Q29" s="11" t="s">
        <v>1306</v>
      </c>
    </row>
    <row r="30" spans="1:17" s="60" customFormat="1" ht="66.5">
      <c r="A30" s="31" t="s">
        <v>36</v>
      </c>
      <c r="B30" s="31" t="s">
        <v>190</v>
      </c>
      <c r="C30" s="62" t="s">
        <v>573</v>
      </c>
      <c r="D30" s="20" t="s">
        <v>1104</v>
      </c>
      <c r="E30" s="32" t="str">
        <f>HYPERLINK("02-项目级\P4-运维服务系统\02-全程管理\02-风险和机会管理\02-风险和机会管理计划(Kamfu-YWFW-RSK-plan)V1-0-engl.docx","engl")</f>
        <v>engl</v>
      </c>
      <c r="F30" s="33" t="s">
        <v>1073</v>
      </c>
      <c r="G30" s="33" t="s">
        <v>41</v>
      </c>
      <c r="H30" s="34"/>
      <c r="I30" s="25" t="s">
        <v>1132</v>
      </c>
      <c r="J30" s="37"/>
      <c r="K30" s="35"/>
      <c r="L30" s="36"/>
      <c r="M30" s="36"/>
      <c r="N30" s="35"/>
      <c r="O30" s="37"/>
      <c r="P30" s="30"/>
      <c r="Q30" s="11" t="s">
        <v>1306</v>
      </c>
    </row>
    <row r="31" spans="1:17" s="60" customFormat="1" ht="39">
      <c r="A31" s="31" t="s">
        <v>36</v>
      </c>
      <c r="B31" s="31" t="s">
        <v>190</v>
      </c>
      <c r="C31" s="62" t="s">
        <v>42</v>
      </c>
      <c r="D31" s="8" t="s">
        <v>43</v>
      </c>
      <c r="E31" s="33" t="s">
        <v>39</v>
      </c>
      <c r="F31" s="33" t="s">
        <v>40</v>
      </c>
      <c r="G31" s="33" t="s">
        <v>41</v>
      </c>
      <c r="H31" s="34"/>
      <c r="I31" s="25" t="s">
        <v>1307</v>
      </c>
      <c r="J31" s="37"/>
      <c r="K31" s="35"/>
      <c r="L31" s="36"/>
      <c r="M31" s="36"/>
      <c r="N31" s="35"/>
      <c r="O31" s="37"/>
      <c r="P31" s="30" t="s">
        <v>1295</v>
      </c>
      <c r="Q31" s="11" t="s">
        <v>1308</v>
      </c>
    </row>
    <row r="32" spans="1:17" s="59" customFormat="1" ht="39">
      <c r="A32" s="27" t="s">
        <v>27</v>
      </c>
      <c r="B32" s="82" t="s">
        <v>73</v>
      </c>
      <c r="C32" s="83"/>
      <c r="D32" s="81"/>
      <c r="E32" s="83"/>
      <c r="F32" s="83"/>
      <c r="G32" s="83"/>
      <c r="H32" s="83"/>
      <c r="I32" s="75"/>
      <c r="J32" s="75"/>
      <c r="K32" s="83"/>
      <c r="L32" s="30"/>
      <c r="M32" s="30"/>
      <c r="N32" s="30"/>
      <c r="O32" s="25"/>
      <c r="P32" s="74"/>
      <c r="Q32" s="11" t="s">
        <v>1308</v>
      </c>
    </row>
    <row r="33" spans="1:17" s="61" customFormat="1" ht="51.75" customHeight="1">
      <c r="A33" s="27" t="s">
        <v>29</v>
      </c>
      <c r="B33" s="45" t="s">
        <v>581</v>
      </c>
      <c r="C33" s="139" t="s">
        <v>582</v>
      </c>
      <c r="D33" s="140"/>
      <c r="E33" s="139"/>
      <c r="F33" s="139"/>
      <c r="G33" s="139"/>
      <c r="H33" s="139"/>
      <c r="I33" s="73"/>
      <c r="J33" s="73"/>
      <c r="K33" s="106" t="s">
        <v>583</v>
      </c>
      <c r="L33" s="106"/>
      <c r="M33" s="106"/>
      <c r="N33" s="106"/>
      <c r="O33" s="25" t="s">
        <v>1137</v>
      </c>
      <c r="P33" s="74"/>
      <c r="Q33" s="11" t="s">
        <v>1309</v>
      </c>
    </row>
    <row r="34" spans="1:17" s="60" customFormat="1" ht="39">
      <c r="A34" s="27" t="s">
        <v>33</v>
      </c>
      <c r="B34" s="28" t="s">
        <v>581</v>
      </c>
      <c r="C34" s="135" t="s">
        <v>570</v>
      </c>
      <c r="D34" s="136"/>
      <c r="E34" s="137"/>
      <c r="F34" s="137"/>
      <c r="G34" s="138"/>
      <c r="H34" s="29" t="s">
        <v>571</v>
      </c>
      <c r="I34" s="25" t="s">
        <v>1132</v>
      </c>
      <c r="J34" s="25" t="s">
        <v>1132</v>
      </c>
      <c r="K34" s="30"/>
      <c r="L34" s="30"/>
      <c r="M34" s="30"/>
      <c r="N34" s="30"/>
      <c r="O34" s="25" t="s">
        <v>1137</v>
      </c>
      <c r="P34" s="30"/>
      <c r="Q34" s="11" t="s">
        <v>1309</v>
      </c>
    </row>
    <row r="35" spans="1:17" s="60" customFormat="1" ht="73.5">
      <c r="A35" s="31" t="s">
        <v>36</v>
      </c>
      <c r="B35" s="31" t="s">
        <v>572</v>
      </c>
      <c r="C35" s="62" t="s">
        <v>573</v>
      </c>
      <c r="D35" s="24" t="s">
        <v>574</v>
      </c>
      <c r="E35" s="33" t="s">
        <v>39</v>
      </c>
      <c r="F35" s="33" t="s">
        <v>40</v>
      </c>
      <c r="G35" s="33" t="s">
        <v>41</v>
      </c>
      <c r="H35" s="34"/>
      <c r="I35" s="25" t="s">
        <v>1132</v>
      </c>
      <c r="J35" s="37"/>
      <c r="K35" s="35"/>
      <c r="L35" s="36"/>
      <c r="M35" s="36"/>
      <c r="N35" s="35"/>
      <c r="O35" s="37"/>
      <c r="P35" s="30"/>
      <c r="Q35" s="11" t="s">
        <v>1310</v>
      </c>
    </row>
    <row r="36" spans="1:17" s="59" customFormat="1" ht="39">
      <c r="A36" s="31" t="s">
        <v>36</v>
      </c>
      <c r="B36" s="31" t="s">
        <v>572</v>
      </c>
      <c r="C36" s="84" t="s">
        <v>42</v>
      </c>
      <c r="D36" s="15" t="s">
        <v>43</v>
      </c>
      <c r="E36" s="36" t="s">
        <v>39</v>
      </c>
      <c r="F36" s="36" t="s">
        <v>40</v>
      </c>
      <c r="G36" s="36" t="s">
        <v>41</v>
      </c>
      <c r="H36" s="34"/>
      <c r="I36" s="25" t="s">
        <v>1307</v>
      </c>
      <c r="J36" s="37"/>
      <c r="K36" s="35"/>
      <c r="L36" s="36"/>
      <c r="M36" s="36"/>
      <c r="N36" s="35"/>
      <c r="O36" s="37"/>
      <c r="P36" s="25" t="s">
        <v>1307</v>
      </c>
      <c r="Q36" s="11" t="s">
        <v>1311</v>
      </c>
    </row>
    <row r="37" spans="1:17" s="60" customFormat="1" ht="39">
      <c r="A37" s="27" t="s">
        <v>33</v>
      </c>
      <c r="B37" s="28" t="s">
        <v>581</v>
      </c>
      <c r="C37" s="135" t="s">
        <v>188</v>
      </c>
      <c r="D37" s="136"/>
      <c r="E37" s="137"/>
      <c r="F37" s="137"/>
      <c r="G37" s="138"/>
      <c r="H37" s="29" t="s">
        <v>189</v>
      </c>
      <c r="I37" s="25" t="s">
        <v>1132</v>
      </c>
      <c r="J37" s="25" t="s">
        <v>1132</v>
      </c>
      <c r="K37" s="30"/>
      <c r="L37" s="30"/>
      <c r="M37" s="30"/>
      <c r="N37" s="30"/>
      <c r="O37" s="25" t="s">
        <v>1137</v>
      </c>
      <c r="P37" s="30"/>
      <c r="Q37" s="11" t="s">
        <v>1311</v>
      </c>
    </row>
    <row r="38" spans="1:17" s="60" customFormat="1" ht="66.5">
      <c r="A38" s="31" t="s">
        <v>36</v>
      </c>
      <c r="B38" s="31" t="s">
        <v>190</v>
      </c>
      <c r="C38" s="62" t="s">
        <v>573</v>
      </c>
      <c r="D38" s="20" t="s">
        <v>1104</v>
      </c>
      <c r="E38" s="32" t="str">
        <f>HYPERLINK("02-项目级\P4-运维服务系统\02-全程管理\02-风险和机会管理\02-风险和机会管理计划(Kamfu-YWFW-RSK-plan)V1-0-engl.docx","engl")</f>
        <v>engl</v>
      </c>
      <c r="F38" s="33" t="s">
        <v>1073</v>
      </c>
      <c r="G38" s="33" t="s">
        <v>41</v>
      </c>
      <c r="H38" s="34"/>
      <c r="I38" s="25" t="s">
        <v>1132</v>
      </c>
      <c r="J38" s="37"/>
      <c r="K38" s="35"/>
      <c r="L38" s="36"/>
      <c r="M38" s="36"/>
      <c r="N38" s="35"/>
      <c r="O38" s="37"/>
      <c r="P38" s="30"/>
      <c r="Q38" s="11" t="s">
        <v>1312</v>
      </c>
    </row>
    <row r="39" spans="1:17" s="59" customFormat="1" ht="39">
      <c r="A39" s="31" t="s">
        <v>36</v>
      </c>
      <c r="B39" s="31" t="s">
        <v>190</v>
      </c>
      <c r="C39" s="84" t="s">
        <v>42</v>
      </c>
      <c r="D39" s="15" t="s">
        <v>43</v>
      </c>
      <c r="E39" s="36" t="s">
        <v>39</v>
      </c>
      <c r="F39" s="36" t="s">
        <v>40</v>
      </c>
      <c r="G39" s="36" t="s">
        <v>41</v>
      </c>
      <c r="H39" s="34"/>
      <c r="I39" s="25" t="s">
        <v>1307</v>
      </c>
      <c r="J39" s="37"/>
      <c r="K39" s="35"/>
      <c r="L39" s="36"/>
      <c r="M39" s="36"/>
      <c r="N39" s="35"/>
      <c r="O39" s="37"/>
      <c r="P39" s="25" t="s">
        <v>1307</v>
      </c>
      <c r="Q39" s="11" t="s">
        <v>1312</v>
      </c>
    </row>
    <row r="40" spans="1:17" s="61" customFormat="1" ht="51.75" customHeight="1">
      <c r="A40" s="27" t="s">
        <v>29</v>
      </c>
      <c r="B40" s="45" t="s">
        <v>584</v>
      </c>
      <c r="C40" s="139" t="s">
        <v>585</v>
      </c>
      <c r="D40" s="140"/>
      <c r="E40" s="139"/>
      <c r="F40" s="139"/>
      <c r="G40" s="139"/>
      <c r="H40" s="139"/>
      <c r="I40" s="73"/>
      <c r="J40" s="73"/>
      <c r="K40" s="106" t="s">
        <v>586</v>
      </c>
      <c r="L40" s="106"/>
      <c r="M40" s="106"/>
      <c r="N40" s="106"/>
      <c r="O40" s="25" t="s">
        <v>1137</v>
      </c>
      <c r="P40" s="74"/>
      <c r="Q40" s="11" t="s">
        <v>1313</v>
      </c>
    </row>
    <row r="41" spans="1:17" s="60" customFormat="1" ht="39">
      <c r="A41" s="27" t="s">
        <v>33</v>
      </c>
      <c r="B41" s="28" t="s">
        <v>584</v>
      </c>
      <c r="C41" s="135" t="s">
        <v>570</v>
      </c>
      <c r="D41" s="136"/>
      <c r="E41" s="137"/>
      <c r="F41" s="137"/>
      <c r="G41" s="138"/>
      <c r="H41" s="29" t="s">
        <v>571</v>
      </c>
      <c r="I41" s="25" t="s">
        <v>1132</v>
      </c>
      <c r="J41" s="25" t="s">
        <v>1132</v>
      </c>
      <c r="K41" s="30"/>
      <c r="L41" s="30"/>
      <c r="M41" s="30"/>
      <c r="N41" s="30"/>
      <c r="O41" s="25" t="s">
        <v>1137</v>
      </c>
      <c r="P41" s="30"/>
      <c r="Q41" s="11" t="s">
        <v>1313</v>
      </c>
    </row>
    <row r="42" spans="1:17" s="60" customFormat="1" ht="73.5">
      <c r="A42" s="31" t="s">
        <v>36</v>
      </c>
      <c r="B42" s="31" t="s">
        <v>572</v>
      </c>
      <c r="C42" s="62" t="s">
        <v>573</v>
      </c>
      <c r="D42" s="24" t="s">
        <v>574</v>
      </c>
      <c r="E42" s="33" t="s">
        <v>39</v>
      </c>
      <c r="F42" s="33" t="s">
        <v>40</v>
      </c>
      <c r="G42" s="33" t="s">
        <v>41</v>
      </c>
      <c r="H42" s="34"/>
      <c r="I42" s="25" t="s">
        <v>1132</v>
      </c>
      <c r="J42" s="37" t="s">
        <v>1132</v>
      </c>
      <c r="K42" s="35"/>
      <c r="L42" s="36"/>
      <c r="M42" s="36"/>
      <c r="N42" s="35"/>
      <c r="O42" s="37"/>
      <c r="P42" s="30"/>
      <c r="Q42" s="11" t="s">
        <v>1314</v>
      </c>
    </row>
    <row r="43" spans="1:17" s="59" customFormat="1" ht="39">
      <c r="A43" s="31" t="s">
        <v>36</v>
      </c>
      <c r="B43" s="31" t="s">
        <v>572</v>
      </c>
      <c r="C43" s="84" t="s">
        <v>42</v>
      </c>
      <c r="D43" s="15" t="s">
        <v>43</v>
      </c>
      <c r="E43" s="36" t="s">
        <v>39</v>
      </c>
      <c r="F43" s="36" t="s">
        <v>40</v>
      </c>
      <c r="G43" s="36" t="s">
        <v>41</v>
      </c>
      <c r="H43" s="34"/>
      <c r="I43" s="25" t="s">
        <v>1307</v>
      </c>
      <c r="J43" s="37"/>
      <c r="K43" s="35"/>
      <c r="L43" s="36"/>
      <c r="M43" s="36"/>
      <c r="N43" s="35"/>
      <c r="O43" s="37"/>
      <c r="P43" s="25" t="s">
        <v>1307</v>
      </c>
      <c r="Q43" s="11" t="s">
        <v>1314</v>
      </c>
    </row>
    <row r="44" spans="1:17" s="60" customFormat="1" ht="39">
      <c r="A44" s="27" t="s">
        <v>33</v>
      </c>
      <c r="B44" s="28" t="s">
        <v>584</v>
      </c>
      <c r="C44" s="135" t="s">
        <v>188</v>
      </c>
      <c r="D44" s="136"/>
      <c r="E44" s="137"/>
      <c r="F44" s="137"/>
      <c r="G44" s="138"/>
      <c r="H44" s="29" t="s">
        <v>189</v>
      </c>
      <c r="I44" s="25" t="s">
        <v>1132</v>
      </c>
      <c r="J44" s="25" t="s">
        <v>1132</v>
      </c>
      <c r="K44" s="30"/>
      <c r="L44" s="30"/>
      <c r="M44" s="30"/>
      <c r="N44" s="30"/>
      <c r="O44" s="25" t="s">
        <v>1137</v>
      </c>
      <c r="P44" s="30"/>
      <c r="Q44" s="11" t="s">
        <v>1314</v>
      </c>
    </row>
    <row r="45" spans="1:17" s="60" customFormat="1" ht="66.5">
      <c r="A45" s="31" t="s">
        <v>36</v>
      </c>
      <c r="B45" s="31" t="s">
        <v>190</v>
      </c>
      <c r="C45" s="62" t="s">
        <v>573</v>
      </c>
      <c r="D45" s="20" t="s">
        <v>1104</v>
      </c>
      <c r="E45" s="32" t="str">
        <f>HYPERLINK("02-项目级\P4-运维服务系统\02-全程管理\02-风险和机会管理\02-风险和机会管理计划(Kamfu-YWFW-RSK-plan)V1-0-engl.docx","engl")</f>
        <v>engl</v>
      </c>
      <c r="F45" s="33" t="s">
        <v>1073</v>
      </c>
      <c r="G45" s="33" t="s">
        <v>41</v>
      </c>
      <c r="H45" s="34"/>
      <c r="I45" s="25" t="s">
        <v>1132</v>
      </c>
      <c r="J45" s="37" t="s">
        <v>1132</v>
      </c>
      <c r="K45" s="35"/>
      <c r="L45" s="36"/>
      <c r="M45" s="36"/>
      <c r="N45" s="35"/>
      <c r="O45" s="37"/>
      <c r="P45" s="30"/>
      <c r="Q45" s="11" t="s">
        <v>1315</v>
      </c>
    </row>
    <row r="46" spans="1:17" s="59" customFormat="1" ht="39">
      <c r="A46" s="31" t="s">
        <v>36</v>
      </c>
      <c r="B46" s="31" t="s">
        <v>190</v>
      </c>
      <c r="C46" s="84" t="s">
        <v>42</v>
      </c>
      <c r="D46" s="15" t="s">
        <v>43</v>
      </c>
      <c r="E46" s="36" t="s">
        <v>39</v>
      </c>
      <c r="F46" s="36" t="s">
        <v>40</v>
      </c>
      <c r="G46" s="36" t="s">
        <v>41</v>
      </c>
      <c r="H46" s="34"/>
      <c r="I46" s="25" t="s">
        <v>1307</v>
      </c>
      <c r="J46" s="37"/>
      <c r="K46" s="35"/>
      <c r="L46" s="36"/>
      <c r="M46" s="36"/>
      <c r="N46" s="35"/>
      <c r="O46" s="37"/>
      <c r="P46" s="25" t="s">
        <v>1307</v>
      </c>
      <c r="Q46" s="11" t="s">
        <v>1315</v>
      </c>
    </row>
    <row r="47" spans="1:17" s="61" customFormat="1" ht="51.75" customHeight="1">
      <c r="A47" s="27" t="s">
        <v>29</v>
      </c>
      <c r="B47" s="45" t="s">
        <v>587</v>
      </c>
      <c r="C47" s="139" t="s">
        <v>588</v>
      </c>
      <c r="D47" s="140"/>
      <c r="E47" s="139"/>
      <c r="F47" s="139"/>
      <c r="G47" s="139"/>
      <c r="H47" s="139"/>
      <c r="I47" s="73"/>
      <c r="J47" s="73"/>
      <c r="K47" s="106" t="s">
        <v>589</v>
      </c>
      <c r="L47" s="106" t="s">
        <v>1934</v>
      </c>
      <c r="M47" s="106"/>
      <c r="N47" s="106" t="s">
        <v>1894</v>
      </c>
      <c r="O47" s="25" t="s">
        <v>1316</v>
      </c>
      <c r="P47" s="74"/>
      <c r="Q47" s="11" t="s">
        <v>1317</v>
      </c>
    </row>
    <row r="48" spans="1:17" s="60" customFormat="1" ht="130">
      <c r="A48" s="27" t="s">
        <v>33</v>
      </c>
      <c r="B48" s="28" t="s">
        <v>587</v>
      </c>
      <c r="C48" s="135" t="s">
        <v>570</v>
      </c>
      <c r="D48" s="136"/>
      <c r="E48" s="137"/>
      <c r="F48" s="137"/>
      <c r="G48" s="138"/>
      <c r="H48" s="29" t="s">
        <v>571</v>
      </c>
      <c r="I48" s="25" t="s">
        <v>1132</v>
      </c>
      <c r="J48" s="25" t="s">
        <v>1132</v>
      </c>
      <c r="K48" s="30"/>
      <c r="L48" s="30" t="s">
        <v>1935</v>
      </c>
      <c r="M48" s="30"/>
      <c r="N48" s="30" t="s">
        <v>1318</v>
      </c>
      <c r="O48" s="25" t="s">
        <v>1316</v>
      </c>
      <c r="P48" s="30"/>
      <c r="Q48" s="11" t="s">
        <v>1317</v>
      </c>
    </row>
    <row r="49" spans="1:17" s="60" customFormat="1" ht="73.5">
      <c r="A49" s="31" t="s">
        <v>36</v>
      </c>
      <c r="B49" s="31" t="s">
        <v>572</v>
      </c>
      <c r="C49" s="62" t="s">
        <v>573</v>
      </c>
      <c r="D49" s="24" t="s">
        <v>574</v>
      </c>
      <c r="E49" s="33" t="s">
        <v>39</v>
      </c>
      <c r="F49" s="33" t="s">
        <v>40</v>
      </c>
      <c r="G49" s="33" t="s">
        <v>41</v>
      </c>
      <c r="H49" s="34"/>
      <c r="I49" s="25" t="s">
        <v>1136</v>
      </c>
      <c r="J49" s="37" t="s">
        <v>1132</v>
      </c>
      <c r="K49" s="35"/>
      <c r="L49" s="36"/>
      <c r="M49" s="36"/>
      <c r="N49" s="35"/>
      <c r="O49" s="37"/>
      <c r="P49" s="30"/>
      <c r="Q49" s="11" t="s">
        <v>1319</v>
      </c>
    </row>
    <row r="50" spans="1:17" s="59" customFormat="1" ht="39">
      <c r="A50" s="31" t="s">
        <v>36</v>
      </c>
      <c r="B50" s="31" t="s">
        <v>572</v>
      </c>
      <c r="C50" s="84" t="s">
        <v>42</v>
      </c>
      <c r="D50" s="15" t="s">
        <v>43</v>
      </c>
      <c r="E50" s="36" t="s">
        <v>39</v>
      </c>
      <c r="F50" s="36" t="s">
        <v>40</v>
      </c>
      <c r="G50" s="36" t="s">
        <v>41</v>
      </c>
      <c r="H50" s="34"/>
      <c r="I50" s="25" t="s">
        <v>1307</v>
      </c>
      <c r="J50" s="37"/>
      <c r="K50" s="35"/>
      <c r="L50" s="36"/>
      <c r="M50" s="36"/>
      <c r="N50" s="35"/>
      <c r="O50" s="37"/>
      <c r="P50" s="25" t="s">
        <v>1307</v>
      </c>
      <c r="Q50" s="11" t="s">
        <v>1320</v>
      </c>
    </row>
    <row r="51" spans="1:17" s="60" customFormat="1" ht="39">
      <c r="A51" s="27" t="s">
        <v>33</v>
      </c>
      <c r="B51" s="28" t="s">
        <v>587</v>
      </c>
      <c r="C51" s="135" t="s">
        <v>188</v>
      </c>
      <c r="D51" s="136"/>
      <c r="E51" s="137"/>
      <c r="F51" s="137"/>
      <c r="G51" s="138"/>
      <c r="H51" s="29" t="s">
        <v>189</v>
      </c>
      <c r="I51" s="25" t="s">
        <v>1132</v>
      </c>
      <c r="J51" s="25" t="s">
        <v>1132</v>
      </c>
      <c r="K51" s="30"/>
      <c r="L51" s="30"/>
      <c r="M51" s="30"/>
      <c r="N51" s="30"/>
      <c r="O51" s="25" t="s">
        <v>1316</v>
      </c>
      <c r="P51" s="30"/>
      <c r="Q51" s="11" t="s">
        <v>1320</v>
      </c>
    </row>
    <row r="52" spans="1:17" s="60" customFormat="1" ht="66.5">
      <c r="A52" s="31" t="s">
        <v>36</v>
      </c>
      <c r="B52" s="31" t="s">
        <v>190</v>
      </c>
      <c r="C52" s="62" t="s">
        <v>573</v>
      </c>
      <c r="D52" s="20" t="s">
        <v>1104</v>
      </c>
      <c r="E52" s="32" t="str">
        <f>HYPERLINK("02-项目级\P4-运维服务系统\02-全程管理\02-风险和机会管理\02-风险和机会管理计划(Kamfu-YWFW-RSK-plan)V1-0-engl.docx","engl")</f>
        <v>engl</v>
      </c>
      <c r="F52" s="33" t="s">
        <v>1073</v>
      </c>
      <c r="G52" s="33" t="s">
        <v>41</v>
      </c>
      <c r="H52" s="34"/>
      <c r="I52" s="25" t="s">
        <v>1136</v>
      </c>
      <c r="J52" s="37" t="s">
        <v>1132</v>
      </c>
      <c r="K52" s="35"/>
      <c r="L52" s="36"/>
      <c r="M52" s="36"/>
      <c r="N52" s="35"/>
      <c r="O52" s="37"/>
      <c r="P52" s="30"/>
      <c r="Q52" s="11" t="s">
        <v>1321</v>
      </c>
    </row>
    <row r="53" spans="1:17" s="59" customFormat="1" ht="39">
      <c r="A53" s="31" t="s">
        <v>36</v>
      </c>
      <c r="B53" s="31" t="s">
        <v>190</v>
      </c>
      <c r="C53" s="84" t="s">
        <v>42</v>
      </c>
      <c r="D53" s="15" t="s">
        <v>43</v>
      </c>
      <c r="E53" s="36" t="s">
        <v>39</v>
      </c>
      <c r="F53" s="36" t="s">
        <v>40</v>
      </c>
      <c r="G53" s="36" t="s">
        <v>41</v>
      </c>
      <c r="H53" s="34"/>
      <c r="I53" s="25" t="s">
        <v>1307</v>
      </c>
      <c r="J53" s="37"/>
      <c r="K53" s="35"/>
      <c r="L53" s="36"/>
      <c r="M53" s="36"/>
      <c r="N53" s="35"/>
      <c r="O53" s="37"/>
      <c r="P53" s="25" t="s">
        <v>1307</v>
      </c>
      <c r="Q53" s="11" t="s">
        <v>1321</v>
      </c>
    </row>
    <row r="54" spans="1:17" s="61" customFormat="1" ht="51.75" customHeight="1">
      <c r="A54" s="27" t="s">
        <v>29</v>
      </c>
      <c r="B54" s="45" t="s">
        <v>590</v>
      </c>
      <c r="C54" s="139" t="s">
        <v>591</v>
      </c>
      <c r="D54" s="140"/>
      <c r="E54" s="139"/>
      <c r="F54" s="139"/>
      <c r="G54" s="139"/>
      <c r="H54" s="139"/>
      <c r="I54" s="73"/>
      <c r="J54" s="73"/>
      <c r="K54" s="106" t="s">
        <v>592</v>
      </c>
      <c r="L54" s="106"/>
      <c r="M54" s="106"/>
      <c r="N54" s="106"/>
      <c r="O54" s="25" t="s">
        <v>1137</v>
      </c>
      <c r="P54" s="74"/>
      <c r="Q54" s="11" t="s">
        <v>1322</v>
      </c>
    </row>
    <row r="55" spans="1:17" s="60" customFormat="1" ht="39">
      <c r="A55" s="27" t="s">
        <v>33</v>
      </c>
      <c r="B55" s="28" t="s">
        <v>590</v>
      </c>
      <c r="C55" s="135" t="s">
        <v>570</v>
      </c>
      <c r="D55" s="136"/>
      <c r="E55" s="137"/>
      <c r="F55" s="137"/>
      <c r="G55" s="138"/>
      <c r="H55" s="29" t="s">
        <v>571</v>
      </c>
      <c r="I55" s="25" t="s">
        <v>1132</v>
      </c>
      <c r="J55" s="25" t="s">
        <v>1132</v>
      </c>
      <c r="K55" s="30"/>
      <c r="L55" s="30"/>
      <c r="M55" s="30"/>
      <c r="N55" s="30"/>
      <c r="O55" s="25" t="s">
        <v>1137</v>
      </c>
      <c r="P55" s="30"/>
      <c r="Q55" s="11" t="s">
        <v>1322</v>
      </c>
    </row>
    <row r="56" spans="1:17" s="60" customFormat="1" ht="73.5">
      <c r="A56" s="31" t="s">
        <v>36</v>
      </c>
      <c r="B56" s="31" t="s">
        <v>572</v>
      </c>
      <c r="C56" s="62" t="s">
        <v>573</v>
      </c>
      <c r="D56" s="24" t="s">
        <v>574</v>
      </c>
      <c r="E56" s="33" t="s">
        <v>39</v>
      </c>
      <c r="F56" s="33" t="s">
        <v>40</v>
      </c>
      <c r="G56" s="33" t="s">
        <v>41</v>
      </c>
      <c r="H56" s="34"/>
      <c r="I56" s="25" t="s">
        <v>1132</v>
      </c>
      <c r="J56" s="37" t="s">
        <v>1132</v>
      </c>
      <c r="K56" s="35"/>
      <c r="L56" s="36"/>
      <c r="M56" s="36"/>
      <c r="N56" s="35"/>
      <c r="O56" s="37"/>
      <c r="P56" s="30"/>
      <c r="Q56" s="11" t="s">
        <v>1323</v>
      </c>
    </row>
    <row r="57" spans="1:17" s="59" customFormat="1" ht="39">
      <c r="A57" s="31" t="s">
        <v>36</v>
      </c>
      <c r="B57" s="31" t="s">
        <v>572</v>
      </c>
      <c r="C57" s="84" t="s">
        <v>42</v>
      </c>
      <c r="D57" s="15" t="s">
        <v>43</v>
      </c>
      <c r="E57" s="36" t="s">
        <v>39</v>
      </c>
      <c r="F57" s="36" t="s">
        <v>40</v>
      </c>
      <c r="G57" s="36" t="s">
        <v>41</v>
      </c>
      <c r="H57" s="34"/>
      <c r="I57" s="25" t="s">
        <v>1307</v>
      </c>
      <c r="J57" s="37"/>
      <c r="K57" s="35"/>
      <c r="L57" s="36"/>
      <c r="M57" s="36"/>
      <c r="N57" s="35"/>
      <c r="O57" s="37"/>
      <c r="P57" s="25" t="s">
        <v>1307</v>
      </c>
      <c r="Q57" s="11" t="s">
        <v>1323</v>
      </c>
    </row>
    <row r="58" spans="1:17" s="60" customFormat="1" ht="39">
      <c r="A58" s="27" t="s">
        <v>33</v>
      </c>
      <c r="B58" s="28" t="s">
        <v>590</v>
      </c>
      <c r="C58" s="135" t="s">
        <v>188</v>
      </c>
      <c r="D58" s="136"/>
      <c r="E58" s="137"/>
      <c r="F58" s="137"/>
      <c r="G58" s="138"/>
      <c r="H58" s="29" t="s">
        <v>189</v>
      </c>
      <c r="I58" s="25" t="s">
        <v>1132</v>
      </c>
      <c r="J58" s="25" t="s">
        <v>1132</v>
      </c>
      <c r="K58" s="30"/>
      <c r="L58" s="30"/>
      <c r="M58" s="30"/>
      <c r="N58" s="30"/>
      <c r="O58" s="25" t="s">
        <v>1137</v>
      </c>
      <c r="P58" s="30"/>
      <c r="Q58" s="11" t="s">
        <v>1324</v>
      </c>
    </row>
    <row r="59" spans="1:17" s="60" customFormat="1" ht="66.5">
      <c r="A59" s="31" t="s">
        <v>36</v>
      </c>
      <c r="B59" s="31" t="s">
        <v>190</v>
      </c>
      <c r="C59" s="62" t="s">
        <v>573</v>
      </c>
      <c r="D59" s="20" t="s">
        <v>1104</v>
      </c>
      <c r="E59" s="32" t="str">
        <f>HYPERLINK("02-项目级\P4-运维服务系统\02-全程管理\02-风险和机会管理\02-风险和机会管理计划(Kamfu-YWFW-RSK-plan)V1-0-engl.docx","engl")</f>
        <v>engl</v>
      </c>
      <c r="F59" s="33" t="s">
        <v>1073</v>
      </c>
      <c r="G59" s="33" t="s">
        <v>41</v>
      </c>
      <c r="H59" s="34"/>
      <c r="I59" s="25" t="s">
        <v>1132</v>
      </c>
      <c r="J59" s="37" t="s">
        <v>1132</v>
      </c>
      <c r="K59" s="35"/>
      <c r="L59" s="36"/>
      <c r="M59" s="36"/>
      <c r="N59" s="35"/>
      <c r="O59" s="37"/>
      <c r="P59" s="30"/>
      <c r="Q59" s="11" t="s">
        <v>1324</v>
      </c>
    </row>
    <row r="60" spans="1:17" s="59" customFormat="1" ht="39">
      <c r="A60" s="31" t="s">
        <v>36</v>
      </c>
      <c r="B60" s="31" t="s">
        <v>190</v>
      </c>
      <c r="C60" s="84" t="s">
        <v>42</v>
      </c>
      <c r="D60" s="15" t="s">
        <v>43</v>
      </c>
      <c r="E60" s="36" t="s">
        <v>39</v>
      </c>
      <c r="F60" s="36" t="s">
        <v>40</v>
      </c>
      <c r="G60" s="36" t="s">
        <v>41</v>
      </c>
      <c r="H60" s="34"/>
      <c r="I60" s="25" t="s">
        <v>1307</v>
      </c>
      <c r="J60" s="37"/>
      <c r="K60" s="35"/>
      <c r="L60" s="36"/>
      <c r="M60" s="36"/>
      <c r="N60" s="35"/>
      <c r="O60" s="37"/>
      <c r="P60" s="25" t="s">
        <v>1307</v>
      </c>
      <c r="Q60" s="11" t="s">
        <v>1325</v>
      </c>
    </row>
    <row r="61" spans="1:17" s="61" customFormat="1" ht="51.75" customHeight="1">
      <c r="A61" s="27" t="s">
        <v>29</v>
      </c>
      <c r="B61" s="45" t="s">
        <v>593</v>
      </c>
      <c r="C61" s="139" t="s">
        <v>594</v>
      </c>
      <c r="D61" s="140"/>
      <c r="E61" s="139"/>
      <c r="F61" s="139"/>
      <c r="G61" s="139"/>
      <c r="H61" s="139"/>
      <c r="I61" s="73"/>
      <c r="J61" s="73"/>
      <c r="K61" s="106"/>
      <c r="L61" s="106" t="s">
        <v>1326</v>
      </c>
      <c r="M61" s="106"/>
      <c r="N61" s="106"/>
      <c r="O61" s="25" t="s">
        <v>1316</v>
      </c>
      <c r="P61" s="74"/>
      <c r="Q61" s="11" t="s">
        <v>1325</v>
      </c>
    </row>
    <row r="62" spans="1:17" s="59" customFormat="1" ht="91">
      <c r="A62" s="27" t="s">
        <v>33</v>
      </c>
      <c r="B62" s="28" t="s">
        <v>593</v>
      </c>
      <c r="C62" s="135" t="s">
        <v>570</v>
      </c>
      <c r="D62" s="136"/>
      <c r="E62" s="137"/>
      <c r="F62" s="137"/>
      <c r="G62" s="138"/>
      <c r="H62" s="29" t="s">
        <v>571</v>
      </c>
      <c r="I62" s="25" t="s">
        <v>1132</v>
      </c>
      <c r="J62" s="25" t="s">
        <v>1132</v>
      </c>
      <c r="K62" s="30"/>
      <c r="L62" s="30" t="s">
        <v>1326</v>
      </c>
      <c r="M62" s="30"/>
      <c r="N62" s="30"/>
      <c r="O62" s="25" t="s">
        <v>1316</v>
      </c>
      <c r="P62" s="25"/>
      <c r="Q62" s="11" t="s">
        <v>1327</v>
      </c>
    </row>
    <row r="63" spans="1:17" s="60" customFormat="1" ht="63">
      <c r="A63" s="31" t="s">
        <v>36</v>
      </c>
      <c r="B63" s="31" t="s">
        <v>572</v>
      </c>
      <c r="C63" s="62" t="s">
        <v>573</v>
      </c>
      <c r="D63" s="24" t="s">
        <v>1105</v>
      </c>
      <c r="E63" s="33" t="s">
        <v>39</v>
      </c>
      <c r="F63" s="33" t="s">
        <v>40</v>
      </c>
      <c r="G63" s="33" t="s">
        <v>41</v>
      </c>
      <c r="H63" s="34"/>
      <c r="I63" s="25" t="s">
        <v>1132</v>
      </c>
      <c r="J63" s="37" t="s">
        <v>1132</v>
      </c>
      <c r="K63" s="35"/>
      <c r="L63" s="36"/>
      <c r="M63" s="36"/>
      <c r="N63" s="35"/>
      <c r="O63" s="37"/>
      <c r="P63" s="30"/>
      <c r="Q63" s="11" t="s">
        <v>1327</v>
      </c>
    </row>
    <row r="64" spans="1:17" s="60" customFormat="1" ht="39">
      <c r="A64" s="31" t="s">
        <v>36</v>
      </c>
      <c r="B64" s="31" t="s">
        <v>572</v>
      </c>
      <c r="C64" s="62" t="s">
        <v>42</v>
      </c>
      <c r="D64" s="8" t="s">
        <v>43</v>
      </c>
      <c r="E64" s="33" t="s">
        <v>39</v>
      </c>
      <c r="F64" s="33" t="s">
        <v>40</v>
      </c>
      <c r="G64" s="33" t="s">
        <v>41</v>
      </c>
      <c r="H64" s="34"/>
      <c r="I64" s="25" t="s">
        <v>1307</v>
      </c>
      <c r="J64" s="37"/>
      <c r="K64" s="35"/>
      <c r="L64" s="36"/>
      <c r="M64" s="36"/>
      <c r="N64" s="35"/>
      <c r="O64" s="37"/>
      <c r="P64" s="30" t="s">
        <v>1307</v>
      </c>
      <c r="Q64" s="11" t="s">
        <v>1328</v>
      </c>
    </row>
    <row r="65" spans="1:17" s="59" customFormat="1" ht="39">
      <c r="A65" s="27" t="s">
        <v>33</v>
      </c>
      <c r="B65" s="28" t="s">
        <v>593</v>
      </c>
      <c r="C65" s="135" t="s">
        <v>188</v>
      </c>
      <c r="D65" s="136"/>
      <c r="E65" s="137"/>
      <c r="F65" s="137"/>
      <c r="G65" s="138"/>
      <c r="H65" s="29" t="s">
        <v>189</v>
      </c>
      <c r="I65" s="25" t="s">
        <v>1132</v>
      </c>
      <c r="J65" s="25" t="s">
        <v>1132</v>
      </c>
      <c r="K65" s="30"/>
      <c r="L65" s="30"/>
      <c r="M65" s="30"/>
      <c r="N65" s="30"/>
      <c r="O65" s="25" t="s">
        <v>1137</v>
      </c>
      <c r="P65" s="25"/>
      <c r="Q65" s="11" t="s">
        <v>1329</v>
      </c>
    </row>
    <row r="66" spans="1:17" s="60" customFormat="1" ht="66.5">
      <c r="A66" s="31" t="s">
        <v>36</v>
      </c>
      <c r="B66" s="31" t="s">
        <v>190</v>
      </c>
      <c r="C66" s="62" t="s">
        <v>573</v>
      </c>
      <c r="D66" s="20" t="s">
        <v>1104</v>
      </c>
      <c r="E66" s="32" t="str">
        <f>HYPERLINK("02-项目级\P4-运维服务系统\02-全程管理\02-风险和机会管理\02-风险和机会管理计划(Kamfu-YWFW-RSK-plan)V1-0-engl.docx","engl")</f>
        <v>engl</v>
      </c>
      <c r="F66" s="33" t="s">
        <v>1073</v>
      </c>
      <c r="G66" s="33" t="s">
        <v>41</v>
      </c>
      <c r="H66" s="34"/>
      <c r="I66" s="25" t="s">
        <v>1132</v>
      </c>
      <c r="J66" s="37" t="s">
        <v>1132</v>
      </c>
      <c r="K66" s="35"/>
      <c r="L66" s="36"/>
      <c r="M66" s="36"/>
      <c r="N66" s="35"/>
      <c r="O66" s="37"/>
      <c r="P66" s="30"/>
      <c r="Q66" s="11" t="s">
        <v>1329</v>
      </c>
    </row>
    <row r="67" spans="1:17" s="60" customFormat="1" ht="39">
      <c r="A67" s="31" t="s">
        <v>36</v>
      </c>
      <c r="B67" s="31" t="s">
        <v>190</v>
      </c>
      <c r="C67" s="62" t="s">
        <v>42</v>
      </c>
      <c r="D67" s="8" t="s">
        <v>43</v>
      </c>
      <c r="E67" s="33" t="s">
        <v>39</v>
      </c>
      <c r="F67" s="33" t="s">
        <v>40</v>
      </c>
      <c r="G67" s="33" t="s">
        <v>41</v>
      </c>
      <c r="H67" s="34"/>
      <c r="I67" s="25" t="s">
        <v>1307</v>
      </c>
      <c r="J67" s="37"/>
      <c r="K67" s="35"/>
      <c r="L67" s="36"/>
      <c r="M67" s="36"/>
      <c r="N67" s="35"/>
      <c r="O67" s="37"/>
      <c r="P67" s="30" t="s">
        <v>1307</v>
      </c>
      <c r="Q67" s="11" t="s">
        <v>1330</v>
      </c>
    </row>
    <row r="70" spans="1:17">
      <c r="O70" s="54"/>
      <c r="P70" s="54"/>
    </row>
    <row r="71" spans="1:17">
      <c r="O71" s="54"/>
      <c r="P71" s="54"/>
    </row>
    <row r="73" spans="1:17">
      <c r="O73" s="54"/>
      <c r="P73" s="54"/>
    </row>
    <row r="74" spans="1:17">
      <c r="O74" s="54"/>
      <c r="P74" s="54"/>
    </row>
    <row r="77" spans="1:17">
      <c r="O77" s="54"/>
      <c r="P77" s="54"/>
    </row>
    <row r="78" spans="1:17">
      <c r="O78" s="54"/>
      <c r="P78" s="54"/>
    </row>
    <row r="80" spans="1:17">
      <c r="O80" s="54"/>
      <c r="P80" s="54"/>
    </row>
    <row r="81" spans="9:10" s="54" customFormat="1">
      <c r="I81" s="68"/>
      <c r="J81" s="68"/>
    </row>
  </sheetData>
  <autoFilter ref="A8:Q8" xr:uid="{A2FFECE8-4130-48DE-8CB0-07B5281BFCAB}"/>
  <mergeCells count="24">
    <mergeCell ref="C19:G19"/>
    <mergeCell ref="C22:G22"/>
    <mergeCell ref="C25:H25"/>
    <mergeCell ref="C26:G26"/>
    <mergeCell ref="C10:H10"/>
    <mergeCell ref="C11:G11"/>
    <mergeCell ref="C14:G14"/>
    <mergeCell ref="C18:H18"/>
    <mergeCell ref="C40:H40"/>
    <mergeCell ref="C41:G41"/>
    <mergeCell ref="C44:G44"/>
    <mergeCell ref="C47:H47"/>
    <mergeCell ref="C29:G29"/>
    <mergeCell ref="C33:H33"/>
    <mergeCell ref="C34:G34"/>
    <mergeCell ref="C37:G37"/>
    <mergeCell ref="C58:G58"/>
    <mergeCell ref="C61:H61"/>
    <mergeCell ref="C62:G62"/>
    <mergeCell ref="C65:G65"/>
    <mergeCell ref="C48:G48"/>
    <mergeCell ref="C51:G51"/>
    <mergeCell ref="C54:H54"/>
    <mergeCell ref="C55:G55"/>
  </mergeCells>
  <conditionalFormatting sqref="O9">
    <cfRule type="cellIs" dxfId="2176" priority="125" operator="equal">
      <formula>"U"</formula>
    </cfRule>
    <cfRule type="cellIs" dxfId="2175" priority="126" operator="equal">
      <formula>"S"</formula>
    </cfRule>
  </conditionalFormatting>
  <conditionalFormatting sqref="O10">
    <cfRule type="cellIs" dxfId="2174" priority="120" operator="equal">
      <formula>"NY"</formula>
    </cfRule>
    <cfRule type="cellIs" dxfId="2173" priority="121" operator="equal">
      <formula>"DM"</formula>
    </cfRule>
    <cfRule type="cellIs" dxfId="2172" priority="122" operator="equal">
      <formula>"PM"</formula>
    </cfRule>
    <cfRule type="cellIs" dxfId="2171" priority="123" operator="equal">
      <formula>"LM"</formula>
    </cfRule>
    <cfRule type="cellIs" dxfId="2170" priority="124" operator="equal">
      <formula>"FM"</formula>
    </cfRule>
  </conditionalFormatting>
  <conditionalFormatting sqref="O11">
    <cfRule type="cellIs" dxfId="2169" priority="115" operator="equal">
      <formula>"NY"</formula>
    </cfRule>
    <cfRule type="cellIs" dxfId="2168" priority="116" operator="equal">
      <formula>"DM"</formula>
    </cfRule>
    <cfRule type="cellIs" dxfId="2167" priority="117" operator="equal">
      <formula>"PM"</formula>
    </cfRule>
    <cfRule type="cellIs" dxfId="2166" priority="118" operator="equal">
      <formula>"LM"</formula>
    </cfRule>
    <cfRule type="cellIs" dxfId="2165" priority="119" operator="equal">
      <formula>"FM"</formula>
    </cfRule>
  </conditionalFormatting>
  <conditionalFormatting sqref="O14">
    <cfRule type="cellIs" dxfId="2164" priority="110" operator="equal">
      <formula>"NY"</formula>
    </cfRule>
    <cfRule type="cellIs" dxfId="2163" priority="111" operator="equal">
      <formula>"DM"</formula>
    </cfRule>
    <cfRule type="cellIs" dxfId="2162" priority="112" operator="equal">
      <formula>"PM"</formula>
    </cfRule>
    <cfRule type="cellIs" dxfId="2161" priority="113" operator="equal">
      <formula>"LM"</formula>
    </cfRule>
    <cfRule type="cellIs" dxfId="2160" priority="114" operator="equal">
      <formula>"FM"</formula>
    </cfRule>
  </conditionalFormatting>
  <conditionalFormatting sqref="O17">
    <cfRule type="cellIs" dxfId="2159" priority="108" operator="equal">
      <formula>"U"</formula>
    </cfRule>
    <cfRule type="cellIs" dxfId="2158" priority="109" operator="equal">
      <formula>"S"</formula>
    </cfRule>
  </conditionalFormatting>
  <conditionalFormatting sqref="O18">
    <cfRule type="cellIs" dxfId="2157" priority="103" operator="equal">
      <formula>"NY"</formula>
    </cfRule>
    <cfRule type="cellIs" dxfId="2156" priority="104" operator="equal">
      <formula>"DM"</formula>
    </cfRule>
    <cfRule type="cellIs" dxfId="2155" priority="105" operator="equal">
      <formula>"PM"</formula>
    </cfRule>
    <cfRule type="cellIs" dxfId="2154" priority="106" operator="equal">
      <formula>"LM"</formula>
    </cfRule>
    <cfRule type="cellIs" dxfId="2153" priority="107" operator="equal">
      <formula>"FM"</formula>
    </cfRule>
  </conditionalFormatting>
  <conditionalFormatting sqref="O19">
    <cfRule type="cellIs" dxfId="2152" priority="98" operator="equal">
      <formula>"NY"</formula>
    </cfRule>
    <cfRule type="cellIs" dxfId="2151" priority="99" operator="equal">
      <formula>"DM"</formula>
    </cfRule>
    <cfRule type="cellIs" dxfId="2150" priority="100" operator="equal">
      <formula>"PM"</formula>
    </cfRule>
    <cfRule type="cellIs" dxfId="2149" priority="101" operator="equal">
      <formula>"LM"</formula>
    </cfRule>
    <cfRule type="cellIs" dxfId="2148" priority="102" operator="equal">
      <formula>"FM"</formula>
    </cfRule>
  </conditionalFormatting>
  <conditionalFormatting sqref="O22">
    <cfRule type="cellIs" dxfId="2147" priority="93" operator="equal">
      <formula>"NY"</formula>
    </cfRule>
    <cfRule type="cellIs" dxfId="2146" priority="94" operator="equal">
      <formula>"DM"</formula>
    </cfRule>
    <cfRule type="cellIs" dxfId="2145" priority="95" operator="equal">
      <formula>"PM"</formula>
    </cfRule>
    <cfRule type="cellIs" dxfId="2144" priority="96" operator="equal">
      <formula>"LM"</formula>
    </cfRule>
    <cfRule type="cellIs" dxfId="2143" priority="97" operator="equal">
      <formula>"FM"</formula>
    </cfRule>
  </conditionalFormatting>
  <conditionalFormatting sqref="O25">
    <cfRule type="cellIs" dxfId="2142" priority="88" operator="equal">
      <formula>"NY"</formula>
    </cfRule>
    <cfRule type="cellIs" dxfId="2141" priority="89" operator="equal">
      <formula>"DM"</formula>
    </cfRule>
    <cfRule type="cellIs" dxfId="2140" priority="90" operator="equal">
      <formula>"PM"</formula>
    </cfRule>
    <cfRule type="cellIs" dxfId="2139" priority="91" operator="equal">
      <formula>"LM"</formula>
    </cfRule>
    <cfRule type="cellIs" dxfId="2138" priority="92" operator="equal">
      <formula>"FM"</formula>
    </cfRule>
  </conditionalFormatting>
  <conditionalFormatting sqref="O26">
    <cfRule type="cellIs" dxfId="2137" priority="83" operator="equal">
      <formula>"NY"</formula>
    </cfRule>
    <cfRule type="cellIs" dxfId="2136" priority="84" operator="equal">
      <formula>"DM"</formula>
    </cfRule>
    <cfRule type="cellIs" dxfId="2135" priority="85" operator="equal">
      <formula>"PM"</formula>
    </cfRule>
    <cfRule type="cellIs" dxfId="2134" priority="86" operator="equal">
      <formula>"LM"</formula>
    </cfRule>
    <cfRule type="cellIs" dxfId="2133" priority="87" operator="equal">
      <formula>"FM"</formula>
    </cfRule>
  </conditionalFormatting>
  <conditionalFormatting sqref="O29">
    <cfRule type="cellIs" dxfId="2132" priority="78" operator="equal">
      <formula>"NY"</formula>
    </cfRule>
    <cfRule type="cellIs" dxfId="2131" priority="79" operator="equal">
      <formula>"DM"</formula>
    </cfRule>
    <cfRule type="cellIs" dxfId="2130" priority="80" operator="equal">
      <formula>"PM"</formula>
    </cfRule>
    <cfRule type="cellIs" dxfId="2129" priority="81" operator="equal">
      <formula>"LM"</formula>
    </cfRule>
    <cfRule type="cellIs" dxfId="2128" priority="82" operator="equal">
      <formula>"FM"</formula>
    </cfRule>
  </conditionalFormatting>
  <conditionalFormatting sqref="O32">
    <cfRule type="cellIs" dxfId="2127" priority="76" operator="equal">
      <formula>"U"</formula>
    </cfRule>
    <cfRule type="cellIs" dxfId="2126" priority="77" operator="equal">
      <formula>"S"</formula>
    </cfRule>
  </conditionalFormatting>
  <conditionalFormatting sqref="O33">
    <cfRule type="cellIs" dxfId="2125" priority="71" operator="equal">
      <formula>"NY"</formula>
    </cfRule>
    <cfRule type="cellIs" dxfId="2124" priority="72" operator="equal">
      <formula>"DM"</formula>
    </cfRule>
    <cfRule type="cellIs" dxfId="2123" priority="73" operator="equal">
      <formula>"PM"</formula>
    </cfRule>
    <cfRule type="cellIs" dxfId="2122" priority="74" operator="equal">
      <formula>"LM"</formula>
    </cfRule>
    <cfRule type="cellIs" dxfId="2121" priority="75" operator="equal">
      <formula>"FM"</formula>
    </cfRule>
  </conditionalFormatting>
  <conditionalFormatting sqref="O34">
    <cfRule type="cellIs" dxfId="2120" priority="66" operator="equal">
      <formula>"NY"</formula>
    </cfRule>
    <cfRule type="cellIs" dxfId="2119" priority="67" operator="equal">
      <formula>"DM"</formula>
    </cfRule>
    <cfRule type="cellIs" dxfId="2118" priority="68" operator="equal">
      <formula>"PM"</formula>
    </cfRule>
    <cfRule type="cellIs" dxfId="2117" priority="69" operator="equal">
      <formula>"LM"</formula>
    </cfRule>
    <cfRule type="cellIs" dxfId="2116" priority="70" operator="equal">
      <formula>"FM"</formula>
    </cfRule>
  </conditionalFormatting>
  <conditionalFormatting sqref="O37">
    <cfRule type="cellIs" dxfId="2115" priority="61" operator="equal">
      <formula>"NY"</formula>
    </cfRule>
    <cfRule type="cellIs" dxfId="2114" priority="62" operator="equal">
      <formula>"DM"</formula>
    </cfRule>
    <cfRule type="cellIs" dxfId="2113" priority="63" operator="equal">
      <formula>"PM"</formula>
    </cfRule>
    <cfRule type="cellIs" dxfId="2112" priority="64" operator="equal">
      <formula>"LM"</formula>
    </cfRule>
    <cfRule type="cellIs" dxfId="2111" priority="65" operator="equal">
      <formula>"FM"</formula>
    </cfRule>
  </conditionalFormatting>
  <conditionalFormatting sqref="O40">
    <cfRule type="cellIs" dxfId="2110" priority="56" operator="equal">
      <formula>"NY"</formula>
    </cfRule>
    <cfRule type="cellIs" dxfId="2109" priority="57" operator="equal">
      <formula>"DM"</formula>
    </cfRule>
    <cfRule type="cellIs" dxfId="2108" priority="58" operator="equal">
      <formula>"PM"</formula>
    </cfRule>
    <cfRule type="cellIs" dxfId="2107" priority="59" operator="equal">
      <formula>"LM"</formula>
    </cfRule>
    <cfRule type="cellIs" dxfId="2106" priority="60" operator="equal">
      <formula>"FM"</formula>
    </cfRule>
  </conditionalFormatting>
  <conditionalFormatting sqref="O41">
    <cfRule type="cellIs" dxfId="2105" priority="51" operator="equal">
      <formula>"NY"</formula>
    </cfRule>
    <cfRule type="cellIs" dxfId="2104" priority="52" operator="equal">
      <formula>"DM"</formula>
    </cfRule>
    <cfRule type="cellIs" dxfId="2103" priority="53" operator="equal">
      <formula>"PM"</formula>
    </cfRule>
    <cfRule type="cellIs" dxfId="2102" priority="54" operator="equal">
      <formula>"LM"</formula>
    </cfRule>
    <cfRule type="cellIs" dxfId="2101" priority="55" operator="equal">
      <formula>"FM"</formula>
    </cfRule>
  </conditionalFormatting>
  <conditionalFormatting sqref="O44">
    <cfRule type="cellIs" dxfId="2100" priority="46" operator="equal">
      <formula>"NY"</formula>
    </cfRule>
    <cfRule type="cellIs" dxfId="2099" priority="47" operator="equal">
      <formula>"DM"</formula>
    </cfRule>
    <cfRule type="cellIs" dxfId="2098" priority="48" operator="equal">
      <formula>"PM"</formula>
    </cfRule>
    <cfRule type="cellIs" dxfId="2097" priority="49" operator="equal">
      <formula>"LM"</formula>
    </cfRule>
    <cfRule type="cellIs" dxfId="2096" priority="50" operator="equal">
      <formula>"FM"</formula>
    </cfRule>
  </conditionalFormatting>
  <conditionalFormatting sqref="O47">
    <cfRule type="cellIs" dxfId="2095" priority="41" operator="equal">
      <formula>"NY"</formula>
    </cfRule>
    <cfRule type="cellIs" dxfId="2094" priority="42" operator="equal">
      <formula>"DM"</formula>
    </cfRule>
    <cfRule type="cellIs" dxfId="2093" priority="43" operator="equal">
      <formula>"PM"</formula>
    </cfRule>
    <cfRule type="cellIs" dxfId="2092" priority="44" operator="equal">
      <formula>"LM"</formula>
    </cfRule>
    <cfRule type="cellIs" dxfId="2091" priority="45" operator="equal">
      <formula>"FM"</formula>
    </cfRule>
  </conditionalFormatting>
  <conditionalFormatting sqref="O48">
    <cfRule type="cellIs" dxfId="2090" priority="36" operator="equal">
      <formula>"NY"</formula>
    </cfRule>
    <cfRule type="cellIs" dxfId="2089" priority="37" operator="equal">
      <formula>"DM"</formula>
    </cfRule>
    <cfRule type="cellIs" dxfId="2088" priority="38" operator="equal">
      <formula>"PM"</formula>
    </cfRule>
    <cfRule type="cellIs" dxfId="2087" priority="39" operator="equal">
      <formula>"LM"</formula>
    </cfRule>
    <cfRule type="cellIs" dxfId="2086" priority="40" operator="equal">
      <formula>"FM"</formula>
    </cfRule>
  </conditionalFormatting>
  <conditionalFormatting sqref="O51">
    <cfRule type="cellIs" dxfId="2085" priority="31" operator="equal">
      <formula>"NY"</formula>
    </cfRule>
    <cfRule type="cellIs" dxfId="2084" priority="32" operator="equal">
      <formula>"DM"</formula>
    </cfRule>
    <cfRule type="cellIs" dxfId="2083" priority="33" operator="equal">
      <formula>"PM"</formula>
    </cfRule>
    <cfRule type="cellIs" dxfId="2082" priority="34" operator="equal">
      <formula>"LM"</formula>
    </cfRule>
    <cfRule type="cellIs" dxfId="2081" priority="35" operator="equal">
      <formula>"FM"</formula>
    </cfRule>
  </conditionalFormatting>
  <conditionalFormatting sqref="O54">
    <cfRule type="cellIs" dxfId="2080" priority="26" operator="equal">
      <formula>"NY"</formula>
    </cfRule>
    <cfRule type="cellIs" dxfId="2079" priority="27" operator="equal">
      <formula>"DM"</formula>
    </cfRule>
    <cfRule type="cellIs" dxfId="2078" priority="28" operator="equal">
      <formula>"PM"</formula>
    </cfRule>
    <cfRule type="cellIs" dxfId="2077" priority="29" operator="equal">
      <formula>"LM"</formula>
    </cfRule>
    <cfRule type="cellIs" dxfId="2076" priority="30" operator="equal">
      <formula>"FM"</formula>
    </cfRule>
  </conditionalFormatting>
  <conditionalFormatting sqref="O55">
    <cfRule type="cellIs" dxfId="2075" priority="21" operator="equal">
      <formula>"NY"</formula>
    </cfRule>
    <cfRule type="cellIs" dxfId="2074" priority="22" operator="equal">
      <formula>"DM"</formula>
    </cfRule>
    <cfRule type="cellIs" dxfId="2073" priority="23" operator="equal">
      <formula>"PM"</formula>
    </cfRule>
    <cfRule type="cellIs" dxfId="2072" priority="24" operator="equal">
      <formula>"LM"</formula>
    </cfRule>
    <cfRule type="cellIs" dxfId="2071" priority="25" operator="equal">
      <formula>"FM"</formula>
    </cfRule>
  </conditionalFormatting>
  <conditionalFormatting sqref="O58">
    <cfRule type="cellIs" dxfId="2070" priority="16" operator="equal">
      <formula>"NY"</formula>
    </cfRule>
    <cfRule type="cellIs" dxfId="2069" priority="17" operator="equal">
      <formula>"DM"</formula>
    </cfRule>
    <cfRule type="cellIs" dxfId="2068" priority="18" operator="equal">
      <formula>"PM"</formula>
    </cfRule>
    <cfRule type="cellIs" dxfId="2067" priority="19" operator="equal">
      <formula>"LM"</formula>
    </cfRule>
    <cfRule type="cellIs" dxfId="2066" priority="20" operator="equal">
      <formula>"FM"</formula>
    </cfRule>
  </conditionalFormatting>
  <conditionalFormatting sqref="O61">
    <cfRule type="cellIs" dxfId="2065" priority="11" operator="equal">
      <formula>"NY"</formula>
    </cfRule>
    <cfRule type="cellIs" dxfId="2064" priority="12" operator="equal">
      <formula>"DM"</formula>
    </cfRule>
    <cfRule type="cellIs" dxfId="2063" priority="13" operator="equal">
      <formula>"PM"</formula>
    </cfRule>
    <cfRule type="cellIs" dxfId="2062" priority="14" operator="equal">
      <formula>"LM"</formula>
    </cfRule>
    <cfRule type="cellIs" dxfId="2061" priority="15" operator="equal">
      <formula>"FM"</formula>
    </cfRule>
  </conditionalFormatting>
  <conditionalFormatting sqref="O62">
    <cfRule type="cellIs" dxfId="2060" priority="6" operator="equal">
      <formula>"NY"</formula>
    </cfRule>
    <cfRule type="cellIs" dxfId="2059" priority="7" operator="equal">
      <formula>"DM"</formula>
    </cfRule>
    <cfRule type="cellIs" dxfId="2058" priority="8" operator="equal">
      <formula>"PM"</formula>
    </cfRule>
    <cfRule type="cellIs" dxfId="2057" priority="9" operator="equal">
      <formula>"LM"</formula>
    </cfRule>
    <cfRule type="cellIs" dxfId="2056" priority="10" operator="equal">
      <formula>"FM"</formula>
    </cfRule>
  </conditionalFormatting>
  <conditionalFormatting sqref="O65">
    <cfRule type="cellIs" dxfId="2055" priority="1" operator="equal">
      <formula>"NY"</formula>
    </cfRule>
    <cfRule type="cellIs" dxfId="2054" priority="2" operator="equal">
      <formula>"DM"</formula>
    </cfRule>
    <cfRule type="cellIs" dxfId="2053" priority="3" operator="equal">
      <formula>"PM"</formula>
    </cfRule>
    <cfRule type="cellIs" dxfId="2052" priority="4" operator="equal">
      <formula>"LM"</formula>
    </cfRule>
    <cfRule type="cellIs" dxfId="2051" priority="5" operator="equal">
      <formula>"FM"</formula>
    </cfRule>
  </conditionalFormatting>
  <hyperlinks>
    <hyperlink ref="D15" r:id="rId1" xr:uid="{00000000-0004-0000-0900-000000000000}"/>
    <hyperlink ref="D23" r:id="rId2" xr:uid="{00000000-0004-0000-0900-000001000000}"/>
    <hyperlink ref="D30" r:id="rId3" xr:uid="{00000000-0004-0000-0900-000002000000}"/>
    <hyperlink ref="D38" r:id="rId4" xr:uid="{00000000-0004-0000-0900-000003000000}"/>
    <hyperlink ref="D45" r:id="rId5" xr:uid="{00000000-0004-0000-0900-000004000000}"/>
    <hyperlink ref="D52" r:id="rId6" xr:uid="{00000000-0004-0000-0900-000005000000}"/>
    <hyperlink ref="D59" r:id="rId7" xr:uid="{00000000-0004-0000-0900-000006000000}"/>
    <hyperlink ref="D66" r:id="rId8" xr:uid="{00000000-0004-0000-0900-000007000000}"/>
  </hyperlinks>
  <pageMargins left="0.7" right="0.7" top="0.75" bottom="0.75" header="0.3" footer="0.3"/>
  <pageSetup orientation="portrait" r:id="rId9"/>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Q81"/>
  <sheetViews>
    <sheetView zoomScale="55" zoomScaleNormal="55" workbookViewId="0"/>
  </sheetViews>
  <sheetFormatPr defaultColWidth="8.7265625" defaultRowHeight="15.5"/>
  <cols>
    <col min="1" max="1" width="12.453125" style="54" customWidth="1"/>
    <col min="2" max="2" width="16.453125" style="54" customWidth="1"/>
    <col min="3" max="3" width="28.453125" style="54" customWidth="1"/>
    <col min="4" max="7" width="8.7265625" style="54"/>
    <col min="8" max="8" width="23.81640625" style="54" customWidth="1"/>
    <col min="9" max="10" width="19.81640625" style="68" customWidth="1"/>
    <col min="11" max="11" width="22.1796875" style="54" customWidth="1"/>
    <col min="12" max="14" width="18.453125" style="54" customWidth="1"/>
    <col min="15" max="15" width="7.453125" style="68" customWidth="1"/>
    <col min="16" max="16" width="24.7265625" style="68" customWidth="1"/>
    <col min="17" max="17" width="7.26953125" style="54" customWidth="1"/>
    <col min="18" max="16384" width="8.7265625" style="54"/>
  </cols>
  <sheetData>
    <row r="1" spans="1:17" s="52" customFormat="1" ht="21">
      <c r="A1" s="51" t="s">
        <v>595</v>
      </c>
      <c r="I1" s="67"/>
      <c r="J1" s="67"/>
      <c r="O1" s="67"/>
      <c r="P1" s="67"/>
    </row>
    <row r="2" spans="1:17" s="52" customFormat="1" ht="21">
      <c r="A2" s="51" t="s">
        <v>596</v>
      </c>
      <c r="I2" s="67"/>
      <c r="J2" s="67"/>
      <c r="O2" s="67"/>
      <c r="P2" s="67"/>
    </row>
    <row r="3" spans="1:17">
      <c r="A3" s="53" t="s">
        <v>2</v>
      </c>
      <c r="B3" s="54" t="s">
        <v>597</v>
      </c>
    </row>
    <row r="4" spans="1:17">
      <c r="A4" s="54" t="s">
        <v>4</v>
      </c>
      <c r="B4" s="54" t="s">
        <v>598</v>
      </c>
    </row>
    <row r="5" spans="1:17">
      <c r="A5" s="53" t="s">
        <v>6</v>
      </c>
      <c r="B5" s="54" t="s">
        <v>599</v>
      </c>
    </row>
    <row r="6" spans="1:17">
      <c r="A6" s="54" t="s">
        <v>8</v>
      </c>
      <c r="B6" s="54" t="s">
        <v>600</v>
      </c>
    </row>
    <row r="8" spans="1:17" s="59" customFormat="1" ht="52">
      <c r="A8" s="55" t="s">
        <v>10</v>
      </c>
      <c r="B8" s="56" t="s">
        <v>11</v>
      </c>
      <c r="C8" s="56" t="s">
        <v>12</v>
      </c>
      <c r="D8" s="57" t="s">
        <v>13</v>
      </c>
      <c r="E8" s="57" t="s">
        <v>14</v>
      </c>
      <c r="F8" s="57" t="s">
        <v>15</v>
      </c>
      <c r="G8" s="57" t="s">
        <v>16</v>
      </c>
      <c r="H8" s="58" t="s">
        <v>17</v>
      </c>
      <c r="I8" s="69" t="s">
        <v>18</v>
      </c>
      <c r="J8" s="69" t="s">
        <v>19</v>
      </c>
      <c r="K8" s="58" t="s">
        <v>20</v>
      </c>
      <c r="L8" s="56" t="s">
        <v>21</v>
      </c>
      <c r="M8" s="56" t="s">
        <v>22</v>
      </c>
      <c r="N8" s="58" t="s">
        <v>23</v>
      </c>
      <c r="O8" s="69" t="s">
        <v>24</v>
      </c>
      <c r="P8" s="70" t="s">
        <v>25</v>
      </c>
      <c r="Q8" s="58" t="s">
        <v>26</v>
      </c>
    </row>
    <row r="9" spans="1:17" s="59" customFormat="1" ht="13">
      <c r="A9" s="1" t="s">
        <v>27</v>
      </c>
      <c r="B9" s="80" t="s">
        <v>28</v>
      </c>
      <c r="C9" s="81"/>
      <c r="D9" s="81"/>
      <c r="E9" s="81"/>
      <c r="F9" s="81"/>
      <c r="G9" s="81"/>
      <c r="H9" s="81"/>
      <c r="I9" s="71"/>
      <c r="J9" s="71"/>
      <c r="K9" s="81"/>
      <c r="L9" s="11"/>
      <c r="M9" s="11"/>
      <c r="N9" s="11"/>
      <c r="O9" s="12"/>
      <c r="P9" s="72"/>
      <c r="Q9" s="11"/>
    </row>
    <row r="10" spans="1:17" s="61" customFormat="1" ht="51.75" customHeight="1">
      <c r="A10" s="27" t="s">
        <v>29</v>
      </c>
      <c r="B10" s="45" t="s">
        <v>601</v>
      </c>
      <c r="C10" s="139" t="s">
        <v>602</v>
      </c>
      <c r="D10" s="140"/>
      <c r="E10" s="139"/>
      <c r="F10" s="139"/>
      <c r="G10" s="139"/>
      <c r="H10" s="139"/>
      <c r="I10" s="73"/>
      <c r="J10" s="73"/>
      <c r="K10" s="106" t="s">
        <v>603</v>
      </c>
      <c r="L10" s="106"/>
      <c r="M10" s="106"/>
      <c r="N10" s="106"/>
      <c r="O10" s="25" t="s">
        <v>1137</v>
      </c>
      <c r="P10" s="74"/>
      <c r="Q10" s="11" t="s">
        <v>1756</v>
      </c>
    </row>
    <row r="11" spans="1:17" s="59" customFormat="1" ht="13">
      <c r="A11" s="1" t="s">
        <v>33</v>
      </c>
      <c r="B11" s="4" t="s">
        <v>601</v>
      </c>
      <c r="C11" s="141" t="s">
        <v>604</v>
      </c>
      <c r="D11" s="136"/>
      <c r="E11" s="136"/>
      <c r="F11" s="136"/>
      <c r="G11" s="142"/>
      <c r="H11" s="5" t="s">
        <v>605</v>
      </c>
      <c r="I11" s="90" t="s">
        <v>1123</v>
      </c>
      <c r="J11" s="90" t="s">
        <v>1123</v>
      </c>
      <c r="K11" s="11"/>
      <c r="L11" s="11"/>
      <c r="M11" s="11"/>
      <c r="N11" s="11"/>
      <c r="O11" s="90" t="s">
        <v>1137</v>
      </c>
      <c r="P11" s="12"/>
      <c r="Q11" s="11"/>
    </row>
    <row r="12" spans="1:17" s="60" customFormat="1" ht="47.5">
      <c r="A12" s="6" t="s">
        <v>36</v>
      </c>
      <c r="B12" s="6" t="s">
        <v>604</v>
      </c>
      <c r="C12" s="66" t="s">
        <v>606</v>
      </c>
      <c r="D12" s="20" t="s">
        <v>1106</v>
      </c>
      <c r="E12" s="23" t="str">
        <f>HYPERLINK("01-组织级\02-组织工作库\05-OT培训库\01_公司级培训\03_2020年培训计划\02_年度培训计划\2020培训课程表(ORG_OT_TraininCNSchedule)V1.0-engl.xlsx","engl")</f>
        <v>engl</v>
      </c>
      <c r="F12" s="8" t="s">
        <v>1073</v>
      </c>
      <c r="G12" s="8" t="s">
        <v>41</v>
      </c>
      <c r="H12" s="9"/>
      <c r="I12" s="12" t="s">
        <v>1123</v>
      </c>
      <c r="J12" s="16"/>
      <c r="K12" s="14"/>
      <c r="L12" s="15"/>
      <c r="M12" s="15"/>
      <c r="N12" s="14"/>
      <c r="O12" s="16"/>
      <c r="P12" s="11"/>
      <c r="Q12" s="11" t="s">
        <v>1129</v>
      </c>
    </row>
    <row r="13" spans="1:17" s="60" customFormat="1" ht="13">
      <c r="A13" s="6" t="s">
        <v>36</v>
      </c>
      <c r="B13" s="6" t="s">
        <v>604</v>
      </c>
      <c r="C13" s="66" t="s">
        <v>42</v>
      </c>
      <c r="D13" s="8" t="s">
        <v>43</v>
      </c>
      <c r="E13" s="8" t="s">
        <v>39</v>
      </c>
      <c r="F13" s="8" t="s">
        <v>40</v>
      </c>
      <c r="G13" s="8" t="s">
        <v>41</v>
      </c>
      <c r="H13" s="9"/>
      <c r="I13" s="12"/>
      <c r="J13" s="16"/>
      <c r="K13" s="14"/>
      <c r="L13" s="15"/>
      <c r="M13" s="15"/>
      <c r="N13" s="14"/>
      <c r="O13" s="16"/>
      <c r="P13" s="11"/>
      <c r="Q13" s="11"/>
    </row>
    <row r="14" spans="1:17" s="59" customFormat="1" ht="13">
      <c r="A14" s="1" t="s">
        <v>27</v>
      </c>
      <c r="B14" s="80" t="s">
        <v>47</v>
      </c>
      <c r="C14" s="81"/>
      <c r="D14" s="81"/>
      <c r="E14" s="81"/>
      <c r="F14" s="81"/>
      <c r="G14" s="81"/>
      <c r="H14" s="81"/>
      <c r="I14" s="71"/>
      <c r="J14" s="71"/>
      <c r="K14" s="81"/>
      <c r="L14" s="11"/>
      <c r="M14" s="11"/>
      <c r="N14" s="11"/>
      <c r="O14" s="12"/>
      <c r="P14" s="72"/>
      <c r="Q14" s="11"/>
    </row>
    <row r="15" spans="1:17" s="61" customFormat="1" ht="51.75" customHeight="1">
      <c r="A15" s="27" t="s">
        <v>29</v>
      </c>
      <c r="B15" s="45" t="s">
        <v>607</v>
      </c>
      <c r="C15" s="139" t="s">
        <v>608</v>
      </c>
      <c r="D15" s="140"/>
      <c r="E15" s="139"/>
      <c r="F15" s="139"/>
      <c r="G15" s="139"/>
      <c r="H15" s="139"/>
      <c r="I15" s="73"/>
      <c r="J15" s="73"/>
      <c r="K15" s="106" t="s">
        <v>609</v>
      </c>
      <c r="L15" s="106"/>
      <c r="M15" s="106"/>
      <c r="N15" s="106"/>
      <c r="O15" s="25" t="s">
        <v>1137</v>
      </c>
      <c r="P15" s="26"/>
      <c r="Q15" s="11" t="s">
        <v>1757</v>
      </c>
    </row>
    <row r="16" spans="1:17" s="60" customFormat="1" ht="13">
      <c r="A16" s="1" t="s">
        <v>33</v>
      </c>
      <c r="B16" s="4" t="s">
        <v>607</v>
      </c>
      <c r="C16" s="141" t="s">
        <v>604</v>
      </c>
      <c r="D16" s="136"/>
      <c r="E16" s="136"/>
      <c r="F16" s="136"/>
      <c r="G16" s="142"/>
      <c r="H16" s="5" t="s">
        <v>605</v>
      </c>
      <c r="I16" s="90" t="s">
        <v>1123</v>
      </c>
      <c r="J16" s="90" t="s">
        <v>1123</v>
      </c>
      <c r="K16" s="11"/>
      <c r="L16" s="11"/>
      <c r="M16" s="11"/>
      <c r="N16" s="11"/>
      <c r="O16" s="90" t="s">
        <v>1137</v>
      </c>
      <c r="P16" s="11"/>
      <c r="Q16" s="11"/>
    </row>
    <row r="17" spans="1:17" s="59" customFormat="1" ht="45">
      <c r="A17" s="6" t="s">
        <v>36</v>
      </c>
      <c r="B17" s="6" t="s">
        <v>604</v>
      </c>
      <c r="C17" s="88" t="s">
        <v>610</v>
      </c>
      <c r="D17" s="17" t="s">
        <v>1107</v>
      </c>
      <c r="E17" s="89" t="str">
        <f>HYPERLINK("01-组织级\02-组织工作库\05-OT培训库\01_公司级培训\03_2020年培训计划\01_培训需求调研\培训需求调研表(ORG_OT_TrainingReqDevTable)V1.1-engl.xlsx","engl")</f>
        <v>engl</v>
      </c>
      <c r="F17" s="15" t="s">
        <v>1073</v>
      </c>
      <c r="G17" s="15" t="s">
        <v>41</v>
      </c>
      <c r="H17" s="9"/>
      <c r="I17" s="12" t="s">
        <v>1123</v>
      </c>
      <c r="J17" s="16"/>
      <c r="K17" s="14"/>
      <c r="L17" s="15"/>
      <c r="M17" s="15"/>
      <c r="N17" s="14"/>
      <c r="O17" s="16"/>
      <c r="P17" s="12"/>
      <c r="Q17" s="11" t="s">
        <v>1129</v>
      </c>
    </row>
    <row r="18" spans="1:17" s="59" customFormat="1" ht="13">
      <c r="A18" s="6" t="s">
        <v>36</v>
      </c>
      <c r="B18" s="6" t="s">
        <v>604</v>
      </c>
      <c r="C18" s="88" t="s">
        <v>42</v>
      </c>
      <c r="D18" s="15" t="s">
        <v>43</v>
      </c>
      <c r="E18" s="15" t="s">
        <v>39</v>
      </c>
      <c r="F18" s="15" t="s">
        <v>40</v>
      </c>
      <c r="G18" s="15" t="s">
        <v>41</v>
      </c>
      <c r="H18" s="9"/>
      <c r="I18" s="12"/>
      <c r="J18" s="16"/>
      <c r="K18" s="14"/>
      <c r="L18" s="15"/>
      <c r="M18" s="15"/>
      <c r="N18" s="14"/>
      <c r="O18" s="16"/>
      <c r="P18" s="12"/>
      <c r="Q18" s="11"/>
    </row>
    <row r="19" spans="1:17" s="61" customFormat="1" ht="51.75" customHeight="1">
      <c r="A19" s="27" t="s">
        <v>29</v>
      </c>
      <c r="B19" s="45" t="s">
        <v>611</v>
      </c>
      <c r="C19" s="139" t="s">
        <v>612</v>
      </c>
      <c r="D19" s="140"/>
      <c r="E19" s="139"/>
      <c r="F19" s="139"/>
      <c r="G19" s="139"/>
      <c r="H19" s="139"/>
      <c r="I19" s="73"/>
      <c r="J19" s="73"/>
      <c r="K19" s="106" t="s">
        <v>613</v>
      </c>
      <c r="L19" s="106"/>
      <c r="M19" s="106"/>
      <c r="N19" s="106"/>
      <c r="O19" s="25" t="s">
        <v>1137</v>
      </c>
      <c r="P19" s="74"/>
      <c r="Q19" s="11" t="s">
        <v>1758</v>
      </c>
    </row>
    <row r="20" spans="1:17" s="60" customFormat="1" ht="13">
      <c r="A20" s="1" t="s">
        <v>33</v>
      </c>
      <c r="B20" s="4" t="s">
        <v>611</v>
      </c>
      <c r="C20" s="141" t="s">
        <v>604</v>
      </c>
      <c r="D20" s="136"/>
      <c r="E20" s="136"/>
      <c r="F20" s="136"/>
      <c r="G20" s="142"/>
      <c r="H20" s="5" t="s">
        <v>605</v>
      </c>
      <c r="I20" s="90" t="s">
        <v>1123</v>
      </c>
      <c r="J20" s="90" t="s">
        <v>1123</v>
      </c>
      <c r="K20" s="11"/>
      <c r="L20" s="11"/>
      <c r="M20" s="11"/>
      <c r="N20" s="11"/>
      <c r="O20" s="90" t="s">
        <v>1137</v>
      </c>
      <c r="P20" s="11"/>
      <c r="Q20" s="11"/>
    </row>
    <row r="21" spans="1:17" s="60" customFormat="1" ht="47.5">
      <c r="A21" s="6" t="s">
        <v>36</v>
      </c>
      <c r="B21" s="6" t="s">
        <v>604</v>
      </c>
      <c r="C21" s="66" t="s">
        <v>606</v>
      </c>
      <c r="D21" s="20" t="s">
        <v>1106</v>
      </c>
      <c r="E21" s="23" t="str">
        <f>HYPERLINK("01-组织级\02-组织工作库\05-OT培训库\01_公司级培训\03_2020年培训计划\02_年度培训计划\2020培训课程表(ORG_OT_TraininCNSchedule)V1.0-engl.xlsx","engl")</f>
        <v>engl</v>
      </c>
      <c r="F21" s="8" t="s">
        <v>1073</v>
      </c>
      <c r="G21" s="8" t="s">
        <v>41</v>
      </c>
      <c r="H21" s="9"/>
      <c r="I21" s="12" t="s">
        <v>1123</v>
      </c>
      <c r="J21" s="16"/>
      <c r="K21" s="14"/>
      <c r="L21" s="15"/>
      <c r="M21" s="15"/>
      <c r="N21" s="14"/>
      <c r="O21" s="16"/>
      <c r="P21" s="11"/>
      <c r="Q21" s="11" t="s">
        <v>1129</v>
      </c>
    </row>
    <row r="22" spans="1:17" s="59" customFormat="1" ht="13">
      <c r="A22" s="6" t="s">
        <v>36</v>
      </c>
      <c r="B22" s="6" t="s">
        <v>604</v>
      </c>
      <c r="C22" s="88" t="s">
        <v>42</v>
      </c>
      <c r="D22" s="15" t="s">
        <v>43</v>
      </c>
      <c r="E22" s="15" t="s">
        <v>39</v>
      </c>
      <c r="F22" s="15" t="s">
        <v>40</v>
      </c>
      <c r="G22" s="15" t="s">
        <v>41</v>
      </c>
      <c r="H22" s="9"/>
      <c r="I22" s="12"/>
      <c r="J22" s="16"/>
      <c r="K22" s="14"/>
      <c r="L22" s="15"/>
      <c r="M22" s="15"/>
      <c r="N22" s="14"/>
      <c r="O22" s="16"/>
      <c r="P22" s="12"/>
      <c r="Q22" s="11"/>
    </row>
    <row r="23" spans="1:17" s="60" customFormat="1" ht="13">
      <c r="A23" s="1" t="s">
        <v>27</v>
      </c>
      <c r="B23" s="2" t="s">
        <v>73</v>
      </c>
      <c r="C23" s="3"/>
      <c r="D23" s="3"/>
      <c r="E23" s="3"/>
      <c r="F23" s="3"/>
      <c r="G23" s="3"/>
      <c r="H23" s="3"/>
      <c r="I23" s="71"/>
      <c r="J23" s="71"/>
      <c r="K23" s="3"/>
      <c r="L23" s="11"/>
      <c r="M23" s="11"/>
      <c r="N23" s="11"/>
      <c r="O23" s="12"/>
      <c r="P23" s="13"/>
      <c r="Q23" s="11"/>
    </row>
    <row r="24" spans="1:17" s="61" customFormat="1" ht="51.75" customHeight="1">
      <c r="A24" s="27" t="s">
        <v>29</v>
      </c>
      <c r="B24" s="45" t="s">
        <v>614</v>
      </c>
      <c r="C24" s="139" t="s">
        <v>615</v>
      </c>
      <c r="D24" s="140"/>
      <c r="E24" s="139"/>
      <c r="F24" s="139"/>
      <c r="G24" s="139"/>
      <c r="H24" s="139"/>
      <c r="I24" s="73"/>
      <c r="J24" s="73"/>
      <c r="K24" s="106" t="s">
        <v>616</v>
      </c>
      <c r="L24" s="106"/>
      <c r="M24" s="106" t="s">
        <v>1871</v>
      </c>
      <c r="N24" s="106"/>
      <c r="O24" s="25" t="s">
        <v>1137</v>
      </c>
      <c r="P24" s="26"/>
      <c r="Q24" s="11" t="s">
        <v>1758</v>
      </c>
    </row>
    <row r="25" spans="1:17" s="59" customFormat="1" ht="13">
      <c r="A25" s="1" t="s">
        <v>33</v>
      </c>
      <c r="B25" s="4" t="s">
        <v>614</v>
      </c>
      <c r="C25" s="141" t="s">
        <v>604</v>
      </c>
      <c r="D25" s="136"/>
      <c r="E25" s="136"/>
      <c r="F25" s="136"/>
      <c r="G25" s="142"/>
      <c r="H25" s="5" t="s">
        <v>605</v>
      </c>
      <c r="I25" s="90" t="s">
        <v>1123</v>
      </c>
      <c r="J25" s="90" t="s">
        <v>1123</v>
      </c>
      <c r="K25" s="11"/>
      <c r="L25" s="11"/>
      <c r="M25" s="11"/>
      <c r="N25" s="11"/>
      <c r="O25" s="90" t="s">
        <v>1137</v>
      </c>
      <c r="P25" s="12"/>
      <c r="Q25" s="11"/>
    </row>
    <row r="26" spans="1:17" s="59" customFormat="1" ht="91">
      <c r="A26" s="6" t="s">
        <v>36</v>
      </c>
      <c r="B26" s="6" t="s">
        <v>604</v>
      </c>
      <c r="C26" s="88" t="s">
        <v>617</v>
      </c>
      <c r="D26" s="18" t="s">
        <v>618</v>
      </c>
      <c r="E26" s="89" t="str">
        <f>HYPERLINK("01-组织级\02-组织工作库\05-OT培训库\01_公司级培训\01_公司战略培训规划\公司战略培训规划(ORG_OT_FutureTraining)V1-0-engl.docx","engl")</f>
        <v>engl</v>
      </c>
      <c r="F26" s="15" t="s">
        <v>1073</v>
      </c>
      <c r="G26" s="15" t="s">
        <v>41</v>
      </c>
      <c r="H26" s="9"/>
      <c r="I26" s="12" t="s">
        <v>1123</v>
      </c>
      <c r="J26" s="16"/>
      <c r="K26" s="14"/>
      <c r="L26" s="15"/>
      <c r="M26" s="15" t="s">
        <v>1871</v>
      </c>
      <c r="N26" s="14"/>
      <c r="O26" s="16"/>
      <c r="P26" s="12"/>
      <c r="Q26" s="11" t="s">
        <v>1129</v>
      </c>
    </row>
    <row r="27" spans="1:17" s="60" customFormat="1" ht="76">
      <c r="A27" s="6" t="s">
        <v>36</v>
      </c>
      <c r="B27" s="6" t="s">
        <v>604</v>
      </c>
      <c r="C27" s="66" t="s">
        <v>606</v>
      </c>
      <c r="D27" s="18" t="s">
        <v>619</v>
      </c>
      <c r="E27" s="23" t="str">
        <f>HYPERLINK("01-组织级\02-组织工作库\05-OT培训库\01_公司级培训\03_2020年培训计划\02_年度培训计划\2020培训课程表(ORG_OT_TraininCNSchedule)V1.0-engl.xlsx","engl")</f>
        <v>engl</v>
      </c>
      <c r="F27" s="8" t="s">
        <v>1073</v>
      </c>
      <c r="G27" s="8" t="s">
        <v>41</v>
      </c>
      <c r="H27" s="9"/>
      <c r="I27" s="12" t="s">
        <v>1123</v>
      </c>
      <c r="J27" s="16"/>
      <c r="K27" s="14"/>
      <c r="L27" s="15"/>
      <c r="M27" s="15"/>
      <c r="N27" s="14"/>
      <c r="O27" s="16"/>
      <c r="P27" s="11"/>
      <c r="Q27" s="11" t="s">
        <v>1129</v>
      </c>
    </row>
    <row r="28" spans="1:17" s="61" customFormat="1" ht="51.75" customHeight="1">
      <c r="A28" s="27" t="s">
        <v>29</v>
      </c>
      <c r="B28" s="45" t="s">
        <v>620</v>
      </c>
      <c r="C28" s="139" t="s">
        <v>621</v>
      </c>
      <c r="D28" s="140"/>
      <c r="E28" s="139"/>
      <c r="F28" s="139"/>
      <c r="G28" s="139"/>
      <c r="H28" s="139"/>
      <c r="I28" s="73"/>
      <c r="J28" s="73"/>
      <c r="K28" s="106" t="s">
        <v>622</v>
      </c>
      <c r="L28" s="106"/>
      <c r="M28" s="106"/>
      <c r="N28" s="106"/>
      <c r="O28" s="25" t="s">
        <v>1137</v>
      </c>
      <c r="P28" s="26"/>
      <c r="Q28" s="11" t="s">
        <v>1759</v>
      </c>
    </row>
    <row r="29" spans="1:17" s="59" customFormat="1" ht="13">
      <c r="A29" s="1" t="s">
        <v>33</v>
      </c>
      <c r="B29" s="4" t="s">
        <v>620</v>
      </c>
      <c r="C29" s="141" t="s">
        <v>604</v>
      </c>
      <c r="D29" s="136"/>
      <c r="E29" s="136"/>
      <c r="F29" s="136"/>
      <c r="G29" s="142"/>
      <c r="H29" s="5" t="s">
        <v>605</v>
      </c>
      <c r="I29" s="90" t="s">
        <v>1123</v>
      </c>
      <c r="J29" s="90" t="s">
        <v>1123</v>
      </c>
      <c r="K29" s="11"/>
      <c r="L29" s="11"/>
      <c r="M29" s="11"/>
      <c r="N29" s="11"/>
      <c r="O29" s="90" t="s">
        <v>1137</v>
      </c>
      <c r="P29" s="12"/>
      <c r="Q29" s="11"/>
    </row>
    <row r="30" spans="1:17" s="60" customFormat="1" ht="76">
      <c r="A30" s="6" t="s">
        <v>36</v>
      </c>
      <c r="B30" s="6" t="s">
        <v>604</v>
      </c>
      <c r="C30" s="66" t="s">
        <v>606</v>
      </c>
      <c r="D30" s="18" t="s">
        <v>619</v>
      </c>
      <c r="E30" s="23" t="str">
        <f>HYPERLINK("01-组织级\02-组织工作库\05-OT培训库\01_公司级培训\03_2020年培训计划\02_年度培训计划\2020培训课程表(ORG_OT_TraininCNSchedule)V1.0-engl.xlsx","engl")</f>
        <v>engl</v>
      </c>
      <c r="F30" s="8" t="s">
        <v>1073</v>
      </c>
      <c r="G30" s="8" t="s">
        <v>41</v>
      </c>
      <c r="H30" s="9"/>
      <c r="I30" s="12" t="s">
        <v>1123</v>
      </c>
      <c r="J30" s="16"/>
      <c r="K30" s="14"/>
      <c r="L30" s="15"/>
      <c r="M30" s="15"/>
      <c r="N30" s="14"/>
      <c r="O30" s="16"/>
      <c r="P30" s="11"/>
      <c r="Q30" s="11" t="s">
        <v>1129</v>
      </c>
    </row>
    <row r="31" spans="1:17" s="60" customFormat="1" ht="13">
      <c r="A31" s="6" t="s">
        <v>36</v>
      </c>
      <c r="B31" s="6" t="s">
        <v>604</v>
      </c>
      <c r="C31" s="66" t="s">
        <v>42</v>
      </c>
      <c r="D31" s="8" t="s">
        <v>43</v>
      </c>
      <c r="E31" s="8" t="s">
        <v>39</v>
      </c>
      <c r="F31" s="8" t="s">
        <v>40</v>
      </c>
      <c r="G31" s="8" t="s">
        <v>41</v>
      </c>
      <c r="H31" s="9"/>
      <c r="I31" s="12"/>
      <c r="J31" s="16"/>
      <c r="K31" s="14"/>
      <c r="L31" s="15"/>
      <c r="M31" s="15"/>
      <c r="N31" s="14"/>
      <c r="O31" s="16"/>
      <c r="P31" s="11"/>
      <c r="Q31" s="11"/>
    </row>
    <row r="32" spans="1:17" s="61" customFormat="1" ht="51.75" customHeight="1">
      <c r="A32" s="27" t="s">
        <v>29</v>
      </c>
      <c r="B32" s="45" t="s">
        <v>623</v>
      </c>
      <c r="C32" s="139" t="s">
        <v>624</v>
      </c>
      <c r="D32" s="140"/>
      <c r="E32" s="139"/>
      <c r="F32" s="139"/>
      <c r="G32" s="139"/>
      <c r="H32" s="139"/>
      <c r="I32" s="73"/>
      <c r="J32" s="73"/>
      <c r="K32" s="106" t="s">
        <v>625</v>
      </c>
      <c r="L32" s="106"/>
      <c r="M32" s="106"/>
      <c r="N32" s="106"/>
      <c r="O32" s="25" t="s">
        <v>1137</v>
      </c>
      <c r="P32" s="74"/>
      <c r="Q32" s="11" t="s">
        <v>1760</v>
      </c>
    </row>
    <row r="33" spans="1:17" s="59" customFormat="1" ht="13">
      <c r="A33" s="1" t="s">
        <v>33</v>
      </c>
      <c r="B33" s="4" t="s">
        <v>623</v>
      </c>
      <c r="C33" s="141" t="s">
        <v>604</v>
      </c>
      <c r="D33" s="136"/>
      <c r="E33" s="136"/>
      <c r="F33" s="136"/>
      <c r="G33" s="142"/>
      <c r="H33" s="5" t="s">
        <v>605</v>
      </c>
      <c r="I33" s="90" t="s">
        <v>1123</v>
      </c>
      <c r="J33" s="90" t="s">
        <v>1123</v>
      </c>
      <c r="K33" s="11"/>
      <c r="L33" s="11"/>
      <c r="M33" s="11"/>
      <c r="N33" s="11"/>
      <c r="O33" s="90" t="s">
        <v>1137</v>
      </c>
      <c r="P33" s="12"/>
      <c r="Q33" s="11"/>
    </row>
    <row r="34" spans="1:17" s="60" customFormat="1" ht="66.5">
      <c r="A34" s="6" t="s">
        <v>36</v>
      </c>
      <c r="B34" s="6" t="s">
        <v>604</v>
      </c>
      <c r="C34" s="66" t="s">
        <v>606</v>
      </c>
      <c r="D34" s="18" t="s">
        <v>619</v>
      </c>
      <c r="E34" s="23" t="str">
        <f>HYPERLINK("01-组织级\02-组织工作库\05-OT培训库\01_公司级培训\03_2020年培训计划\02_年度培训计划\2020培训课程表(ORG_OT_TraininCNSchedule)V1.0-engl.xlsx","engl")</f>
        <v>engl</v>
      </c>
      <c r="F34" s="8" t="s">
        <v>1073</v>
      </c>
      <c r="G34" s="8" t="s">
        <v>41</v>
      </c>
      <c r="H34" s="9"/>
      <c r="I34" s="12" t="s">
        <v>1123</v>
      </c>
      <c r="J34" s="16"/>
      <c r="K34" s="14"/>
      <c r="L34" s="15"/>
      <c r="M34" s="15"/>
      <c r="N34" s="14"/>
      <c r="O34" s="16"/>
      <c r="P34" s="11"/>
      <c r="Q34" s="11" t="s">
        <v>1129</v>
      </c>
    </row>
    <row r="35" spans="1:17" s="60" customFormat="1" ht="13">
      <c r="A35" s="6" t="s">
        <v>36</v>
      </c>
      <c r="B35" s="6" t="s">
        <v>604</v>
      </c>
      <c r="C35" s="66" t="s">
        <v>42</v>
      </c>
      <c r="D35" s="8" t="s">
        <v>43</v>
      </c>
      <c r="E35" s="8" t="s">
        <v>39</v>
      </c>
      <c r="F35" s="8" t="s">
        <v>40</v>
      </c>
      <c r="G35" s="8" t="s">
        <v>41</v>
      </c>
      <c r="H35" s="9"/>
      <c r="I35" s="12"/>
      <c r="J35" s="16"/>
      <c r="K35" s="14"/>
      <c r="L35" s="15"/>
      <c r="M35" s="15"/>
      <c r="N35" s="14"/>
      <c r="O35" s="16"/>
      <c r="P35" s="11"/>
      <c r="Q35" s="11"/>
    </row>
    <row r="36" spans="1:17" s="61" customFormat="1" ht="51.75" customHeight="1">
      <c r="A36" s="27" t="s">
        <v>29</v>
      </c>
      <c r="B36" s="45" t="s">
        <v>626</v>
      </c>
      <c r="C36" s="139" t="s">
        <v>627</v>
      </c>
      <c r="D36" s="140"/>
      <c r="E36" s="139"/>
      <c r="F36" s="139"/>
      <c r="G36" s="139"/>
      <c r="H36" s="139"/>
      <c r="I36" s="73" t="s">
        <v>628</v>
      </c>
      <c r="J36" s="73"/>
      <c r="K36" s="106" t="s">
        <v>629</v>
      </c>
      <c r="L36" s="106"/>
      <c r="M36" s="106" t="s">
        <v>1872</v>
      </c>
      <c r="N36" s="106"/>
      <c r="O36" s="25" t="s">
        <v>1137</v>
      </c>
      <c r="P36" s="74"/>
      <c r="Q36" s="11" t="s">
        <v>1760</v>
      </c>
    </row>
    <row r="37" spans="1:17" s="60" customFormat="1" ht="13">
      <c r="A37" s="1" t="s">
        <v>33</v>
      </c>
      <c r="B37" s="4" t="s">
        <v>626</v>
      </c>
      <c r="C37" s="141" t="s">
        <v>604</v>
      </c>
      <c r="D37" s="136"/>
      <c r="E37" s="136"/>
      <c r="F37" s="136"/>
      <c r="G37" s="142"/>
      <c r="H37" s="5" t="s">
        <v>605</v>
      </c>
      <c r="I37" s="90" t="s">
        <v>1123</v>
      </c>
      <c r="J37" s="90" t="s">
        <v>1123</v>
      </c>
      <c r="K37" s="11"/>
      <c r="L37" s="11"/>
      <c r="M37" s="11" t="s">
        <v>1873</v>
      </c>
      <c r="N37" s="11"/>
      <c r="O37" s="90" t="s">
        <v>1137</v>
      </c>
      <c r="P37" s="11"/>
      <c r="Q37" s="11"/>
    </row>
    <row r="38" spans="1:17" s="60" customFormat="1" ht="130">
      <c r="A38" s="6" t="s">
        <v>36</v>
      </c>
      <c r="B38" s="6" t="s">
        <v>604</v>
      </c>
      <c r="C38" s="66" t="s">
        <v>630</v>
      </c>
      <c r="D38" s="18" t="s">
        <v>631</v>
      </c>
      <c r="E38" s="23" t="str">
        <f>HYPERLINK("01-组织级\02-组织工作库\05-OT培训库\04_内部培训讲师培训\07_讲师考核评价表\讲师考核评价表(ORG_OT_TrainingEVVuationList)V1-0-engl.xlsx","engl")</f>
        <v>engl</v>
      </c>
      <c r="F38" s="8" t="s">
        <v>1073</v>
      </c>
      <c r="G38" s="8" t="s">
        <v>41</v>
      </c>
      <c r="H38" s="9"/>
      <c r="I38" s="12" t="s">
        <v>1123</v>
      </c>
      <c r="J38" s="16"/>
      <c r="K38" s="14"/>
      <c r="L38" s="15"/>
      <c r="M38" s="15" t="s">
        <v>1872</v>
      </c>
      <c r="N38" s="14"/>
      <c r="O38" s="16"/>
      <c r="P38" s="11"/>
      <c r="Q38" s="11" t="s">
        <v>1129</v>
      </c>
    </row>
    <row r="39" spans="1:17" s="59" customFormat="1" ht="13">
      <c r="A39" s="6" t="s">
        <v>36</v>
      </c>
      <c r="B39" s="6" t="s">
        <v>604</v>
      </c>
      <c r="C39" s="88" t="s">
        <v>42</v>
      </c>
      <c r="D39" s="15" t="s">
        <v>43</v>
      </c>
      <c r="E39" s="15" t="s">
        <v>39</v>
      </c>
      <c r="F39" s="15" t="s">
        <v>40</v>
      </c>
      <c r="G39" s="15" t="s">
        <v>41</v>
      </c>
      <c r="H39" s="9"/>
      <c r="I39" s="12"/>
      <c r="J39" s="16"/>
      <c r="K39" s="14"/>
      <c r="L39" s="15"/>
      <c r="M39" s="15" t="s">
        <v>1873</v>
      </c>
      <c r="N39" s="14"/>
      <c r="O39" s="16"/>
      <c r="P39" s="12"/>
      <c r="Q39" s="11"/>
    </row>
    <row r="40" spans="1:17" s="61" customFormat="1" ht="51.75" customHeight="1">
      <c r="A40" s="27" t="s">
        <v>29</v>
      </c>
      <c r="B40" s="45" t="s">
        <v>632</v>
      </c>
      <c r="C40" s="139" t="s">
        <v>633</v>
      </c>
      <c r="D40" s="140"/>
      <c r="E40" s="139"/>
      <c r="F40" s="139"/>
      <c r="G40" s="139"/>
      <c r="H40" s="139"/>
      <c r="I40" s="73"/>
      <c r="J40" s="73"/>
      <c r="K40" s="106" t="s">
        <v>634</v>
      </c>
      <c r="L40" s="106"/>
      <c r="M40" s="106"/>
      <c r="N40" s="106"/>
      <c r="O40" s="25" t="s">
        <v>1137</v>
      </c>
      <c r="P40" s="74"/>
      <c r="Q40" s="11" t="s">
        <v>1761</v>
      </c>
    </row>
    <row r="41" spans="1:17" s="60" customFormat="1" ht="13">
      <c r="A41" s="1" t="s">
        <v>33</v>
      </c>
      <c r="B41" s="4" t="s">
        <v>632</v>
      </c>
      <c r="C41" s="141" t="s">
        <v>604</v>
      </c>
      <c r="D41" s="136"/>
      <c r="E41" s="136"/>
      <c r="F41" s="136"/>
      <c r="G41" s="142"/>
      <c r="H41" s="5" t="s">
        <v>605</v>
      </c>
      <c r="I41" s="90" t="s">
        <v>1123</v>
      </c>
      <c r="J41" s="90" t="s">
        <v>1123</v>
      </c>
      <c r="K41" s="11"/>
      <c r="L41" s="11"/>
      <c r="M41" s="11"/>
      <c r="N41" s="11"/>
      <c r="O41" s="90" t="s">
        <v>1137</v>
      </c>
      <c r="P41" s="11"/>
      <c r="Q41" s="11"/>
    </row>
    <row r="42" spans="1:17" s="60" customFormat="1" ht="39">
      <c r="A42" s="6" t="s">
        <v>36</v>
      </c>
      <c r="B42" s="6" t="s">
        <v>604</v>
      </c>
      <c r="C42" s="66" t="s">
        <v>635</v>
      </c>
      <c r="D42" s="18" t="s">
        <v>636</v>
      </c>
      <c r="E42" s="23" t="str">
        <f>HYPERLINK("01-组织级\02-组织工作库\05-OT培训库\01_公司级培训\03_2020年培训计划\08_培训总结报告\培训工作绩效评估表-engl.xlsx","engl")</f>
        <v>engl</v>
      </c>
      <c r="F42" s="8" t="s">
        <v>1073</v>
      </c>
      <c r="G42" s="8" t="s">
        <v>41</v>
      </c>
      <c r="H42" s="9"/>
      <c r="I42" s="12" t="s">
        <v>1123</v>
      </c>
      <c r="J42" s="16"/>
      <c r="K42" s="14"/>
      <c r="L42" s="15"/>
      <c r="M42" s="15"/>
      <c r="N42" s="14"/>
      <c r="O42" s="16"/>
      <c r="P42" s="11"/>
      <c r="Q42" s="11" t="s">
        <v>1129</v>
      </c>
    </row>
    <row r="43" spans="1:17" s="59" customFormat="1" ht="13">
      <c r="A43" s="6" t="s">
        <v>36</v>
      </c>
      <c r="B43" s="6" t="s">
        <v>604</v>
      </c>
      <c r="C43" s="88" t="s">
        <v>42</v>
      </c>
      <c r="D43" s="15" t="s">
        <v>43</v>
      </c>
      <c r="E43" s="15" t="s">
        <v>39</v>
      </c>
      <c r="F43" s="15" t="s">
        <v>40</v>
      </c>
      <c r="G43" s="15" t="s">
        <v>41</v>
      </c>
      <c r="H43" s="9"/>
      <c r="I43" s="12"/>
      <c r="J43" s="16"/>
      <c r="K43" s="14"/>
      <c r="L43" s="15"/>
      <c r="M43" s="15"/>
      <c r="N43" s="14"/>
      <c r="O43" s="16"/>
      <c r="P43" s="12"/>
      <c r="Q43" s="11"/>
    </row>
    <row r="44" spans="1:17" s="61" customFormat="1" ht="51.75" customHeight="1">
      <c r="A44" s="27" t="s">
        <v>29</v>
      </c>
      <c r="B44" s="45" t="s">
        <v>637</v>
      </c>
      <c r="C44" s="139" t="s">
        <v>638</v>
      </c>
      <c r="D44" s="140"/>
      <c r="E44" s="139"/>
      <c r="F44" s="139"/>
      <c r="G44" s="139"/>
      <c r="H44" s="139"/>
      <c r="I44" s="73"/>
      <c r="J44" s="73"/>
      <c r="K44" s="106" t="s">
        <v>639</v>
      </c>
      <c r="L44" s="106"/>
      <c r="M44" s="106"/>
      <c r="N44" s="106"/>
      <c r="O44" s="25" t="s">
        <v>1137</v>
      </c>
      <c r="P44" s="26"/>
      <c r="Q44" s="11" t="s">
        <v>1761</v>
      </c>
    </row>
    <row r="45" spans="1:17" s="60" customFormat="1" ht="13">
      <c r="A45" s="1" t="s">
        <v>33</v>
      </c>
      <c r="B45" s="4" t="s">
        <v>637</v>
      </c>
      <c r="C45" s="141" t="s">
        <v>604</v>
      </c>
      <c r="D45" s="136"/>
      <c r="E45" s="136"/>
      <c r="F45" s="136"/>
      <c r="G45" s="142"/>
      <c r="H45" s="5" t="s">
        <v>605</v>
      </c>
      <c r="I45" s="90" t="s">
        <v>1123</v>
      </c>
      <c r="J45" s="90" t="s">
        <v>1123</v>
      </c>
      <c r="K45" s="11"/>
      <c r="L45" s="11"/>
      <c r="M45" s="11"/>
      <c r="N45" s="11"/>
      <c r="O45" s="90" t="s">
        <v>1137</v>
      </c>
      <c r="P45" s="11"/>
      <c r="Q45" s="11"/>
    </row>
    <row r="46" spans="1:17" s="59" customFormat="1" ht="39">
      <c r="A46" s="6" t="s">
        <v>36</v>
      </c>
      <c r="B46" s="6" t="s">
        <v>604</v>
      </c>
      <c r="C46" s="88" t="s">
        <v>640</v>
      </c>
      <c r="D46" s="18" t="s">
        <v>641</v>
      </c>
      <c r="E46" s="89" t="str">
        <f>HYPERLINK("01-组织级\02-组织工作库\05-OT培训库\01_公司级培训\03_2020年培训计划\06_学员考核评价表\CMMI新过程推广-engl.xlsx","engl")</f>
        <v>engl</v>
      </c>
      <c r="F46" s="15" t="s">
        <v>1073</v>
      </c>
      <c r="G46" s="15" t="s">
        <v>41</v>
      </c>
      <c r="H46" s="9"/>
      <c r="I46" s="12" t="s">
        <v>1123</v>
      </c>
      <c r="J46" s="16"/>
      <c r="K46" s="14"/>
      <c r="L46" s="15"/>
      <c r="M46" s="15"/>
      <c r="N46" s="14"/>
      <c r="O46" s="16"/>
      <c r="P46" s="12"/>
      <c r="Q46" s="11" t="s">
        <v>1129</v>
      </c>
    </row>
    <row r="47" spans="1:17" s="59" customFormat="1" ht="13">
      <c r="A47" s="6" t="s">
        <v>36</v>
      </c>
      <c r="B47" s="6" t="s">
        <v>604</v>
      </c>
      <c r="C47" s="88" t="s">
        <v>42</v>
      </c>
      <c r="D47" s="15" t="s">
        <v>43</v>
      </c>
      <c r="E47" s="15" t="s">
        <v>39</v>
      </c>
      <c r="F47" s="15" t="s">
        <v>40</v>
      </c>
      <c r="G47" s="15" t="s">
        <v>41</v>
      </c>
      <c r="H47" s="9"/>
      <c r="I47" s="12"/>
      <c r="J47" s="16"/>
      <c r="K47" s="14"/>
      <c r="L47" s="15"/>
      <c r="M47" s="15"/>
      <c r="N47" s="14"/>
      <c r="O47" s="16"/>
      <c r="P47" s="12"/>
      <c r="Q47" s="11"/>
    </row>
    <row r="48" spans="1:17">
      <c r="O48" s="54"/>
      <c r="P48" s="54"/>
    </row>
    <row r="49" spans="15:16">
      <c r="O49" s="54"/>
      <c r="P49" s="54"/>
    </row>
    <row r="51" spans="15:16">
      <c r="O51" s="54"/>
      <c r="P51" s="54"/>
    </row>
    <row r="52" spans="15:16">
      <c r="O52" s="54"/>
      <c r="P52" s="54"/>
    </row>
    <row r="55" spans="15:16">
      <c r="O55" s="54"/>
      <c r="P55" s="54"/>
    </row>
    <row r="56" spans="15:16">
      <c r="O56" s="54"/>
      <c r="P56" s="54"/>
    </row>
    <row r="58" spans="15:16">
      <c r="O58" s="54"/>
      <c r="P58" s="54"/>
    </row>
    <row r="59" spans="15:16">
      <c r="O59" s="54"/>
      <c r="P59" s="54"/>
    </row>
    <row r="63" spans="15:16">
      <c r="O63" s="54"/>
      <c r="P63" s="54"/>
    </row>
    <row r="64" spans="15:16">
      <c r="O64" s="54"/>
      <c r="P64" s="54"/>
    </row>
    <row r="66" spans="15:16">
      <c r="O66" s="54"/>
      <c r="P66" s="54"/>
    </row>
    <row r="67" spans="15:16">
      <c r="O67" s="54"/>
      <c r="P67" s="54"/>
    </row>
    <row r="70" spans="15:16">
      <c r="O70" s="54"/>
      <c r="P70" s="54"/>
    </row>
    <row r="71" spans="15:16">
      <c r="O71" s="54"/>
      <c r="P71" s="54"/>
    </row>
    <row r="73" spans="15:16">
      <c r="O73" s="54"/>
      <c r="P73" s="54"/>
    </row>
    <row r="74" spans="15:16">
      <c r="O74" s="54"/>
      <c r="P74" s="54"/>
    </row>
    <row r="77" spans="15:16">
      <c r="O77" s="54"/>
      <c r="P77" s="54"/>
    </row>
    <row r="78" spans="15:16">
      <c r="O78" s="54"/>
      <c r="P78" s="54"/>
    </row>
    <row r="80" spans="15:16">
      <c r="O80" s="54"/>
      <c r="P80" s="54"/>
    </row>
    <row r="81" spans="9:10" s="54" customFormat="1">
      <c r="I81" s="68"/>
      <c r="J81" s="68"/>
    </row>
  </sheetData>
  <autoFilter ref="A8:Q8" xr:uid="{42DB2D90-80DD-47CC-BCE0-C692314282A9}"/>
  <mergeCells count="18">
    <mergeCell ref="C10:H10"/>
    <mergeCell ref="C11:G11"/>
    <mergeCell ref="C15:H15"/>
    <mergeCell ref="C25:G25"/>
    <mergeCell ref="C28:H28"/>
    <mergeCell ref="C29:G29"/>
    <mergeCell ref="C32:H32"/>
    <mergeCell ref="C16:G16"/>
    <mergeCell ref="C19:H19"/>
    <mergeCell ref="C20:G20"/>
    <mergeCell ref="C24:H24"/>
    <mergeCell ref="C41:G41"/>
    <mergeCell ref="C44:H44"/>
    <mergeCell ref="C45:G45"/>
    <mergeCell ref="C33:G33"/>
    <mergeCell ref="C36:H36"/>
    <mergeCell ref="C37:G37"/>
    <mergeCell ref="C40:H40"/>
  </mergeCells>
  <conditionalFormatting sqref="O9">
    <cfRule type="cellIs" dxfId="2050" priority="95" operator="equal">
      <formula>"U"</formula>
    </cfRule>
    <cfRule type="cellIs" dxfId="2049" priority="96" operator="equal">
      <formula>"S"</formula>
    </cfRule>
  </conditionalFormatting>
  <conditionalFormatting sqref="O10">
    <cfRule type="cellIs" dxfId="2048" priority="90" operator="equal">
      <formula>"NY"</formula>
    </cfRule>
    <cfRule type="cellIs" dxfId="2047" priority="91" operator="equal">
      <formula>"DM"</formula>
    </cfRule>
    <cfRule type="cellIs" dxfId="2046" priority="92" operator="equal">
      <formula>"PM"</formula>
    </cfRule>
    <cfRule type="cellIs" dxfId="2045" priority="93" operator="equal">
      <formula>"LM"</formula>
    </cfRule>
    <cfRule type="cellIs" dxfId="2044" priority="94" operator="equal">
      <formula>"FM"</formula>
    </cfRule>
  </conditionalFormatting>
  <conditionalFormatting sqref="O11">
    <cfRule type="cellIs" dxfId="2043" priority="85" operator="equal">
      <formula>"NY"</formula>
    </cfRule>
    <cfRule type="cellIs" dxfId="2042" priority="86" operator="equal">
      <formula>"DM"</formula>
    </cfRule>
    <cfRule type="cellIs" dxfId="2041" priority="87" operator="equal">
      <formula>"PM"</formula>
    </cfRule>
    <cfRule type="cellIs" dxfId="2040" priority="88" operator="equal">
      <formula>"LM"</formula>
    </cfRule>
    <cfRule type="cellIs" dxfId="2039" priority="89" operator="equal">
      <formula>"FM"</formula>
    </cfRule>
  </conditionalFormatting>
  <conditionalFormatting sqref="O14">
    <cfRule type="cellIs" dxfId="2038" priority="83" operator="equal">
      <formula>"U"</formula>
    </cfRule>
    <cfRule type="cellIs" dxfId="2037" priority="84" operator="equal">
      <formula>"S"</formula>
    </cfRule>
  </conditionalFormatting>
  <conditionalFormatting sqref="O15">
    <cfRule type="cellIs" dxfId="2036" priority="78" operator="equal">
      <formula>"NY"</formula>
    </cfRule>
    <cfRule type="cellIs" dxfId="2035" priority="79" operator="equal">
      <formula>"DM"</formula>
    </cfRule>
    <cfRule type="cellIs" dxfId="2034" priority="80" operator="equal">
      <formula>"PM"</formula>
    </cfRule>
    <cfRule type="cellIs" dxfId="2033" priority="81" operator="equal">
      <formula>"LM"</formula>
    </cfRule>
    <cfRule type="cellIs" dxfId="2032" priority="82" operator="equal">
      <formula>"FM"</formula>
    </cfRule>
  </conditionalFormatting>
  <conditionalFormatting sqref="O16">
    <cfRule type="cellIs" dxfId="2031" priority="73" operator="equal">
      <formula>"NY"</formula>
    </cfRule>
    <cfRule type="cellIs" dxfId="2030" priority="74" operator="equal">
      <formula>"DM"</formula>
    </cfRule>
    <cfRule type="cellIs" dxfId="2029" priority="75" operator="equal">
      <formula>"PM"</formula>
    </cfRule>
    <cfRule type="cellIs" dxfId="2028" priority="76" operator="equal">
      <formula>"LM"</formula>
    </cfRule>
    <cfRule type="cellIs" dxfId="2027" priority="77" operator="equal">
      <formula>"FM"</formula>
    </cfRule>
  </conditionalFormatting>
  <conditionalFormatting sqref="O19">
    <cfRule type="cellIs" dxfId="2026" priority="68" operator="equal">
      <formula>"NY"</formula>
    </cfRule>
    <cfRule type="cellIs" dxfId="2025" priority="69" operator="equal">
      <formula>"DM"</formula>
    </cfRule>
    <cfRule type="cellIs" dxfId="2024" priority="70" operator="equal">
      <formula>"PM"</formula>
    </cfRule>
    <cfRule type="cellIs" dxfId="2023" priority="71" operator="equal">
      <formula>"LM"</formula>
    </cfRule>
    <cfRule type="cellIs" dxfId="2022" priority="72" operator="equal">
      <formula>"FM"</formula>
    </cfRule>
  </conditionalFormatting>
  <conditionalFormatting sqref="O20">
    <cfRule type="cellIs" dxfId="2021" priority="63" operator="equal">
      <formula>"NY"</formula>
    </cfRule>
    <cfRule type="cellIs" dxfId="2020" priority="64" operator="equal">
      <formula>"DM"</formula>
    </cfRule>
    <cfRule type="cellIs" dxfId="2019" priority="65" operator="equal">
      <formula>"PM"</formula>
    </cfRule>
    <cfRule type="cellIs" dxfId="2018" priority="66" operator="equal">
      <formula>"LM"</formula>
    </cfRule>
    <cfRule type="cellIs" dxfId="2017" priority="67" operator="equal">
      <formula>"FM"</formula>
    </cfRule>
  </conditionalFormatting>
  <conditionalFormatting sqref="O23">
    <cfRule type="cellIs" dxfId="2016" priority="61" operator="equal">
      <formula>"U"</formula>
    </cfRule>
    <cfRule type="cellIs" dxfId="2015" priority="62" operator="equal">
      <formula>"S"</formula>
    </cfRule>
  </conditionalFormatting>
  <conditionalFormatting sqref="O24">
    <cfRule type="cellIs" dxfId="2014" priority="56" operator="equal">
      <formula>"NY"</formula>
    </cfRule>
    <cfRule type="cellIs" dxfId="2013" priority="57" operator="equal">
      <formula>"DM"</formula>
    </cfRule>
    <cfRule type="cellIs" dxfId="2012" priority="58" operator="equal">
      <formula>"PM"</formula>
    </cfRule>
    <cfRule type="cellIs" dxfId="2011" priority="59" operator="equal">
      <formula>"LM"</formula>
    </cfRule>
    <cfRule type="cellIs" dxfId="2010" priority="60" operator="equal">
      <formula>"FM"</formula>
    </cfRule>
  </conditionalFormatting>
  <conditionalFormatting sqref="O25">
    <cfRule type="cellIs" dxfId="2009" priority="51" operator="equal">
      <formula>"NY"</formula>
    </cfRule>
    <cfRule type="cellIs" dxfId="2008" priority="52" operator="equal">
      <formula>"DM"</formula>
    </cfRule>
    <cfRule type="cellIs" dxfId="2007" priority="53" operator="equal">
      <formula>"PM"</formula>
    </cfRule>
    <cfRule type="cellIs" dxfId="2006" priority="54" operator="equal">
      <formula>"LM"</formula>
    </cfRule>
    <cfRule type="cellIs" dxfId="2005" priority="55" operator="equal">
      <formula>"FM"</formula>
    </cfRule>
  </conditionalFormatting>
  <conditionalFormatting sqref="O28">
    <cfRule type="cellIs" dxfId="2004" priority="46" operator="equal">
      <formula>"NY"</formula>
    </cfRule>
    <cfRule type="cellIs" dxfId="2003" priority="47" operator="equal">
      <formula>"DM"</formula>
    </cfRule>
    <cfRule type="cellIs" dxfId="2002" priority="48" operator="equal">
      <formula>"PM"</formula>
    </cfRule>
    <cfRule type="cellIs" dxfId="2001" priority="49" operator="equal">
      <formula>"LM"</formula>
    </cfRule>
    <cfRule type="cellIs" dxfId="2000" priority="50" operator="equal">
      <formula>"FM"</formula>
    </cfRule>
  </conditionalFormatting>
  <conditionalFormatting sqref="O29">
    <cfRule type="cellIs" dxfId="1999" priority="41" operator="equal">
      <formula>"NY"</formula>
    </cfRule>
    <cfRule type="cellIs" dxfId="1998" priority="42" operator="equal">
      <formula>"DM"</formula>
    </cfRule>
    <cfRule type="cellIs" dxfId="1997" priority="43" operator="equal">
      <formula>"PM"</formula>
    </cfRule>
    <cfRule type="cellIs" dxfId="1996" priority="44" operator="equal">
      <formula>"LM"</formula>
    </cfRule>
    <cfRule type="cellIs" dxfId="1995" priority="45" operator="equal">
      <formula>"FM"</formula>
    </cfRule>
  </conditionalFormatting>
  <conditionalFormatting sqref="O32">
    <cfRule type="cellIs" dxfId="1994" priority="36" operator="equal">
      <formula>"NY"</formula>
    </cfRule>
    <cfRule type="cellIs" dxfId="1993" priority="37" operator="equal">
      <formula>"DM"</formula>
    </cfRule>
    <cfRule type="cellIs" dxfId="1992" priority="38" operator="equal">
      <formula>"PM"</formula>
    </cfRule>
    <cfRule type="cellIs" dxfId="1991" priority="39" operator="equal">
      <formula>"LM"</formula>
    </cfRule>
    <cfRule type="cellIs" dxfId="1990" priority="40" operator="equal">
      <formula>"FM"</formula>
    </cfRule>
  </conditionalFormatting>
  <conditionalFormatting sqref="O33">
    <cfRule type="cellIs" dxfId="1989" priority="31" operator="equal">
      <formula>"NY"</formula>
    </cfRule>
    <cfRule type="cellIs" dxfId="1988" priority="32" operator="equal">
      <formula>"DM"</formula>
    </cfRule>
    <cfRule type="cellIs" dxfId="1987" priority="33" operator="equal">
      <formula>"PM"</formula>
    </cfRule>
    <cfRule type="cellIs" dxfId="1986" priority="34" operator="equal">
      <formula>"LM"</formula>
    </cfRule>
    <cfRule type="cellIs" dxfId="1985" priority="35" operator="equal">
      <formula>"FM"</formula>
    </cfRule>
  </conditionalFormatting>
  <conditionalFormatting sqref="O36">
    <cfRule type="cellIs" dxfId="1984" priority="26" operator="equal">
      <formula>"NY"</formula>
    </cfRule>
    <cfRule type="cellIs" dxfId="1983" priority="27" operator="equal">
      <formula>"DM"</formula>
    </cfRule>
    <cfRule type="cellIs" dxfId="1982" priority="28" operator="equal">
      <formula>"PM"</formula>
    </cfRule>
    <cfRule type="cellIs" dxfId="1981" priority="29" operator="equal">
      <formula>"LM"</formula>
    </cfRule>
    <cfRule type="cellIs" dxfId="1980" priority="30" operator="equal">
      <formula>"FM"</formula>
    </cfRule>
  </conditionalFormatting>
  <conditionalFormatting sqref="O37">
    <cfRule type="cellIs" dxfId="1979" priority="21" operator="equal">
      <formula>"NY"</formula>
    </cfRule>
    <cfRule type="cellIs" dxfId="1978" priority="22" operator="equal">
      <formula>"DM"</formula>
    </cfRule>
    <cfRule type="cellIs" dxfId="1977" priority="23" operator="equal">
      <formula>"PM"</formula>
    </cfRule>
    <cfRule type="cellIs" dxfId="1976" priority="24" operator="equal">
      <formula>"LM"</formula>
    </cfRule>
    <cfRule type="cellIs" dxfId="1975" priority="25" operator="equal">
      <formula>"FM"</formula>
    </cfRule>
  </conditionalFormatting>
  <conditionalFormatting sqref="O40">
    <cfRule type="cellIs" dxfId="1974" priority="16" operator="equal">
      <formula>"NY"</formula>
    </cfRule>
    <cfRule type="cellIs" dxfId="1973" priority="17" operator="equal">
      <formula>"DM"</formula>
    </cfRule>
    <cfRule type="cellIs" dxfId="1972" priority="18" operator="equal">
      <formula>"PM"</formula>
    </cfRule>
    <cfRule type="cellIs" dxfId="1971" priority="19" operator="equal">
      <formula>"LM"</formula>
    </cfRule>
    <cfRule type="cellIs" dxfId="1970" priority="20" operator="equal">
      <formula>"FM"</formula>
    </cfRule>
  </conditionalFormatting>
  <conditionalFormatting sqref="O41">
    <cfRule type="cellIs" dxfId="1969" priority="11" operator="equal">
      <formula>"NY"</formula>
    </cfRule>
    <cfRule type="cellIs" dxfId="1968" priority="12" operator="equal">
      <formula>"DM"</formula>
    </cfRule>
    <cfRule type="cellIs" dxfId="1967" priority="13" operator="equal">
      <formula>"PM"</formula>
    </cfRule>
    <cfRule type="cellIs" dxfId="1966" priority="14" operator="equal">
      <formula>"LM"</formula>
    </cfRule>
    <cfRule type="cellIs" dxfId="1965" priority="15" operator="equal">
      <formula>"FM"</formula>
    </cfRule>
  </conditionalFormatting>
  <conditionalFormatting sqref="O44">
    <cfRule type="cellIs" dxfId="1964" priority="6" operator="equal">
      <formula>"NY"</formula>
    </cfRule>
    <cfRule type="cellIs" dxfId="1963" priority="7" operator="equal">
      <formula>"DM"</formula>
    </cfRule>
    <cfRule type="cellIs" dxfId="1962" priority="8" operator="equal">
      <formula>"PM"</formula>
    </cfRule>
    <cfRule type="cellIs" dxfId="1961" priority="9" operator="equal">
      <formula>"LM"</formula>
    </cfRule>
    <cfRule type="cellIs" dxfId="1960" priority="10" operator="equal">
      <formula>"FM"</formula>
    </cfRule>
  </conditionalFormatting>
  <conditionalFormatting sqref="O45">
    <cfRule type="cellIs" dxfId="1959" priority="1" operator="equal">
      <formula>"NY"</formula>
    </cfRule>
    <cfRule type="cellIs" dxfId="1958" priority="2" operator="equal">
      <formula>"DM"</formula>
    </cfRule>
    <cfRule type="cellIs" dxfId="1957" priority="3" operator="equal">
      <formula>"PM"</formula>
    </cfRule>
    <cfRule type="cellIs" dxfId="1956" priority="4" operator="equal">
      <formula>"LM"</formula>
    </cfRule>
    <cfRule type="cellIs" dxfId="1955" priority="5" operator="equal">
      <formula>"FM"</formula>
    </cfRule>
  </conditionalFormatting>
  <hyperlinks>
    <hyperlink ref="D12" r:id="rId1" xr:uid="{00000000-0004-0000-0A00-000000000000}"/>
    <hyperlink ref="D17" r:id="rId2" xr:uid="{00000000-0004-0000-0A00-000001000000}"/>
    <hyperlink ref="D21" r:id="rId3" xr:uid="{00000000-0004-0000-0A00-000002000000}"/>
    <hyperlink ref="D26" r:id="rId4" xr:uid="{00000000-0004-0000-0A00-000003000000}"/>
    <hyperlink ref="D27" r:id="rId5" xr:uid="{00000000-0004-0000-0A00-000004000000}"/>
    <hyperlink ref="D30" r:id="rId6" xr:uid="{00000000-0004-0000-0A00-000005000000}"/>
    <hyperlink ref="D34" r:id="rId7" xr:uid="{00000000-0004-0000-0A00-000006000000}"/>
    <hyperlink ref="D38" r:id="rId8" xr:uid="{00000000-0004-0000-0A00-000007000000}"/>
    <hyperlink ref="D42" r:id="rId9" xr:uid="{00000000-0004-0000-0A00-000008000000}"/>
    <hyperlink ref="D46" r:id="rId10" xr:uid="{00000000-0004-0000-0A00-000009000000}"/>
  </hyperlinks>
  <pageMargins left="0.7" right="0.7" top="0.75" bottom="0.75" header="0.3" footer="0.3"/>
  <pageSetup orientation="portrai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Q81"/>
  <sheetViews>
    <sheetView zoomScale="55" zoomScaleNormal="55" workbookViewId="0">
      <selection activeCell="I52" sqref="I52"/>
    </sheetView>
  </sheetViews>
  <sheetFormatPr defaultColWidth="8.7265625" defaultRowHeight="15.5"/>
  <cols>
    <col min="1" max="1" width="12.453125" style="54" customWidth="1"/>
    <col min="2" max="2" width="16.453125" style="54" customWidth="1"/>
    <col min="3" max="3" width="28.453125" style="54" customWidth="1"/>
    <col min="4" max="7" width="8.7265625" style="54"/>
    <col min="8" max="8" width="23.81640625" style="54" customWidth="1"/>
    <col min="9" max="10" width="19.81640625" style="68" customWidth="1"/>
    <col min="11" max="11" width="22.1796875" style="54" customWidth="1"/>
    <col min="12" max="14" width="18.453125" style="54" customWidth="1"/>
    <col min="15" max="15" width="7.453125" style="68" customWidth="1"/>
    <col min="16" max="16" width="24.7265625" style="68" customWidth="1"/>
    <col min="17" max="17" width="7.26953125" style="54" customWidth="1"/>
    <col min="18" max="16384" width="8.7265625" style="54"/>
  </cols>
  <sheetData>
    <row r="1" spans="1:17" s="52" customFormat="1" ht="21">
      <c r="A1" s="51" t="s">
        <v>642</v>
      </c>
      <c r="I1" s="67"/>
      <c r="J1" s="67"/>
      <c r="O1" s="67"/>
      <c r="P1" s="67"/>
    </row>
    <row r="2" spans="1:17" s="52" customFormat="1" ht="21">
      <c r="A2" s="51" t="s">
        <v>643</v>
      </c>
      <c r="I2" s="67"/>
      <c r="J2" s="67"/>
      <c r="O2" s="67"/>
      <c r="P2" s="67"/>
    </row>
    <row r="3" spans="1:17">
      <c r="A3" s="53" t="s">
        <v>2</v>
      </c>
      <c r="B3" s="54" t="s">
        <v>644</v>
      </c>
    </row>
    <row r="4" spans="1:17">
      <c r="A4" s="54" t="s">
        <v>4</v>
      </c>
      <c r="B4" s="54" t="s">
        <v>645</v>
      </c>
    </row>
    <row r="5" spans="1:17">
      <c r="A5" s="53" t="s">
        <v>6</v>
      </c>
      <c r="B5" s="54" t="s">
        <v>646</v>
      </c>
    </row>
    <row r="6" spans="1:17">
      <c r="A6" s="54" t="s">
        <v>8</v>
      </c>
      <c r="B6" s="54" t="s">
        <v>647</v>
      </c>
    </row>
    <row r="8" spans="1:17" s="59" customFormat="1" ht="52">
      <c r="A8" s="55" t="s">
        <v>10</v>
      </c>
      <c r="B8" s="56" t="s">
        <v>11</v>
      </c>
      <c r="C8" s="56" t="s">
        <v>12</v>
      </c>
      <c r="D8" s="57" t="s">
        <v>13</v>
      </c>
      <c r="E8" s="57" t="s">
        <v>14</v>
      </c>
      <c r="F8" s="57" t="s">
        <v>15</v>
      </c>
      <c r="G8" s="57" t="s">
        <v>16</v>
      </c>
      <c r="H8" s="58" t="s">
        <v>17</v>
      </c>
      <c r="I8" s="69" t="s">
        <v>18</v>
      </c>
      <c r="J8" s="69" t="s">
        <v>19</v>
      </c>
      <c r="K8" s="58" t="s">
        <v>20</v>
      </c>
      <c r="L8" s="56" t="s">
        <v>21</v>
      </c>
      <c r="M8" s="56" t="s">
        <v>22</v>
      </c>
      <c r="N8" s="58" t="s">
        <v>23</v>
      </c>
      <c r="O8" s="69" t="s">
        <v>24</v>
      </c>
      <c r="P8" s="70" t="s">
        <v>25</v>
      </c>
      <c r="Q8" s="58" t="s">
        <v>26</v>
      </c>
    </row>
    <row r="9" spans="1:17" s="59" customFormat="1" ht="13">
      <c r="A9" s="1" t="s">
        <v>27</v>
      </c>
      <c r="B9" s="80" t="s">
        <v>28</v>
      </c>
      <c r="C9" s="81"/>
      <c r="D9" s="81"/>
      <c r="E9" s="81"/>
      <c r="F9" s="81"/>
      <c r="G9" s="81"/>
      <c r="H9" s="81"/>
      <c r="I9" s="71"/>
      <c r="J9" s="71"/>
      <c r="K9" s="81"/>
      <c r="L9" s="11"/>
      <c r="M9" s="11"/>
      <c r="N9" s="11"/>
      <c r="O9" s="12"/>
      <c r="P9" s="72"/>
      <c r="Q9" s="11"/>
    </row>
    <row r="10" spans="1:17" s="61" customFormat="1" ht="51.75" customHeight="1">
      <c r="A10" s="27" t="s">
        <v>29</v>
      </c>
      <c r="B10" s="45" t="s">
        <v>648</v>
      </c>
      <c r="C10" s="139" t="s">
        <v>649</v>
      </c>
      <c r="D10" s="140"/>
      <c r="E10" s="139"/>
      <c r="F10" s="139"/>
      <c r="G10" s="139"/>
      <c r="H10" s="139"/>
      <c r="I10" s="73" t="s">
        <v>650</v>
      </c>
      <c r="J10" s="73" t="s">
        <v>651</v>
      </c>
      <c r="K10" s="106" t="s">
        <v>652</v>
      </c>
      <c r="L10" s="106"/>
      <c r="M10" s="106"/>
      <c r="N10" s="106"/>
      <c r="O10" s="25" t="s">
        <v>1137</v>
      </c>
      <c r="P10" s="74"/>
      <c r="Q10" s="11" t="s">
        <v>1331</v>
      </c>
    </row>
    <row r="11" spans="1:17" s="59" customFormat="1" ht="39">
      <c r="A11" s="27" t="s">
        <v>33</v>
      </c>
      <c r="B11" s="28" t="s">
        <v>648</v>
      </c>
      <c r="C11" s="135" t="s">
        <v>34</v>
      </c>
      <c r="D11" s="136"/>
      <c r="E11" s="137"/>
      <c r="F11" s="137"/>
      <c r="G11" s="138"/>
      <c r="H11" s="29" t="s">
        <v>185</v>
      </c>
      <c r="I11" s="25" t="s">
        <v>1132</v>
      </c>
      <c r="J11" s="91" t="s">
        <v>1123</v>
      </c>
      <c r="K11" s="30"/>
      <c r="L11" s="30"/>
      <c r="M11" s="30"/>
      <c r="N11" s="30"/>
      <c r="O11" s="25" t="s">
        <v>1137</v>
      </c>
      <c r="P11" s="25"/>
      <c r="Q11" s="11" t="s">
        <v>1331</v>
      </c>
    </row>
    <row r="12" spans="1:17" s="60" customFormat="1" ht="63">
      <c r="A12" s="31" t="s">
        <v>36</v>
      </c>
      <c r="B12" s="31" t="s">
        <v>37</v>
      </c>
      <c r="C12" s="62" t="s">
        <v>653</v>
      </c>
      <c r="D12" s="17" t="s">
        <v>654</v>
      </c>
      <c r="E12" s="32" t="str">
        <f>HYPERLINK("02-项目级\P1-智能办服务平台\01-生存周期\03-项目策划\02-估算工作书 (Kamfu-ZNB-PLAN-EVVuate)V1-2-engl.xlsx","engl")</f>
        <v>engl</v>
      </c>
      <c r="F12" s="33" t="s">
        <v>1073</v>
      </c>
      <c r="G12" s="33" t="s">
        <v>41</v>
      </c>
      <c r="H12" s="34"/>
      <c r="I12" s="25" t="s">
        <v>1132</v>
      </c>
      <c r="J12" s="37"/>
      <c r="K12" s="35"/>
      <c r="L12" s="36"/>
      <c r="M12" s="36"/>
      <c r="N12" s="35"/>
      <c r="O12" s="37"/>
      <c r="P12" s="30" t="s">
        <v>1132</v>
      </c>
      <c r="Q12" s="11" t="s">
        <v>1332</v>
      </c>
    </row>
    <row r="13" spans="1:17" s="60" customFormat="1" ht="39">
      <c r="A13" s="31" t="s">
        <v>36</v>
      </c>
      <c r="B13" s="31" t="s">
        <v>37</v>
      </c>
      <c r="C13" s="62" t="s">
        <v>42</v>
      </c>
      <c r="D13" s="8" t="s">
        <v>43</v>
      </c>
      <c r="E13" s="33" t="s">
        <v>39</v>
      </c>
      <c r="F13" s="33" t="s">
        <v>40</v>
      </c>
      <c r="G13" s="33" t="s">
        <v>41</v>
      </c>
      <c r="H13" s="34"/>
      <c r="I13" s="25"/>
      <c r="J13" s="37"/>
      <c r="K13" s="35"/>
      <c r="L13" s="36"/>
      <c r="M13" s="36"/>
      <c r="N13" s="35"/>
      <c r="O13" s="37"/>
      <c r="P13" s="30"/>
      <c r="Q13" s="11" t="s">
        <v>1332</v>
      </c>
    </row>
    <row r="14" spans="1:17" s="59" customFormat="1" ht="39">
      <c r="A14" s="27" t="s">
        <v>33</v>
      </c>
      <c r="B14" s="28" t="s">
        <v>648</v>
      </c>
      <c r="C14" s="135" t="s">
        <v>188</v>
      </c>
      <c r="D14" s="136"/>
      <c r="E14" s="137"/>
      <c r="F14" s="137"/>
      <c r="G14" s="138"/>
      <c r="H14" s="29" t="s">
        <v>189</v>
      </c>
      <c r="I14" s="25" t="s">
        <v>1132</v>
      </c>
      <c r="J14" s="91" t="s">
        <v>1123</v>
      </c>
      <c r="K14" s="30"/>
      <c r="L14" s="30"/>
      <c r="M14" s="30"/>
      <c r="N14" s="30"/>
      <c r="O14" s="25" t="s">
        <v>1137</v>
      </c>
      <c r="P14" s="25"/>
      <c r="Q14" s="11" t="s">
        <v>1333</v>
      </c>
    </row>
    <row r="15" spans="1:17" s="60" customFormat="1" ht="66.5">
      <c r="A15" s="31" t="s">
        <v>36</v>
      </c>
      <c r="B15" s="31" t="s">
        <v>190</v>
      </c>
      <c r="C15" s="62" t="s">
        <v>653</v>
      </c>
      <c r="D15" s="20" t="s">
        <v>1108</v>
      </c>
      <c r="E15" s="32" t="str">
        <f>HYPERLINK("02-项目级\P4-运维服务系统\01-生存周期\03-项目策划\02-估算工作书 (Kamfu-YWFW-PLAN-EVVuate)V1-0-engl.xlsx","engl")</f>
        <v>engl</v>
      </c>
      <c r="F15" s="33" t="s">
        <v>1073</v>
      </c>
      <c r="G15" s="33" t="s">
        <v>41</v>
      </c>
      <c r="H15" s="34"/>
      <c r="I15" s="25" t="s">
        <v>1132</v>
      </c>
      <c r="J15" s="37"/>
      <c r="K15" s="35"/>
      <c r="L15" s="36"/>
      <c r="M15" s="36"/>
      <c r="N15" s="35"/>
      <c r="O15" s="37"/>
      <c r="P15" s="30" t="s">
        <v>1132</v>
      </c>
      <c r="Q15" s="11" t="s">
        <v>1333</v>
      </c>
    </row>
    <row r="16" spans="1:17" s="60" customFormat="1" ht="39">
      <c r="A16" s="31" t="s">
        <v>36</v>
      </c>
      <c r="B16" s="31" t="s">
        <v>190</v>
      </c>
      <c r="C16" s="62" t="s">
        <v>42</v>
      </c>
      <c r="D16" s="8" t="s">
        <v>43</v>
      </c>
      <c r="E16" s="33" t="s">
        <v>39</v>
      </c>
      <c r="F16" s="33" t="s">
        <v>40</v>
      </c>
      <c r="G16" s="33" t="s">
        <v>41</v>
      </c>
      <c r="H16" s="34"/>
      <c r="I16" s="25"/>
      <c r="J16" s="37"/>
      <c r="K16" s="35"/>
      <c r="L16" s="36"/>
      <c r="M16" s="36"/>
      <c r="N16" s="35"/>
      <c r="O16" s="37"/>
      <c r="P16" s="30"/>
      <c r="Q16" s="11" t="s">
        <v>1333</v>
      </c>
    </row>
    <row r="17" spans="1:17" s="59" customFormat="1" ht="39">
      <c r="A17" s="27" t="s">
        <v>27</v>
      </c>
      <c r="B17" s="82" t="s">
        <v>47</v>
      </c>
      <c r="C17" s="83"/>
      <c r="D17" s="81"/>
      <c r="E17" s="83"/>
      <c r="F17" s="83"/>
      <c r="G17" s="83"/>
      <c r="H17" s="83"/>
      <c r="I17" s="75"/>
      <c r="J17" s="75"/>
      <c r="K17" s="83"/>
      <c r="L17" s="30"/>
      <c r="M17" s="30"/>
      <c r="N17" s="30"/>
      <c r="O17" s="25"/>
      <c r="P17" s="74"/>
      <c r="Q17" s="11" t="s">
        <v>1334</v>
      </c>
    </row>
    <row r="18" spans="1:17" s="61" customFormat="1" ht="51.75" customHeight="1">
      <c r="A18" s="27" t="s">
        <v>29</v>
      </c>
      <c r="B18" s="45" t="s">
        <v>655</v>
      </c>
      <c r="C18" s="139" t="s">
        <v>656</v>
      </c>
      <c r="D18" s="140"/>
      <c r="E18" s="139"/>
      <c r="F18" s="139"/>
      <c r="G18" s="139"/>
      <c r="H18" s="139"/>
      <c r="I18" s="73" t="s">
        <v>650</v>
      </c>
      <c r="J18" s="73" t="s">
        <v>657</v>
      </c>
      <c r="K18" s="106" t="s">
        <v>658</v>
      </c>
      <c r="L18" s="106"/>
      <c r="M18" s="106"/>
      <c r="N18" s="106"/>
      <c r="O18" s="25" t="s">
        <v>1137</v>
      </c>
      <c r="P18" s="74"/>
      <c r="Q18" s="11" t="s">
        <v>1334</v>
      </c>
    </row>
    <row r="19" spans="1:17" s="59" customFormat="1" ht="39">
      <c r="A19" s="27" t="s">
        <v>33</v>
      </c>
      <c r="B19" s="28" t="s">
        <v>655</v>
      </c>
      <c r="C19" s="135" t="s">
        <v>34</v>
      </c>
      <c r="D19" s="136"/>
      <c r="E19" s="137"/>
      <c r="F19" s="137"/>
      <c r="G19" s="138"/>
      <c r="H19" s="29" t="s">
        <v>185</v>
      </c>
      <c r="I19" s="25" t="s">
        <v>1132</v>
      </c>
      <c r="J19" s="25" t="s">
        <v>1132</v>
      </c>
      <c r="K19" s="30"/>
      <c r="L19" s="30"/>
      <c r="M19" s="30"/>
      <c r="N19" s="30"/>
      <c r="O19" s="40" t="s">
        <v>1137</v>
      </c>
      <c r="P19" s="25"/>
      <c r="Q19" s="11" t="s">
        <v>1335</v>
      </c>
    </row>
    <row r="20" spans="1:17" s="60" customFormat="1" ht="63">
      <c r="A20" s="31" t="s">
        <v>36</v>
      </c>
      <c r="B20" s="31" t="s">
        <v>37</v>
      </c>
      <c r="C20" s="62" t="s">
        <v>653</v>
      </c>
      <c r="D20" s="17" t="s">
        <v>654</v>
      </c>
      <c r="E20" s="32" t="str">
        <f>HYPERLINK("02-项目级\P1-智能办服务平台\01-生存周期\03-项目策划\02-估算工作书 (Kamfu-ZNB-PLAN-EVVuate)V1-2-engl.xlsx","engl")</f>
        <v>engl</v>
      </c>
      <c r="F20" s="33" t="s">
        <v>1073</v>
      </c>
      <c r="G20" s="33" t="s">
        <v>41</v>
      </c>
      <c r="H20" s="34"/>
      <c r="I20" s="25" t="s">
        <v>1132</v>
      </c>
      <c r="J20" s="37"/>
      <c r="K20" s="35"/>
      <c r="L20" s="36"/>
      <c r="M20" s="36"/>
      <c r="N20" s="35"/>
      <c r="O20" s="37"/>
      <c r="P20" s="30" t="s">
        <v>1133</v>
      </c>
      <c r="Q20" s="11" t="s">
        <v>1335</v>
      </c>
    </row>
    <row r="21" spans="1:17" s="60" customFormat="1" ht="39">
      <c r="A21" s="31" t="s">
        <v>36</v>
      </c>
      <c r="B21" s="31" t="s">
        <v>37</v>
      </c>
      <c r="C21" s="62" t="s">
        <v>42</v>
      </c>
      <c r="D21" s="8" t="s">
        <v>43</v>
      </c>
      <c r="E21" s="33" t="s">
        <v>39</v>
      </c>
      <c r="F21" s="33" t="s">
        <v>40</v>
      </c>
      <c r="G21" s="33" t="s">
        <v>41</v>
      </c>
      <c r="H21" s="34"/>
      <c r="I21" s="25"/>
      <c r="J21" s="37"/>
      <c r="K21" s="35"/>
      <c r="L21" s="36"/>
      <c r="M21" s="36"/>
      <c r="N21" s="35"/>
      <c r="O21" s="37"/>
      <c r="P21" s="30"/>
      <c r="Q21" s="11" t="s">
        <v>1336</v>
      </c>
    </row>
    <row r="22" spans="1:17" s="59" customFormat="1" ht="39">
      <c r="A22" s="27" t="s">
        <v>33</v>
      </c>
      <c r="B22" s="28" t="s">
        <v>655</v>
      </c>
      <c r="C22" s="135" t="s">
        <v>188</v>
      </c>
      <c r="D22" s="136"/>
      <c r="E22" s="137"/>
      <c r="F22" s="137"/>
      <c r="G22" s="138"/>
      <c r="H22" s="29" t="s">
        <v>189</v>
      </c>
      <c r="I22" s="25" t="s">
        <v>1132</v>
      </c>
      <c r="J22" s="25" t="s">
        <v>1132</v>
      </c>
      <c r="K22" s="30"/>
      <c r="L22" s="30"/>
      <c r="M22" s="30"/>
      <c r="N22" s="30"/>
      <c r="O22" s="40" t="s">
        <v>1137</v>
      </c>
      <c r="P22" s="25"/>
      <c r="Q22" s="11" t="s">
        <v>1337</v>
      </c>
    </row>
    <row r="23" spans="1:17" s="60" customFormat="1" ht="66.5">
      <c r="A23" s="31" t="s">
        <v>36</v>
      </c>
      <c r="B23" s="31" t="s">
        <v>190</v>
      </c>
      <c r="C23" s="62" t="s">
        <v>653</v>
      </c>
      <c r="D23" s="20" t="s">
        <v>1108</v>
      </c>
      <c r="E23" s="32" t="str">
        <f>HYPERLINK("02-项目级\P4-运维服务系统\01-生存周期\03-项目策划\02-估算工作书 (Kamfu-YWFW-PLAN-EVVuate)V1-0-engl.xlsx","engl")</f>
        <v>engl</v>
      </c>
      <c r="F23" s="33" t="s">
        <v>1073</v>
      </c>
      <c r="G23" s="33" t="s">
        <v>41</v>
      </c>
      <c r="H23" s="34"/>
      <c r="I23" s="25" t="s">
        <v>1132</v>
      </c>
      <c r="J23" s="37"/>
      <c r="K23" s="35"/>
      <c r="L23" s="36"/>
      <c r="M23" s="36"/>
      <c r="N23" s="35"/>
      <c r="O23" s="37"/>
      <c r="P23" s="30" t="s">
        <v>1133</v>
      </c>
      <c r="Q23" s="11" t="s">
        <v>1337</v>
      </c>
    </row>
    <row r="24" spans="1:17" s="60" customFormat="1" ht="39">
      <c r="A24" s="31" t="s">
        <v>36</v>
      </c>
      <c r="B24" s="31" t="s">
        <v>190</v>
      </c>
      <c r="C24" s="62" t="s">
        <v>42</v>
      </c>
      <c r="D24" s="8" t="s">
        <v>43</v>
      </c>
      <c r="E24" s="33" t="s">
        <v>39</v>
      </c>
      <c r="F24" s="33" t="s">
        <v>40</v>
      </c>
      <c r="G24" s="33" t="s">
        <v>41</v>
      </c>
      <c r="H24" s="34"/>
      <c r="I24" s="25"/>
      <c r="J24" s="37"/>
      <c r="K24" s="35"/>
      <c r="L24" s="36"/>
      <c r="M24" s="36"/>
      <c r="N24" s="35"/>
      <c r="O24" s="37"/>
      <c r="P24" s="30"/>
      <c r="Q24" s="11" t="s">
        <v>1338</v>
      </c>
    </row>
    <row r="25" spans="1:17" s="61" customFormat="1" ht="51.75" customHeight="1">
      <c r="A25" s="27" t="s">
        <v>29</v>
      </c>
      <c r="B25" s="45" t="s">
        <v>659</v>
      </c>
      <c r="C25" s="139" t="s">
        <v>660</v>
      </c>
      <c r="D25" s="140"/>
      <c r="E25" s="139"/>
      <c r="F25" s="139"/>
      <c r="G25" s="139"/>
      <c r="H25" s="139"/>
      <c r="I25" s="73" t="s">
        <v>661</v>
      </c>
      <c r="J25" s="73" t="s">
        <v>662</v>
      </c>
      <c r="K25" s="106" t="s">
        <v>663</v>
      </c>
      <c r="L25" s="106"/>
      <c r="M25" s="106" t="s">
        <v>1339</v>
      </c>
      <c r="N25" s="106"/>
      <c r="O25" s="25" t="s">
        <v>1137</v>
      </c>
      <c r="P25" s="74"/>
      <c r="Q25" s="11" t="s">
        <v>1338</v>
      </c>
    </row>
    <row r="26" spans="1:17" s="59" customFormat="1" ht="91">
      <c r="A26" s="27" t="s">
        <v>33</v>
      </c>
      <c r="B26" s="28" t="s">
        <v>659</v>
      </c>
      <c r="C26" s="135" t="s">
        <v>34</v>
      </c>
      <c r="D26" s="136"/>
      <c r="E26" s="137"/>
      <c r="F26" s="137"/>
      <c r="G26" s="138"/>
      <c r="H26" s="29" t="s">
        <v>185</v>
      </c>
      <c r="I26" s="25" t="s">
        <v>1132</v>
      </c>
      <c r="J26" s="25" t="s">
        <v>1132</v>
      </c>
      <c r="K26" s="30"/>
      <c r="L26" s="30"/>
      <c r="M26" s="30" t="s">
        <v>1339</v>
      </c>
      <c r="N26" s="30"/>
      <c r="O26" s="40" t="s">
        <v>1137</v>
      </c>
      <c r="P26" s="25"/>
      <c r="Q26" s="11" t="s">
        <v>1340</v>
      </c>
    </row>
    <row r="27" spans="1:17" s="60" customFormat="1" ht="63">
      <c r="A27" s="31" t="s">
        <v>36</v>
      </c>
      <c r="B27" s="31" t="s">
        <v>37</v>
      </c>
      <c r="C27" s="62" t="s">
        <v>653</v>
      </c>
      <c r="D27" s="17" t="s">
        <v>654</v>
      </c>
      <c r="E27" s="32" t="str">
        <f>HYPERLINK("02-项目级\P1-智能办服务平台\01-生存周期\03-项目策划\02-估算工作书 (Kamfu-ZNB-PLAN-EVVuate)V1-2-engl.xlsx","engl")</f>
        <v>engl</v>
      </c>
      <c r="F27" s="33" t="s">
        <v>1073</v>
      </c>
      <c r="G27" s="33" t="s">
        <v>41</v>
      </c>
      <c r="H27" s="34"/>
      <c r="I27" s="25" t="s">
        <v>1132</v>
      </c>
      <c r="J27" s="37"/>
      <c r="K27" s="35"/>
      <c r="L27" s="36"/>
      <c r="M27" s="36"/>
      <c r="N27" s="35"/>
      <c r="O27" s="37"/>
      <c r="P27" s="30" t="s">
        <v>1134</v>
      </c>
      <c r="Q27" s="11" t="s">
        <v>1340</v>
      </c>
    </row>
    <row r="28" spans="1:17" s="60" customFormat="1" ht="39">
      <c r="A28" s="31" t="s">
        <v>36</v>
      </c>
      <c r="B28" s="31" t="s">
        <v>37</v>
      </c>
      <c r="C28" s="62" t="s">
        <v>42</v>
      </c>
      <c r="D28" s="8" t="s">
        <v>43</v>
      </c>
      <c r="E28" s="33" t="s">
        <v>39</v>
      </c>
      <c r="F28" s="33" t="s">
        <v>40</v>
      </c>
      <c r="G28" s="33" t="s">
        <v>41</v>
      </c>
      <c r="H28" s="34"/>
      <c r="I28" s="25"/>
      <c r="J28" s="37"/>
      <c r="K28" s="35"/>
      <c r="L28" s="36"/>
      <c r="M28" s="36"/>
      <c r="N28" s="35"/>
      <c r="O28" s="37"/>
      <c r="P28" s="30"/>
      <c r="Q28" s="11" t="s">
        <v>1341</v>
      </c>
    </row>
    <row r="29" spans="1:17" s="59" customFormat="1" ht="39">
      <c r="A29" s="27" t="s">
        <v>33</v>
      </c>
      <c r="B29" s="28" t="s">
        <v>659</v>
      </c>
      <c r="C29" s="135" t="s">
        <v>188</v>
      </c>
      <c r="D29" s="136"/>
      <c r="E29" s="137"/>
      <c r="F29" s="137"/>
      <c r="G29" s="138"/>
      <c r="H29" s="29" t="s">
        <v>189</v>
      </c>
      <c r="I29" s="25" t="s">
        <v>1132</v>
      </c>
      <c r="J29" s="25" t="s">
        <v>1132</v>
      </c>
      <c r="K29" s="30"/>
      <c r="L29" s="30"/>
      <c r="M29" s="30"/>
      <c r="N29" s="30"/>
      <c r="O29" s="40" t="s">
        <v>1137</v>
      </c>
      <c r="P29" s="25"/>
      <c r="Q29" s="11" t="s">
        <v>1341</v>
      </c>
    </row>
    <row r="30" spans="1:17" s="60" customFormat="1" ht="66.5">
      <c r="A30" s="31" t="s">
        <v>36</v>
      </c>
      <c r="B30" s="31" t="s">
        <v>190</v>
      </c>
      <c r="C30" s="62" t="s">
        <v>653</v>
      </c>
      <c r="D30" s="20" t="s">
        <v>1108</v>
      </c>
      <c r="E30" s="32" t="str">
        <f>HYPERLINK("02-项目级\P4-运维服务系统\01-生存周期\03-项目策划\02-估算工作书 (Kamfu-YWFW-PLAN-EVVuate)V1-0-engl.xlsx","engl")</f>
        <v>engl</v>
      </c>
      <c r="F30" s="33" t="s">
        <v>1073</v>
      </c>
      <c r="G30" s="33" t="s">
        <v>41</v>
      </c>
      <c r="H30" s="34"/>
      <c r="I30" s="25" t="s">
        <v>1132</v>
      </c>
      <c r="J30" s="37"/>
      <c r="K30" s="35"/>
      <c r="L30" s="36"/>
      <c r="M30" s="36"/>
      <c r="N30" s="35"/>
      <c r="O30" s="37"/>
      <c r="P30" s="30" t="s">
        <v>1132</v>
      </c>
      <c r="Q30" s="11" t="s">
        <v>1342</v>
      </c>
    </row>
    <row r="31" spans="1:17" s="60" customFormat="1" ht="39">
      <c r="A31" s="31" t="s">
        <v>36</v>
      </c>
      <c r="B31" s="31" t="s">
        <v>190</v>
      </c>
      <c r="C31" s="62" t="s">
        <v>42</v>
      </c>
      <c r="D31" s="8" t="s">
        <v>43</v>
      </c>
      <c r="E31" s="33" t="s">
        <v>39</v>
      </c>
      <c r="F31" s="33" t="s">
        <v>40</v>
      </c>
      <c r="G31" s="33" t="s">
        <v>41</v>
      </c>
      <c r="H31" s="34"/>
      <c r="I31" s="25"/>
      <c r="J31" s="37"/>
      <c r="K31" s="35"/>
      <c r="L31" s="36"/>
      <c r="M31" s="36"/>
      <c r="N31" s="35"/>
      <c r="O31" s="37"/>
      <c r="P31" s="30"/>
      <c r="Q31" s="11" t="s">
        <v>1342</v>
      </c>
    </row>
    <row r="32" spans="1:17" s="61" customFormat="1" ht="51.75" customHeight="1">
      <c r="A32" s="27" t="s">
        <v>29</v>
      </c>
      <c r="B32" s="45" t="s">
        <v>664</v>
      </c>
      <c r="C32" s="139" t="s">
        <v>665</v>
      </c>
      <c r="D32" s="140"/>
      <c r="E32" s="139"/>
      <c r="F32" s="139"/>
      <c r="G32" s="139"/>
      <c r="H32" s="139"/>
      <c r="I32" s="73" t="s">
        <v>666</v>
      </c>
      <c r="J32" s="73" t="s">
        <v>667</v>
      </c>
      <c r="K32" s="106" t="s">
        <v>668</v>
      </c>
      <c r="L32" s="106"/>
      <c r="M32" s="106"/>
      <c r="N32" s="106"/>
      <c r="O32" s="25" t="s">
        <v>1137</v>
      </c>
      <c r="P32" s="74"/>
      <c r="Q32" s="11" t="s">
        <v>1343</v>
      </c>
    </row>
    <row r="33" spans="1:17" s="59" customFormat="1" ht="39">
      <c r="A33" s="27" t="s">
        <v>33</v>
      </c>
      <c r="B33" s="28" t="s">
        <v>664</v>
      </c>
      <c r="C33" s="135" t="s">
        <v>34</v>
      </c>
      <c r="D33" s="136"/>
      <c r="E33" s="137"/>
      <c r="F33" s="137"/>
      <c r="G33" s="138"/>
      <c r="H33" s="29" t="s">
        <v>185</v>
      </c>
      <c r="I33" s="25" t="s">
        <v>1132</v>
      </c>
      <c r="J33" s="25" t="s">
        <v>1132</v>
      </c>
      <c r="K33" s="30"/>
      <c r="L33" s="30"/>
      <c r="M33" s="30"/>
      <c r="N33" s="30"/>
      <c r="O33" s="40" t="s">
        <v>1137</v>
      </c>
      <c r="P33" s="25"/>
      <c r="Q33" s="11" t="s">
        <v>1343</v>
      </c>
    </row>
    <row r="34" spans="1:17" s="60" customFormat="1" ht="63">
      <c r="A34" s="31" t="s">
        <v>36</v>
      </c>
      <c r="B34" s="31" t="s">
        <v>37</v>
      </c>
      <c r="C34" s="62" t="s">
        <v>653</v>
      </c>
      <c r="D34" s="17" t="s">
        <v>654</v>
      </c>
      <c r="E34" s="32" t="str">
        <f>HYPERLINK("02-项目级\P1-智能办服务平台\01-生存周期\03-项目策划\02-估算工作书 (Kamfu-ZNB-PLAN-EVVuate)V1-2-engl.xlsx","engl")</f>
        <v>engl</v>
      </c>
      <c r="F34" s="33" t="s">
        <v>1073</v>
      </c>
      <c r="G34" s="33" t="s">
        <v>41</v>
      </c>
      <c r="H34" s="34"/>
      <c r="I34" s="25" t="s">
        <v>1132</v>
      </c>
      <c r="J34" s="37"/>
      <c r="K34" s="35"/>
      <c r="L34" s="36"/>
      <c r="M34" s="36"/>
      <c r="N34" s="35"/>
      <c r="O34" s="37"/>
      <c r="P34" s="30" t="s">
        <v>1132</v>
      </c>
      <c r="Q34" s="11" t="s">
        <v>1344</v>
      </c>
    </row>
    <row r="35" spans="1:17" s="60" customFormat="1" ht="39">
      <c r="A35" s="31" t="s">
        <v>36</v>
      </c>
      <c r="B35" s="31" t="s">
        <v>37</v>
      </c>
      <c r="C35" s="62" t="s">
        <v>42</v>
      </c>
      <c r="D35" s="8" t="s">
        <v>43</v>
      </c>
      <c r="E35" s="33" t="s">
        <v>39</v>
      </c>
      <c r="F35" s="33" t="s">
        <v>40</v>
      </c>
      <c r="G35" s="33" t="s">
        <v>41</v>
      </c>
      <c r="H35" s="34"/>
      <c r="I35" s="25"/>
      <c r="J35" s="37"/>
      <c r="K35" s="35"/>
      <c r="L35" s="36"/>
      <c r="M35" s="36"/>
      <c r="N35" s="35"/>
      <c r="O35" s="37"/>
      <c r="P35" s="30"/>
      <c r="Q35" s="11" t="s">
        <v>1344</v>
      </c>
    </row>
    <row r="36" spans="1:17" s="59" customFormat="1" ht="39">
      <c r="A36" s="27" t="s">
        <v>33</v>
      </c>
      <c r="B36" s="28" t="s">
        <v>664</v>
      </c>
      <c r="C36" s="135" t="s">
        <v>188</v>
      </c>
      <c r="D36" s="136"/>
      <c r="E36" s="137"/>
      <c r="F36" s="137"/>
      <c r="G36" s="138"/>
      <c r="H36" s="29" t="s">
        <v>189</v>
      </c>
      <c r="I36" s="25" t="s">
        <v>1132</v>
      </c>
      <c r="J36" s="25" t="s">
        <v>1132</v>
      </c>
      <c r="K36" s="30"/>
      <c r="L36" s="30"/>
      <c r="M36" s="30"/>
      <c r="N36" s="30"/>
      <c r="O36" s="40" t="s">
        <v>1137</v>
      </c>
      <c r="P36" s="25"/>
      <c r="Q36" s="11" t="s">
        <v>1344</v>
      </c>
    </row>
    <row r="37" spans="1:17" s="60" customFormat="1" ht="66.5">
      <c r="A37" s="31" t="s">
        <v>36</v>
      </c>
      <c r="B37" s="31" t="s">
        <v>190</v>
      </c>
      <c r="C37" s="62" t="s">
        <v>653</v>
      </c>
      <c r="D37" s="20" t="s">
        <v>1108</v>
      </c>
      <c r="E37" s="32" t="str">
        <f>HYPERLINK("02-项目级\P4-运维服务系统\01-生存周期\03-项目策划\02-估算工作书 (Kamfu-YWFW-PLAN-EVVuate)V1-0-engl.xlsx","engl")</f>
        <v>engl</v>
      </c>
      <c r="F37" s="33" t="s">
        <v>1073</v>
      </c>
      <c r="G37" s="33" t="s">
        <v>41</v>
      </c>
      <c r="H37" s="34"/>
      <c r="I37" s="25" t="s">
        <v>1132</v>
      </c>
      <c r="J37" s="37"/>
      <c r="K37" s="35"/>
      <c r="L37" s="36"/>
      <c r="M37" s="36"/>
      <c r="N37" s="35"/>
      <c r="O37" s="37"/>
      <c r="P37" s="30" t="s">
        <v>1132</v>
      </c>
      <c r="Q37" s="11" t="s">
        <v>1345</v>
      </c>
    </row>
    <row r="38" spans="1:17" s="60" customFormat="1" ht="39">
      <c r="A38" s="31" t="s">
        <v>36</v>
      </c>
      <c r="B38" s="31" t="s">
        <v>190</v>
      </c>
      <c r="C38" s="62" t="s">
        <v>42</v>
      </c>
      <c r="D38" s="8" t="s">
        <v>43</v>
      </c>
      <c r="E38" s="33" t="s">
        <v>39</v>
      </c>
      <c r="F38" s="33" t="s">
        <v>40</v>
      </c>
      <c r="G38" s="33" t="s">
        <v>41</v>
      </c>
      <c r="H38" s="34"/>
      <c r="I38" s="25"/>
      <c r="J38" s="37"/>
      <c r="K38" s="35"/>
      <c r="L38" s="36"/>
      <c r="M38" s="36"/>
      <c r="N38" s="35"/>
      <c r="O38" s="37"/>
      <c r="P38" s="30"/>
      <c r="Q38" s="11" t="s">
        <v>1345</v>
      </c>
    </row>
    <row r="39" spans="1:17" s="59" customFormat="1" ht="39">
      <c r="A39" s="27" t="s">
        <v>27</v>
      </c>
      <c r="B39" s="82" t="s">
        <v>73</v>
      </c>
      <c r="C39" s="83"/>
      <c r="D39" s="81"/>
      <c r="E39" s="83"/>
      <c r="F39" s="83"/>
      <c r="G39" s="83"/>
      <c r="H39" s="83"/>
      <c r="I39" s="75"/>
      <c r="J39" s="75"/>
      <c r="K39" s="83"/>
      <c r="L39" s="30"/>
      <c r="M39" s="30"/>
      <c r="N39" s="30"/>
      <c r="O39" s="25"/>
      <c r="P39" s="74"/>
      <c r="Q39" s="11" t="s">
        <v>1346</v>
      </c>
    </row>
    <row r="40" spans="1:17" s="61" customFormat="1" ht="51.75" customHeight="1">
      <c r="A40" s="27" t="s">
        <v>29</v>
      </c>
      <c r="B40" s="45" t="s">
        <v>669</v>
      </c>
      <c r="C40" s="139" t="s">
        <v>670</v>
      </c>
      <c r="D40" s="140"/>
      <c r="E40" s="139"/>
      <c r="F40" s="139"/>
      <c r="G40" s="139"/>
      <c r="H40" s="139"/>
      <c r="I40" s="73" t="s">
        <v>671</v>
      </c>
      <c r="J40" s="73"/>
      <c r="K40" s="106" t="s">
        <v>672</v>
      </c>
      <c r="L40" s="106"/>
      <c r="M40" s="106"/>
      <c r="N40" s="106"/>
      <c r="O40" s="25" t="s">
        <v>1137</v>
      </c>
      <c r="P40" s="74"/>
      <c r="Q40" s="11" t="s">
        <v>1346</v>
      </c>
    </row>
    <row r="41" spans="1:17" s="60" customFormat="1" ht="39">
      <c r="A41" s="27" t="s">
        <v>33</v>
      </c>
      <c r="B41" s="28" t="s">
        <v>669</v>
      </c>
      <c r="C41" s="135" t="s">
        <v>34</v>
      </c>
      <c r="D41" s="136"/>
      <c r="E41" s="137"/>
      <c r="F41" s="137"/>
      <c r="G41" s="138"/>
      <c r="H41" s="29" t="s">
        <v>185</v>
      </c>
      <c r="I41" s="25" t="s">
        <v>1132</v>
      </c>
      <c r="J41" s="25" t="s">
        <v>1132</v>
      </c>
      <c r="K41" s="30"/>
      <c r="L41" s="30"/>
      <c r="M41" s="30"/>
      <c r="N41" s="30"/>
      <c r="O41" s="40" t="s">
        <v>1137</v>
      </c>
      <c r="P41" s="30"/>
      <c r="Q41" s="11" t="s">
        <v>1347</v>
      </c>
    </row>
    <row r="42" spans="1:17" s="60" customFormat="1" ht="54">
      <c r="A42" s="31" t="s">
        <v>36</v>
      </c>
      <c r="B42" s="31" t="s">
        <v>37</v>
      </c>
      <c r="C42" s="62" t="s">
        <v>673</v>
      </c>
      <c r="D42" s="17" t="s">
        <v>674</v>
      </c>
      <c r="E42" s="32" t="str">
        <f>HYPERLINK("01-组织级\01-组织财富库\01-标准过程文件库\01-项目管理规范\03-项目估算\估算指南(Kamfu-SPI-EST-Guid-Evaluate)V1-1-engl.docx","engl")</f>
        <v>engl</v>
      </c>
      <c r="F42" s="33" t="s">
        <v>1073</v>
      </c>
      <c r="G42" s="33" t="s">
        <v>41</v>
      </c>
      <c r="H42" s="34"/>
      <c r="I42" s="25" t="s">
        <v>1132</v>
      </c>
      <c r="J42" s="37"/>
      <c r="K42" s="35"/>
      <c r="L42" s="36"/>
      <c r="M42" s="36"/>
      <c r="N42" s="35"/>
      <c r="O42" s="37"/>
      <c r="P42" s="30" t="s">
        <v>1132</v>
      </c>
      <c r="Q42" s="11" t="s">
        <v>1347</v>
      </c>
    </row>
    <row r="43" spans="1:17" s="59" customFormat="1" ht="39">
      <c r="A43" s="31" t="s">
        <v>36</v>
      </c>
      <c r="B43" s="31" t="s">
        <v>37</v>
      </c>
      <c r="C43" s="84" t="s">
        <v>42</v>
      </c>
      <c r="D43" s="15" t="s">
        <v>43</v>
      </c>
      <c r="E43" s="36" t="s">
        <v>39</v>
      </c>
      <c r="F43" s="36" t="s">
        <v>40</v>
      </c>
      <c r="G43" s="36" t="s">
        <v>41</v>
      </c>
      <c r="H43" s="34"/>
      <c r="I43" s="25"/>
      <c r="J43" s="37"/>
      <c r="K43" s="35"/>
      <c r="L43" s="36"/>
      <c r="M43" s="36"/>
      <c r="N43" s="35"/>
      <c r="O43" s="37"/>
      <c r="P43" s="25"/>
      <c r="Q43" s="11" t="s">
        <v>1347</v>
      </c>
    </row>
    <row r="44" spans="1:17" s="60" customFormat="1" ht="39">
      <c r="A44" s="27" t="s">
        <v>33</v>
      </c>
      <c r="B44" s="28" t="s">
        <v>669</v>
      </c>
      <c r="C44" s="135" t="s">
        <v>188</v>
      </c>
      <c r="D44" s="136"/>
      <c r="E44" s="137"/>
      <c r="F44" s="137"/>
      <c r="G44" s="138"/>
      <c r="H44" s="29" t="s">
        <v>189</v>
      </c>
      <c r="I44" s="25" t="s">
        <v>1132</v>
      </c>
      <c r="J44" s="25" t="s">
        <v>1132</v>
      </c>
      <c r="K44" s="30"/>
      <c r="L44" s="30"/>
      <c r="M44" s="30"/>
      <c r="N44" s="30"/>
      <c r="O44" s="40" t="s">
        <v>1137</v>
      </c>
      <c r="P44" s="30"/>
      <c r="Q44" s="11" t="s">
        <v>1348</v>
      </c>
    </row>
    <row r="45" spans="1:17" s="60" customFormat="1" ht="45">
      <c r="A45" s="31" t="s">
        <v>36</v>
      </c>
      <c r="B45" s="31" t="s">
        <v>190</v>
      </c>
      <c r="C45" s="62" t="s">
        <v>673</v>
      </c>
      <c r="D45" s="17" t="s">
        <v>1109</v>
      </c>
      <c r="E45" s="32" t="str">
        <f>HYPERLINK("01-组织级\01-组织财富库\01-标准过程文件库\01-项目管理规范\03-项目估算\估算指南(Kamfu-SPI-EST-Guid-Evaluate)V1-1-engl.docx","engl")</f>
        <v>engl</v>
      </c>
      <c r="F45" s="33" t="s">
        <v>1073</v>
      </c>
      <c r="G45" s="33" t="s">
        <v>41</v>
      </c>
      <c r="H45" s="34"/>
      <c r="I45" s="25" t="s">
        <v>1132</v>
      </c>
      <c r="J45" s="37"/>
      <c r="K45" s="35"/>
      <c r="L45" s="36"/>
      <c r="M45" s="36"/>
      <c r="N45" s="35"/>
      <c r="O45" s="37"/>
      <c r="P45" s="30" t="s">
        <v>1132</v>
      </c>
      <c r="Q45" s="11" t="s">
        <v>1348</v>
      </c>
    </row>
    <row r="46" spans="1:17" s="59" customFormat="1" ht="39">
      <c r="A46" s="31" t="s">
        <v>36</v>
      </c>
      <c r="B46" s="31" t="s">
        <v>190</v>
      </c>
      <c r="C46" s="84" t="s">
        <v>42</v>
      </c>
      <c r="D46" s="15" t="s">
        <v>43</v>
      </c>
      <c r="E46" s="36" t="s">
        <v>39</v>
      </c>
      <c r="F46" s="36" t="s">
        <v>40</v>
      </c>
      <c r="G46" s="36" t="s">
        <v>41</v>
      </c>
      <c r="H46" s="34"/>
      <c r="I46" s="25"/>
      <c r="J46" s="37"/>
      <c r="K46" s="35"/>
      <c r="L46" s="36"/>
      <c r="M46" s="36"/>
      <c r="N46" s="35"/>
      <c r="O46" s="37"/>
      <c r="P46" s="25"/>
      <c r="Q46" s="11" t="s">
        <v>1349</v>
      </c>
    </row>
    <row r="47" spans="1:17" s="61" customFormat="1" ht="51.75" customHeight="1">
      <c r="A47" s="27" t="s">
        <v>29</v>
      </c>
      <c r="B47" s="45" t="s">
        <v>675</v>
      </c>
      <c r="C47" s="139" t="s">
        <v>676</v>
      </c>
      <c r="D47" s="140"/>
      <c r="E47" s="139"/>
      <c r="F47" s="139"/>
      <c r="G47" s="139"/>
      <c r="H47" s="139"/>
      <c r="I47" s="73" t="s">
        <v>677</v>
      </c>
      <c r="J47" s="73" t="s">
        <v>678</v>
      </c>
      <c r="K47" s="106" t="s">
        <v>679</v>
      </c>
      <c r="L47" s="106"/>
      <c r="M47" s="106"/>
      <c r="N47" s="106"/>
      <c r="O47" s="25" t="s">
        <v>1137</v>
      </c>
      <c r="P47" s="74"/>
      <c r="Q47" s="11" t="s">
        <v>1349</v>
      </c>
    </row>
    <row r="48" spans="1:17" s="60" customFormat="1" ht="39">
      <c r="A48" s="27" t="s">
        <v>33</v>
      </c>
      <c r="B48" s="28" t="s">
        <v>675</v>
      </c>
      <c r="C48" s="135" t="s">
        <v>34</v>
      </c>
      <c r="D48" s="136"/>
      <c r="E48" s="137"/>
      <c r="F48" s="137"/>
      <c r="G48" s="138"/>
      <c r="H48" s="29" t="s">
        <v>185</v>
      </c>
      <c r="I48" s="25" t="s">
        <v>1132</v>
      </c>
      <c r="J48" s="25" t="s">
        <v>1132</v>
      </c>
      <c r="K48" s="30"/>
      <c r="L48" s="30"/>
      <c r="M48" s="30"/>
      <c r="N48" s="30"/>
      <c r="O48" s="40" t="s">
        <v>1137</v>
      </c>
      <c r="P48" s="30"/>
      <c r="Q48" s="11" t="s">
        <v>1350</v>
      </c>
    </row>
    <row r="49" spans="1:17" s="60" customFormat="1" ht="54">
      <c r="A49" s="31" t="s">
        <v>36</v>
      </c>
      <c r="B49" s="31" t="s">
        <v>37</v>
      </c>
      <c r="C49" s="62" t="s">
        <v>336</v>
      </c>
      <c r="D49" s="7" t="s">
        <v>680</v>
      </c>
      <c r="E49" s="32" t="str">
        <f>HYPERLINK("01-组织级\02-组织工作库\06-度量\组织度量表(ORG_MPM_metrics)V1-2-engl.xlsx","engl")</f>
        <v>engl</v>
      </c>
      <c r="F49" s="33" t="s">
        <v>1073</v>
      </c>
      <c r="G49" s="33" t="s">
        <v>41</v>
      </c>
      <c r="H49" s="34"/>
      <c r="I49" s="25" t="s">
        <v>1132</v>
      </c>
      <c r="J49" s="25"/>
      <c r="K49" s="35"/>
      <c r="L49" s="36"/>
      <c r="M49" s="36"/>
      <c r="N49" s="35"/>
      <c r="O49" s="37"/>
      <c r="P49" s="30" t="s">
        <v>1132</v>
      </c>
      <c r="Q49" s="11" t="s">
        <v>1351</v>
      </c>
    </row>
    <row r="50" spans="1:17" s="59" customFormat="1" ht="39">
      <c r="A50" s="31" t="s">
        <v>36</v>
      </c>
      <c r="B50" s="31" t="s">
        <v>37</v>
      </c>
      <c r="C50" s="84" t="s">
        <v>42</v>
      </c>
      <c r="D50" s="15" t="s">
        <v>43</v>
      </c>
      <c r="E50" s="36" t="s">
        <v>39</v>
      </c>
      <c r="F50" s="36" t="s">
        <v>40</v>
      </c>
      <c r="G50" s="36" t="s">
        <v>41</v>
      </c>
      <c r="H50" s="34"/>
      <c r="I50" s="25"/>
      <c r="J50" s="37"/>
      <c r="K50" s="35"/>
      <c r="L50" s="36"/>
      <c r="M50" s="36"/>
      <c r="N50" s="35"/>
      <c r="O50" s="37"/>
      <c r="P50" s="25"/>
      <c r="Q50" s="11" t="s">
        <v>1351</v>
      </c>
    </row>
    <row r="51" spans="1:17" s="60" customFormat="1" ht="39">
      <c r="A51" s="27" t="s">
        <v>33</v>
      </c>
      <c r="B51" s="28" t="s">
        <v>675</v>
      </c>
      <c r="C51" s="135" t="s">
        <v>188</v>
      </c>
      <c r="D51" s="136"/>
      <c r="E51" s="137"/>
      <c r="F51" s="137"/>
      <c r="G51" s="138"/>
      <c r="H51" s="29" t="s">
        <v>189</v>
      </c>
      <c r="I51" s="25" t="s">
        <v>1132</v>
      </c>
      <c r="J51" s="25" t="s">
        <v>1132</v>
      </c>
      <c r="K51" s="30"/>
      <c r="L51" s="30"/>
      <c r="M51" s="30"/>
      <c r="N51" s="30"/>
      <c r="O51" s="40" t="s">
        <v>1137</v>
      </c>
      <c r="P51" s="30"/>
      <c r="Q51" s="11" t="s">
        <v>1351</v>
      </c>
    </row>
    <row r="52" spans="1:17" s="60" customFormat="1" ht="54">
      <c r="A52" s="31" t="s">
        <v>36</v>
      </c>
      <c r="B52" s="31" t="s">
        <v>190</v>
      </c>
      <c r="C52" s="62" t="s">
        <v>336</v>
      </c>
      <c r="D52" s="7" t="s">
        <v>680</v>
      </c>
      <c r="E52" s="32" t="str">
        <f>HYPERLINK("01-组织级\02-组织工作库\06-度量\组织度量表(ORG_MPM_metrics)V1-2-engl.xlsx","engl")</f>
        <v>engl</v>
      </c>
      <c r="F52" s="33" t="s">
        <v>1073</v>
      </c>
      <c r="G52" s="33" t="s">
        <v>41</v>
      </c>
      <c r="H52" s="34"/>
      <c r="I52" s="25" t="s">
        <v>1132</v>
      </c>
      <c r="J52" s="37"/>
      <c r="K52" s="35"/>
      <c r="L52" s="36"/>
      <c r="M52" s="36"/>
      <c r="N52" s="35"/>
      <c r="O52" s="37"/>
      <c r="P52" s="30" t="s">
        <v>1132</v>
      </c>
      <c r="Q52" s="11" t="s">
        <v>1352</v>
      </c>
    </row>
    <row r="53" spans="1:17" s="59" customFormat="1" ht="39">
      <c r="A53" s="31" t="s">
        <v>36</v>
      </c>
      <c r="B53" s="31" t="s">
        <v>190</v>
      </c>
      <c r="C53" s="84" t="s">
        <v>42</v>
      </c>
      <c r="D53" s="15" t="s">
        <v>43</v>
      </c>
      <c r="E53" s="36" t="s">
        <v>39</v>
      </c>
      <c r="F53" s="36" t="s">
        <v>40</v>
      </c>
      <c r="G53" s="36" t="s">
        <v>41</v>
      </c>
      <c r="H53" s="34"/>
      <c r="I53" s="25"/>
      <c r="J53" s="37"/>
      <c r="K53" s="35"/>
      <c r="L53" s="36"/>
      <c r="M53" s="36"/>
      <c r="N53" s="35"/>
      <c r="O53" s="37"/>
      <c r="P53" s="25"/>
      <c r="Q53" s="11" t="s">
        <v>1352</v>
      </c>
    </row>
    <row r="55" spans="1:17">
      <c r="O55" s="54"/>
      <c r="P55" s="54"/>
    </row>
    <row r="56" spans="1:17">
      <c r="O56" s="54"/>
      <c r="P56" s="54"/>
    </row>
    <row r="58" spans="1:17">
      <c r="O58" s="54"/>
      <c r="P58" s="54"/>
    </row>
    <row r="59" spans="1:17">
      <c r="O59" s="54"/>
      <c r="P59" s="54"/>
    </row>
    <row r="63" spans="1:17">
      <c r="O63" s="54"/>
      <c r="P63" s="54"/>
    </row>
    <row r="64" spans="1:17">
      <c r="O64" s="54"/>
      <c r="P64" s="54"/>
    </row>
    <row r="66" spans="15:16">
      <c r="O66" s="54"/>
      <c r="P66" s="54"/>
    </row>
    <row r="67" spans="15:16">
      <c r="O67" s="54"/>
      <c r="P67" s="54"/>
    </row>
    <row r="70" spans="15:16">
      <c r="O70" s="54"/>
      <c r="P70" s="54"/>
    </row>
    <row r="71" spans="15:16">
      <c r="O71" s="54"/>
      <c r="P71" s="54"/>
    </row>
    <row r="73" spans="15:16">
      <c r="O73" s="54"/>
      <c r="P73" s="54"/>
    </row>
    <row r="74" spans="15:16">
      <c r="O74" s="54"/>
      <c r="P74" s="54"/>
    </row>
    <row r="77" spans="15:16">
      <c r="O77" s="54"/>
      <c r="P77" s="54"/>
    </row>
    <row r="78" spans="15:16">
      <c r="O78" s="54"/>
      <c r="P78" s="54"/>
    </row>
    <row r="80" spans="15:16">
      <c r="O80" s="54"/>
      <c r="P80" s="54"/>
    </row>
    <row r="81" spans="9:10" s="54" customFormat="1">
      <c r="I81" s="68"/>
      <c r="J81" s="68"/>
    </row>
  </sheetData>
  <autoFilter ref="A8:Q8" xr:uid="{21989072-C54B-43ED-8739-72DEECB0748D}"/>
  <mergeCells count="18">
    <mergeCell ref="C10:H10"/>
    <mergeCell ref="C11:G11"/>
    <mergeCell ref="C14:G14"/>
    <mergeCell ref="C18:H18"/>
    <mergeCell ref="C29:G29"/>
    <mergeCell ref="C32:H32"/>
    <mergeCell ref="C33:G33"/>
    <mergeCell ref="C36:G36"/>
    <mergeCell ref="C19:G19"/>
    <mergeCell ref="C22:G22"/>
    <mergeCell ref="C25:H25"/>
    <mergeCell ref="C26:G26"/>
    <mergeCell ref="C48:G48"/>
    <mergeCell ref="C51:G51"/>
    <mergeCell ref="C40:H40"/>
    <mergeCell ref="C41:G41"/>
    <mergeCell ref="C44:G44"/>
    <mergeCell ref="C47:H47"/>
  </mergeCells>
  <conditionalFormatting sqref="O9">
    <cfRule type="cellIs" dxfId="1954" priority="95" operator="equal">
      <formula>"U"</formula>
    </cfRule>
    <cfRule type="cellIs" dxfId="1953" priority="96" operator="equal">
      <formula>"S"</formula>
    </cfRule>
  </conditionalFormatting>
  <conditionalFormatting sqref="O10">
    <cfRule type="cellIs" dxfId="1952" priority="90" operator="equal">
      <formula>"NY"</formula>
    </cfRule>
    <cfRule type="cellIs" dxfId="1951" priority="91" operator="equal">
      <formula>"DM"</formula>
    </cfRule>
    <cfRule type="cellIs" dxfId="1950" priority="92" operator="equal">
      <formula>"PM"</formula>
    </cfRule>
    <cfRule type="cellIs" dxfId="1949" priority="93" operator="equal">
      <formula>"LM"</formula>
    </cfRule>
    <cfRule type="cellIs" dxfId="1948" priority="94" operator="equal">
      <formula>"FM"</formula>
    </cfRule>
  </conditionalFormatting>
  <conditionalFormatting sqref="O11">
    <cfRule type="cellIs" dxfId="1947" priority="85" operator="equal">
      <formula>"NY"</formula>
    </cfRule>
    <cfRule type="cellIs" dxfId="1946" priority="86" operator="equal">
      <formula>"DM"</formula>
    </cfRule>
    <cfRule type="cellIs" dxfId="1945" priority="87" operator="equal">
      <formula>"PM"</formula>
    </cfRule>
    <cfRule type="cellIs" dxfId="1944" priority="88" operator="equal">
      <formula>"LM"</formula>
    </cfRule>
    <cfRule type="cellIs" dxfId="1943" priority="89" operator="equal">
      <formula>"FM"</formula>
    </cfRule>
  </conditionalFormatting>
  <conditionalFormatting sqref="O14">
    <cfRule type="cellIs" dxfId="1942" priority="80" operator="equal">
      <formula>"NY"</formula>
    </cfRule>
    <cfRule type="cellIs" dxfId="1941" priority="81" operator="equal">
      <formula>"DM"</formula>
    </cfRule>
    <cfRule type="cellIs" dxfId="1940" priority="82" operator="equal">
      <formula>"PM"</formula>
    </cfRule>
    <cfRule type="cellIs" dxfId="1939" priority="83" operator="equal">
      <formula>"LM"</formula>
    </cfRule>
    <cfRule type="cellIs" dxfId="1938" priority="84" operator="equal">
      <formula>"FM"</formula>
    </cfRule>
  </conditionalFormatting>
  <conditionalFormatting sqref="O17">
    <cfRule type="cellIs" dxfId="1937" priority="78" operator="equal">
      <formula>"U"</formula>
    </cfRule>
    <cfRule type="cellIs" dxfId="1936" priority="79" operator="equal">
      <formula>"S"</formula>
    </cfRule>
  </conditionalFormatting>
  <conditionalFormatting sqref="O18">
    <cfRule type="cellIs" dxfId="1935" priority="73" operator="equal">
      <formula>"NY"</formula>
    </cfRule>
    <cfRule type="cellIs" dxfId="1934" priority="74" operator="equal">
      <formula>"DM"</formula>
    </cfRule>
    <cfRule type="cellIs" dxfId="1933" priority="75" operator="equal">
      <formula>"PM"</formula>
    </cfRule>
    <cfRule type="cellIs" dxfId="1932" priority="76" operator="equal">
      <formula>"LM"</formula>
    </cfRule>
    <cfRule type="cellIs" dxfId="1931" priority="77" operator="equal">
      <formula>"FM"</formula>
    </cfRule>
  </conditionalFormatting>
  <conditionalFormatting sqref="O19">
    <cfRule type="cellIs" dxfId="1930" priority="68" operator="equal">
      <formula>"NY"</formula>
    </cfRule>
    <cfRule type="cellIs" dxfId="1929" priority="69" operator="equal">
      <formula>"DM"</formula>
    </cfRule>
    <cfRule type="cellIs" dxfId="1928" priority="70" operator="equal">
      <formula>"PM"</formula>
    </cfRule>
    <cfRule type="cellIs" dxfId="1927" priority="71" operator="equal">
      <formula>"LM"</formula>
    </cfRule>
    <cfRule type="cellIs" dxfId="1926" priority="72" operator="equal">
      <formula>"FM"</formula>
    </cfRule>
  </conditionalFormatting>
  <conditionalFormatting sqref="O22">
    <cfRule type="cellIs" dxfId="1925" priority="63" operator="equal">
      <formula>"NY"</formula>
    </cfRule>
    <cfRule type="cellIs" dxfId="1924" priority="64" operator="equal">
      <formula>"DM"</formula>
    </cfRule>
    <cfRule type="cellIs" dxfId="1923" priority="65" operator="equal">
      <formula>"PM"</formula>
    </cfRule>
    <cfRule type="cellIs" dxfId="1922" priority="66" operator="equal">
      <formula>"LM"</formula>
    </cfRule>
    <cfRule type="cellIs" dxfId="1921" priority="67" operator="equal">
      <formula>"FM"</formula>
    </cfRule>
  </conditionalFormatting>
  <conditionalFormatting sqref="O25">
    <cfRule type="cellIs" dxfId="1920" priority="58" operator="equal">
      <formula>"NY"</formula>
    </cfRule>
    <cfRule type="cellIs" dxfId="1919" priority="59" operator="equal">
      <formula>"DM"</formula>
    </cfRule>
    <cfRule type="cellIs" dxfId="1918" priority="60" operator="equal">
      <formula>"PM"</formula>
    </cfRule>
    <cfRule type="cellIs" dxfId="1917" priority="61" operator="equal">
      <formula>"LM"</formula>
    </cfRule>
    <cfRule type="cellIs" dxfId="1916" priority="62" operator="equal">
      <formula>"FM"</formula>
    </cfRule>
  </conditionalFormatting>
  <conditionalFormatting sqref="O26">
    <cfRule type="cellIs" dxfId="1915" priority="53" operator="equal">
      <formula>"NY"</formula>
    </cfRule>
    <cfRule type="cellIs" dxfId="1914" priority="54" operator="equal">
      <formula>"DM"</formula>
    </cfRule>
    <cfRule type="cellIs" dxfId="1913" priority="55" operator="equal">
      <formula>"PM"</formula>
    </cfRule>
    <cfRule type="cellIs" dxfId="1912" priority="56" operator="equal">
      <formula>"LM"</formula>
    </cfRule>
    <cfRule type="cellIs" dxfId="1911" priority="57" operator="equal">
      <formula>"FM"</formula>
    </cfRule>
  </conditionalFormatting>
  <conditionalFormatting sqref="O29">
    <cfRule type="cellIs" dxfId="1910" priority="48" operator="equal">
      <formula>"NY"</formula>
    </cfRule>
    <cfRule type="cellIs" dxfId="1909" priority="49" operator="equal">
      <formula>"DM"</formula>
    </cfRule>
    <cfRule type="cellIs" dxfId="1908" priority="50" operator="equal">
      <formula>"PM"</formula>
    </cfRule>
    <cfRule type="cellIs" dxfId="1907" priority="51" operator="equal">
      <formula>"LM"</formula>
    </cfRule>
    <cfRule type="cellIs" dxfId="1906" priority="52" operator="equal">
      <formula>"FM"</formula>
    </cfRule>
  </conditionalFormatting>
  <conditionalFormatting sqref="O32">
    <cfRule type="cellIs" dxfId="1905" priority="43" operator="equal">
      <formula>"NY"</formula>
    </cfRule>
    <cfRule type="cellIs" dxfId="1904" priority="44" operator="equal">
      <formula>"DM"</formula>
    </cfRule>
    <cfRule type="cellIs" dxfId="1903" priority="45" operator="equal">
      <formula>"PM"</formula>
    </cfRule>
    <cfRule type="cellIs" dxfId="1902" priority="46" operator="equal">
      <formula>"LM"</formula>
    </cfRule>
    <cfRule type="cellIs" dxfId="1901" priority="47" operator="equal">
      <formula>"FM"</formula>
    </cfRule>
  </conditionalFormatting>
  <conditionalFormatting sqref="O33">
    <cfRule type="cellIs" dxfId="1900" priority="38" operator="equal">
      <formula>"NY"</formula>
    </cfRule>
    <cfRule type="cellIs" dxfId="1899" priority="39" operator="equal">
      <formula>"DM"</formula>
    </cfRule>
    <cfRule type="cellIs" dxfId="1898" priority="40" operator="equal">
      <formula>"PM"</formula>
    </cfRule>
    <cfRule type="cellIs" dxfId="1897" priority="41" operator="equal">
      <formula>"LM"</formula>
    </cfRule>
    <cfRule type="cellIs" dxfId="1896" priority="42" operator="equal">
      <formula>"FM"</formula>
    </cfRule>
  </conditionalFormatting>
  <conditionalFormatting sqref="O36">
    <cfRule type="cellIs" dxfId="1895" priority="33" operator="equal">
      <formula>"NY"</formula>
    </cfRule>
    <cfRule type="cellIs" dxfId="1894" priority="34" operator="equal">
      <formula>"DM"</formula>
    </cfRule>
    <cfRule type="cellIs" dxfId="1893" priority="35" operator="equal">
      <formula>"PM"</formula>
    </cfRule>
    <cfRule type="cellIs" dxfId="1892" priority="36" operator="equal">
      <formula>"LM"</formula>
    </cfRule>
    <cfRule type="cellIs" dxfId="1891" priority="37" operator="equal">
      <formula>"FM"</formula>
    </cfRule>
  </conditionalFormatting>
  <conditionalFormatting sqref="O39">
    <cfRule type="cellIs" dxfId="1890" priority="31" operator="equal">
      <formula>"U"</formula>
    </cfRule>
    <cfRule type="cellIs" dxfId="1889" priority="32" operator="equal">
      <formula>"S"</formula>
    </cfRule>
  </conditionalFormatting>
  <conditionalFormatting sqref="O40">
    <cfRule type="cellIs" dxfId="1888" priority="26" operator="equal">
      <formula>"NY"</formula>
    </cfRule>
    <cfRule type="cellIs" dxfId="1887" priority="27" operator="equal">
      <formula>"DM"</formula>
    </cfRule>
    <cfRule type="cellIs" dxfId="1886" priority="28" operator="equal">
      <formula>"PM"</formula>
    </cfRule>
    <cfRule type="cellIs" dxfId="1885" priority="29" operator="equal">
      <formula>"LM"</formula>
    </cfRule>
    <cfRule type="cellIs" dxfId="1884" priority="30" operator="equal">
      <formula>"FM"</formula>
    </cfRule>
  </conditionalFormatting>
  <conditionalFormatting sqref="O41">
    <cfRule type="cellIs" dxfId="1883" priority="21" operator="equal">
      <formula>"NY"</formula>
    </cfRule>
    <cfRule type="cellIs" dxfId="1882" priority="22" operator="equal">
      <formula>"DM"</formula>
    </cfRule>
    <cfRule type="cellIs" dxfId="1881" priority="23" operator="equal">
      <formula>"PM"</formula>
    </cfRule>
    <cfRule type="cellIs" dxfId="1880" priority="24" operator="equal">
      <formula>"LM"</formula>
    </cfRule>
    <cfRule type="cellIs" dxfId="1879" priority="25" operator="equal">
      <formula>"FM"</formula>
    </cfRule>
  </conditionalFormatting>
  <conditionalFormatting sqref="O44">
    <cfRule type="cellIs" dxfId="1878" priority="16" operator="equal">
      <formula>"NY"</formula>
    </cfRule>
    <cfRule type="cellIs" dxfId="1877" priority="17" operator="equal">
      <formula>"DM"</formula>
    </cfRule>
    <cfRule type="cellIs" dxfId="1876" priority="18" operator="equal">
      <formula>"PM"</formula>
    </cfRule>
    <cfRule type="cellIs" dxfId="1875" priority="19" operator="equal">
      <formula>"LM"</formula>
    </cfRule>
    <cfRule type="cellIs" dxfId="1874" priority="20" operator="equal">
      <formula>"FM"</formula>
    </cfRule>
  </conditionalFormatting>
  <conditionalFormatting sqref="O47">
    <cfRule type="cellIs" dxfId="1873" priority="11" operator="equal">
      <formula>"NY"</formula>
    </cfRule>
    <cfRule type="cellIs" dxfId="1872" priority="12" operator="equal">
      <formula>"DM"</formula>
    </cfRule>
    <cfRule type="cellIs" dxfId="1871" priority="13" operator="equal">
      <formula>"PM"</formula>
    </cfRule>
    <cfRule type="cellIs" dxfId="1870" priority="14" operator="equal">
      <formula>"LM"</formula>
    </cfRule>
    <cfRule type="cellIs" dxfId="1869" priority="15" operator="equal">
      <formula>"FM"</formula>
    </cfRule>
  </conditionalFormatting>
  <conditionalFormatting sqref="O48">
    <cfRule type="cellIs" dxfId="1868" priority="6" operator="equal">
      <formula>"NY"</formula>
    </cfRule>
    <cfRule type="cellIs" dxfId="1867" priority="7" operator="equal">
      <formula>"DM"</formula>
    </cfRule>
    <cfRule type="cellIs" dxfId="1866" priority="8" operator="equal">
      <formula>"PM"</formula>
    </cfRule>
    <cfRule type="cellIs" dxfId="1865" priority="9" operator="equal">
      <formula>"LM"</formula>
    </cfRule>
    <cfRule type="cellIs" dxfId="1864" priority="10" operator="equal">
      <formula>"FM"</formula>
    </cfRule>
  </conditionalFormatting>
  <conditionalFormatting sqref="O51">
    <cfRule type="cellIs" dxfId="1863" priority="1" operator="equal">
      <formula>"NY"</formula>
    </cfRule>
    <cfRule type="cellIs" dxfId="1862" priority="2" operator="equal">
      <formula>"DM"</formula>
    </cfRule>
    <cfRule type="cellIs" dxfId="1861" priority="3" operator="equal">
      <formula>"PM"</formula>
    </cfRule>
    <cfRule type="cellIs" dxfId="1860" priority="4" operator="equal">
      <formula>"LM"</formula>
    </cfRule>
    <cfRule type="cellIs" dxfId="1859" priority="5" operator="equal">
      <formula>"FM"</formula>
    </cfRule>
  </conditionalFormatting>
  <hyperlinks>
    <hyperlink ref="D12" r:id="rId1" xr:uid="{00000000-0004-0000-0B00-000000000000}"/>
    <hyperlink ref="D15" r:id="rId2" xr:uid="{00000000-0004-0000-0B00-000001000000}"/>
    <hyperlink ref="D20" r:id="rId3" xr:uid="{00000000-0004-0000-0B00-000002000000}"/>
    <hyperlink ref="D23" r:id="rId4" xr:uid="{00000000-0004-0000-0B00-000003000000}"/>
    <hyperlink ref="D27" r:id="rId5" xr:uid="{00000000-0004-0000-0B00-000004000000}"/>
    <hyperlink ref="D30" r:id="rId6" xr:uid="{00000000-0004-0000-0B00-000005000000}"/>
    <hyperlink ref="D34" r:id="rId7" xr:uid="{00000000-0004-0000-0B00-000006000000}"/>
    <hyperlink ref="D37" r:id="rId8" xr:uid="{00000000-0004-0000-0B00-000007000000}"/>
    <hyperlink ref="D42" r:id="rId9" xr:uid="{00000000-0004-0000-0B00-000008000000}"/>
    <hyperlink ref="D45" r:id="rId10" xr:uid="{00000000-0004-0000-0B00-000009000000}"/>
    <hyperlink ref="D49" r:id="rId11" xr:uid="{00000000-0004-0000-0B00-00000A000000}"/>
    <hyperlink ref="D52" r:id="rId12" xr:uid="{00000000-0004-0000-0B00-00000B000000}"/>
  </hyperlinks>
  <pageMargins left="0.7" right="0.7" top="0.75" bottom="0.75" header="0.3" footer="0.3"/>
  <pageSetup orientation="portrai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Q81"/>
  <sheetViews>
    <sheetView zoomScale="55" zoomScaleNormal="55" workbookViewId="0">
      <selection activeCell="M50" sqref="M50"/>
    </sheetView>
  </sheetViews>
  <sheetFormatPr defaultColWidth="8.7265625" defaultRowHeight="15.5"/>
  <cols>
    <col min="1" max="1" width="12.453125" style="54" customWidth="1"/>
    <col min="2" max="2" width="16.453125" style="54" customWidth="1"/>
    <col min="3" max="3" width="28.453125" style="54" customWidth="1"/>
    <col min="4" max="7" width="8.7265625" style="54"/>
    <col min="8" max="8" width="23.81640625" style="54" customWidth="1"/>
    <col min="9" max="10" width="19.81640625" style="68" customWidth="1"/>
    <col min="11" max="11" width="22.1796875" style="54" customWidth="1"/>
    <col min="12" max="14" width="18.453125" style="54" customWidth="1"/>
    <col min="15" max="15" width="7.453125" style="68" customWidth="1"/>
    <col min="16" max="16" width="24.7265625" style="68" customWidth="1"/>
    <col min="17" max="17" width="7.26953125" style="54" customWidth="1"/>
    <col min="18" max="16384" width="8.7265625" style="54"/>
  </cols>
  <sheetData>
    <row r="1" spans="1:17" s="52" customFormat="1" ht="21">
      <c r="A1" s="51" t="s">
        <v>681</v>
      </c>
      <c r="I1" s="67"/>
      <c r="J1" s="67"/>
      <c r="O1" s="67"/>
      <c r="P1" s="67"/>
    </row>
    <row r="2" spans="1:17" s="52" customFormat="1" ht="21">
      <c r="A2" s="51" t="s">
        <v>682</v>
      </c>
      <c r="I2" s="67"/>
      <c r="J2" s="67"/>
      <c r="O2" s="67"/>
      <c r="P2" s="67"/>
    </row>
    <row r="3" spans="1:17">
      <c r="A3" s="53" t="s">
        <v>2</v>
      </c>
      <c r="B3" s="54" t="s">
        <v>683</v>
      </c>
    </row>
    <row r="4" spans="1:17">
      <c r="A4" s="54" t="s">
        <v>4</v>
      </c>
      <c r="B4" s="54" t="s">
        <v>684</v>
      </c>
    </row>
    <row r="5" spans="1:17">
      <c r="A5" s="53" t="s">
        <v>6</v>
      </c>
      <c r="B5" s="54" t="s">
        <v>685</v>
      </c>
    </row>
    <row r="6" spans="1:17">
      <c r="A6" s="54" t="s">
        <v>8</v>
      </c>
      <c r="B6" s="54" t="s">
        <v>686</v>
      </c>
    </row>
    <row r="8" spans="1:17" s="59" customFormat="1" ht="52">
      <c r="A8" s="55" t="s">
        <v>10</v>
      </c>
      <c r="B8" s="56" t="s">
        <v>11</v>
      </c>
      <c r="C8" s="56" t="s">
        <v>12</v>
      </c>
      <c r="D8" s="57" t="s">
        <v>13</v>
      </c>
      <c r="E8" s="57" t="s">
        <v>14</v>
      </c>
      <c r="F8" s="57" t="s">
        <v>15</v>
      </c>
      <c r="G8" s="57" t="s">
        <v>16</v>
      </c>
      <c r="H8" s="58" t="s">
        <v>17</v>
      </c>
      <c r="I8" s="69" t="s">
        <v>18</v>
      </c>
      <c r="J8" s="69" t="s">
        <v>19</v>
      </c>
      <c r="K8" s="58" t="s">
        <v>20</v>
      </c>
      <c r="L8" s="56" t="s">
        <v>21</v>
      </c>
      <c r="M8" s="56" t="s">
        <v>22</v>
      </c>
      <c r="N8" s="58" t="s">
        <v>23</v>
      </c>
      <c r="O8" s="69" t="s">
        <v>24</v>
      </c>
      <c r="P8" s="70" t="s">
        <v>25</v>
      </c>
      <c r="Q8" s="58" t="s">
        <v>26</v>
      </c>
    </row>
    <row r="9" spans="1:17" s="59" customFormat="1" ht="13">
      <c r="A9" s="1" t="s">
        <v>27</v>
      </c>
      <c r="B9" s="80" t="s">
        <v>28</v>
      </c>
      <c r="C9" s="81"/>
      <c r="D9" s="81"/>
      <c r="E9" s="81"/>
      <c r="F9" s="81"/>
      <c r="G9" s="81"/>
      <c r="H9" s="81"/>
      <c r="I9" s="71"/>
      <c r="J9" s="71"/>
      <c r="K9" s="81"/>
      <c r="L9" s="11"/>
      <c r="M9" s="11"/>
      <c r="N9" s="11"/>
      <c r="O9" s="12"/>
      <c r="P9" s="72"/>
      <c r="Q9" s="11"/>
    </row>
    <row r="10" spans="1:17" s="61" customFormat="1" ht="51.75" customHeight="1">
      <c r="A10" s="27" t="s">
        <v>29</v>
      </c>
      <c r="B10" s="45" t="s">
        <v>687</v>
      </c>
      <c r="C10" s="139" t="s">
        <v>688</v>
      </c>
      <c r="D10" s="140"/>
      <c r="E10" s="139"/>
      <c r="F10" s="139"/>
      <c r="G10" s="139"/>
      <c r="H10" s="139"/>
      <c r="I10" s="73" t="s">
        <v>689</v>
      </c>
      <c r="J10" s="73"/>
      <c r="K10" s="106" t="s">
        <v>690</v>
      </c>
      <c r="L10" s="106" t="s">
        <v>1874</v>
      </c>
      <c r="M10" s="106"/>
      <c r="N10" s="106"/>
      <c r="O10" s="25" t="s">
        <v>1316</v>
      </c>
      <c r="P10" s="74"/>
      <c r="Q10" s="11" t="s">
        <v>1353</v>
      </c>
    </row>
    <row r="11" spans="1:17" s="59" customFormat="1" ht="52">
      <c r="A11" s="27" t="s">
        <v>33</v>
      </c>
      <c r="B11" s="28" t="s">
        <v>687</v>
      </c>
      <c r="C11" s="135" t="s">
        <v>34</v>
      </c>
      <c r="D11" s="136"/>
      <c r="E11" s="137"/>
      <c r="F11" s="137"/>
      <c r="G11" s="138"/>
      <c r="H11" s="29" t="s">
        <v>185</v>
      </c>
      <c r="I11" s="25" t="s">
        <v>1132</v>
      </c>
      <c r="J11" s="25" t="s">
        <v>1132</v>
      </c>
      <c r="K11" s="30"/>
      <c r="L11" s="30" t="s">
        <v>1874</v>
      </c>
      <c r="M11" s="30"/>
      <c r="N11" s="30"/>
      <c r="O11" s="25" t="s">
        <v>1316</v>
      </c>
      <c r="P11" s="25"/>
      <c r="Q11" s="11" t="s">
        <v>1353</v>
      </c>
    </row>
    <row r="12" spans="1:17" s="60" customFormat="1" ht="66.5">
      <c r="A12" s="31" t="s">
        <v>36</v>
      </c>
      <c r="B12" s="31" t="s">
        <v>37</v>
      </c>
      <c r="C12" s="62" t="s">
        <v>691</v>
      </c>
      <c r="D12" s="18" t="s">
        <v>692</v>
      </c>
      <c r="E12" s="32" t="str">
        <f>HYPERLINK("02-项目级\P1-智能办服务平台\02-全程管理\01-项目监控\01-项目周报(Kamfu-ZNB-MC-weeklyrpt)v1-0-engl.xlsx","engl")</f>
        <v>engl</v>
      </c>
      <c r="F12" s="33" t="s">
        <v>1073</v>
      </c>
      <c r="G12" s="33" t="s">
        <v>41</v>
      </c>
      <c r="H12" s="34"/>
      <c r="I12" s="25" t="s">
        <v>1132</v>
      </c>
      <c r="J12" s="37"/>
      <c r="K12" s="35"/>
      <c r="L12" s="36"/>
      <c r="M12" s="36"/>
      <c r="N12" s="35"/>
      <c r="O12" s="37"/>
      <c r="P12" s="30"/>
      <c r="Q12" s="11" t="s">
        <v>1354</v>
      </c>
    </row>
    <row r="13" spans="1:17" s="60" customFormat="1" ht="39">
      <c r="A13" s="31" t="s">
        <v>36</v>
      </c>
      <c r="B13" s="31" t="s">
        <v>37</v>
      </c>
      <c r="C13" s="62" t="s">
        <v>42</v>
      </c>
      <c r="D13" s="8" t="s">
        <v>43</v>
      </c>
      <c r="E13" s="33" t="s">
        <v>39</v>
      </c>
      <c r="F13" s="33" t="s">
        <v>40</v>
      </c>
      <c r="G13" s="33" t="s">
        <v>41</v>
      </c>
      <c r="H13" s="34"/>
      <c r="I13" s="25" t="s">
        <v>1295</v>
      </c>
      <c r="J13" s="37"/>
      <c r="K13" s="35"/>
      <c r="L13" s="36"/>
      <c r="M13" s="36"/>
      <c r="N13" s="35"/>
      <c r="O13" s="37"/>
      <c r="P13" s="30" t="s">
        <v>1295</v>
      </c>
      <c r="Q13" s="11" t="s">
        <v>1354</v>
      </c>
    </row>
    <row r="14" spans="1:17" s="59" customFormat="1" ht="39">
      <c r="A14" s="27" t="s">
        <v>33</v>
      </c>
      <c r="B14" s="28" t="s">
        <v>687</v>
      </c>
      <c r="C14" s="135" t="s">
        <v>188</v>
      </c>
      <c r="D14" s="136"/>
      <c r="E14" s="137"/>
      <c r="F14" s="137"/>
      <c r="G14" s="138"/>
      <c r="H14" s="29" t="s">
        <v>189</v>
      </c>
      <c r="I14" s="25" t="s">
        <v>1132</v>
      </c>
      <c r="J14" s="25" t="s">
        <v>1132</v>
      </c>
      <c r="K14" s="30"/>
      <c r="L14" s="30"/>
      <c r="M14" s="30"/>
      <c r="N14" s="30"/>
      <c r="O14" s="25" t="s">
        <v>1137</v>
      </c>
      <c r="P14" s="25"/>
      <c r="Q14" s="11" t="s">
        <v>1355</v>
      </c>
    </row>
    <row r="15" spans="1:17" s="60" customFormat="1" ht="57">
      <c r="A15" s="31" t="s">
        <v>36</v>
      </c>
      <c r="B15" s="31" t="s">
        <v>190</v>
      </c>
      <c r="C15" s="62" t="s">
        <v>691</v>
      </c>
      <c r="D15" s="20" t="s">
        <v>1110</v>
      </c>
      <c r="E15" s="32" t="str">
        <f>HYPERLINK("02-项目级\P4-运维服务系统\02-全程管理\01-项目监控\02-项目周报(Kamfu-YWFW-MC-weeklyrpt)V1-1-engl.xlsx","engl")</f>
        <v>engl</v>
      </c>
      <c r="F15" s="33" t="s">
        <v>1073</v>
      </c>
      <c r="G15" s="33" t="s">
        <v>41</v>
      </c>
      <c r="H15" s="34"/>
      <c r="I15" s="25" t="s">
        <v>1132</v>
      </c>
      <c r="J15" s="37"/>
      <c r="K15" s="35"/>
      <c r="L15" s="36"/>
      <c r="M15" s="36"/>
      <c r="N15" s="35"/>
      <c r="O15" s="37"/>
      <c r="P15" s="30"/>
      <c r="Q15" s="11" t="s">
        <v>1355</v>
      </c>
    </row>
    <row r="16" spans="1:17" s="60" customFormat="1" ht="39">
      <c r="A16" s="31" t="s">
        <v>36</v>
      </c>
      <c r="B16" s="31" t="s">
        <v>190</v>
      </c>
      <c r="C16" s="62" t="s">
        <v>42</v>
      </c>
      <c r="D16" s="8" t="s">
        <v>43</v>
      </c>
      <c r="E16" s="33" t="s">
        <v>39</v>
      </c>
      <c r="F16" s="33" t="s">
        <v>40</v>
      </c>
      <c r="G16" s="33" t="s">
        <v>41</v>
      </c>
      <c r="H16" s="34"/>
      <c r="I16" s="25" t="s">
        <v>1295</v>
      </c>
      <c r="J16" s="37"/>
      <c r="K16" s="35"/>
      <c r="L16" s="36"/>
      <c r="M16" s="36"/>
      <c r="N16" s="35"/>
      <c r="O16" s="37"/>
      <c r="P16" s="30" t="s">
        <v>1295</v>
      </c>
      <c r="Q16" s="11" t="s">
        <v>1355</v>
      </c>
    </row>
    <row r="17" spans="1:17" s="61" customFormat="1" ht="51.75" customHeight="1">
      <c r="A17" s="27" t="s">
        <v>29</v>
      </c>
      <c r="B17" s="45" t="s">
        <v>693</v>
      </c>
      <c r="C17" s="139" t="s">
        <v>694</v>
      </c>
      <c r="D17" s="140"/>
      <c r="E17" s="139"/>
      <c r="F17" s="139"/>
      <c r="G17" s="139"/>
      <c r="H17" s="139"/>
      <c r="I17" s="73" t="s">
        <v>695</v>
      </c>
      <c r="J17" s="73"/>
      <c r="K17" s="106" t="s">
        <v>696</v>
      </c>
      <c r="L17" s="106"/>
      <c r="M17" s="106"/>
      <c r="N17" s="106"/>
      <c r="O17" s="25" t="s">
        <v>1137</v>
      </c>
      <c r="P17" s="74"/>
      <c r="Q17" s="11" t="s">
        <v>1356</v>
      </c>
    </row>
    <row r="18" spans="1:17" s="59" customFormat="1" ht="39">
      <c r="A18" s="27" t="s">
        <v>33</v>
      </c>
      <c r="B18" s="28" t="s">
        <v>693</v>
      </c>
      <c r="C18" s="135" t="s">
        <v>34</v>
      </c>
      <c r="D18" s="136"/>
      <c r="E18" s="137"/>
      <c r="F18" s="137"/>
      <c r="G18" s="138"/>
      <c r="H18" s="29" t="s">
        <v>185</v>
      </c>
      <c r="I18" s="25" t="s">
        <v>1132</v>
      </c>
      <c r="J18" s="25" t="s">
        <v>1132</v>
      </c>
      <c r="K18" s="30"/>
      <c r="L18" s="30"/>
      <c r="M18" s="30"/>
      <c r="N18" s="30"/>
      <c r="O18" s="25" t="s">
        <v>1137</v>
      </c>
      <c r="P18" s="25"/>
      <c r="Q18" s="11" t="s">
        <v>1356</v>
      </c>
    </row>
    <row r="19" spans="1:17" s="59" customFormat="1" ht="47.5">
      <c r="A19" s="31" t="s">
        <v>36</v>
      </c>
      <c r="B19" s="31" t="s">
        <v>37</v>
      </c>
      <c r="C19" s="84" t="s">
        <v>342</v>
      </c>
      <c r="D19" s="18" t="s">
        <v>697</v>
      </c>
      <c r="E19" s="85" t="str">
        <f>HYPERLINK("02-项目级\P1-智能办服务平台\02-全程管理\01-项目监控\02-问题管理表(Kamfu-ZNB-MC-IssueList)V1-0-engl.xlsx","engl")</f>
        <v>engl</v>
      </c>
      <c r="F19" s="36" t="s">
        <v>1073</v>
      </c>
      <c r="G19" s="36" t="s">
        <v>41</v>
      </c>
      <c r="H19" s="34"/>
      <c r="I19" s="25" t="s">
        <v>1132</v>
      </c>
      <c r="J19" s="37"/>
      <c r="K19" s="35"/>
      <c r="L19" s="36"/>
      <c r="M19" s="36"/>
      <c r="N19" s="35"/>
      <c r="O19" s="37"/>
      <c r="P19" s="25"/>
      <c r="Q19" s="11" t="s">
        <v>1357</v>
      </c>
    </row>
    <row r="20" spans="1:17" s="60" customFormat="1" ht="39">
      <c r="A20" s="31" t="s">
        <v>36</v>
      </c>
      <c r="B20" s="31" t="s">
        <v>37</v>
      </c>
      <c r="C20" s="62" t="s">
        <v>42</v>
      </c>
      <c r="D20" s="8" t="s">
        <v>43</v>
      </c>
      <c r="E20" s="33" t="s">
        <v>39</v>
      </c>
      <c r="F20" s="33" t="s">
        <v>40</v>
      </c>
      <c r="G20" s="33" t="s">
        <v>41</v>
      </c>
      <c r="H20" s="34"/>
      <c r="I20" s="25" t="s">
        <v>1295</v>
      </c>
      <c r="J20" s="37"/>
      <c r="K20" s="35"/>
      <c r="L20" s="36"/>
      <c r="M20" s="36"/>
      <c r="N20" s="35"/>
      <c r="O20" s="37"/>
      <c r="P20" s="30" t="s">
        <v>1295</v>
      </c>
      <c r="Q20" s="11" t="s">
        <v>1357</v>
      </c>
    </row>
    <row r="21" spans="1:17" s="60" customFormat="1" ht="39">
      <c r="A21" s="27" t="s">
        <v>33</v>
      </c>
      <c r="B21" s="28" t="s">
        <v>693</v>
      </c>
      <c r="C21" s="135" t="s">
        <v>188</v>
      </c>
      <c r="D21" s="136"/>
      <c r="E21" s="137"/>
      <c r="F21" s="137"/>
      <c r="G21" s="138"/>
      <c r="H21" s="29" t="s">
        <v>189</v>
      </c>
      <c r="I21" s="25" t="s">
        <v>1132</v>
      </c>
      <c r="J21" s="25" t="s">
        <v>1132</v>
      </c>
      <c r="K21" s="30"/>
      <c r="L21" s="30"/>
      <c r="M21" s="30"/>
      <c r="N21" s="30"/>
      <c r="O21" s="25" t="s">
        <v>1137</v>
      </c>
      <c r="P21" s="30"/>
      <c r="Q21" s="11" t="s">
        <v>1358</v>
      </c>
    </row>
    <row r="22" spans="1:17" s="59" customFormat="1" ht="57">
      <c r="A22" s="31" t="s">
        <v>36</v>
      </c>
      <c r="B22" s="31" t="s">
        <v>190</v>
      </c>
      <c r="C22" s="84" t="s">
        <v>342</v>
      </c>
      <c r="D22" s="20" t="s">
        <v>1111</v>
      </c>
      <c r="E22" s="85" t="str">
        <f>HYPERLINK("02-项目级\P1-智能办服务平台\02-全程管理\01-项目监控\02-问题管理表(Kamfu-ZNB-MC-IssueList)V1-0-engl.xlsx","engl")</f>
        <v>engl</v>
      </c>
      <c r="F22" s="36" t="s">
        <v>1073</v>
      </c>
      <c r="G22" s="36" t="s">
        <v>41</v>
      </c>
      <c r="H22" s="34"/>
      <c r="I22" s="25" t="s">
        <v>1132</v>
      </c>
      <c r="J22" s="37"/>
      <c r="K22" s="35"/>
      <c r="L22" s="36"/>
      <c r="M22" s="36"/>
      <c r="N22" s="35"/>
      <c r="O22" s="37"/>
      <c r="P22" s="25"/>
      <c r="Q22" s="11" t="s">
        <v>1359</v>
      </c>
    </row>
    <row r="23" spans="1:17" s="60" customFormat="1" ht="39">
      <c r="A23" s="31" t="s">
        <v>36</v>
      </c>
      <c r="B23" s="31" t="s">
        <v>190</v>
      </c>
      <c r="C23" s="62" t="s">
        <v>42</v>
      </c>
      <c r="D23" s="8" t="s">
        <v>43</v>
      </c>
      <c r="E23" s="33" t="s">
        <v>39</v>
      </c>
      <c r="F23" s="33" t="s">
        <v>40</v>
      </c>
      <c r="G23" s="33" t="s">
        <v>41</v>
      </c>
      <c r="H23" s="34"/>
      <c r="I23" s="25" t="s">
        <v>1295</v>
      </c>
      <c r="J23" s="37"/>
      <c r="K23" s="35"/>
      <c r="L23" s="36"/>
      <c r="M23" s="36"/>
      <c r="N23" s="35"/>
      <c r="O23" s="37"/>
      <c r="P23" s="30" t="s">
        <v>1295</v>
      </c>
      <c r="Q23" s="11" t="s">
        <v>1359</v>
      </c>
    </row>
    <row r="24" spans="1:17" s="60" customFormat="1" ht="39">
      <c r="A24" s="27" t="s">
        <v>27</v>
      </c>
      <c r="B24" s="38" t="s">
        <v>47</v>
      </c>
      <c r="C24" s="39"/>
      <c r="D24" s="3"/>
      <c r="E24" s="39"/>
      <c r="F24" s="39"/>
      <c r="G24" s="39"/>
      <c r="H24" s="39"/>
      <c r="I24" s="75"/>
      <c r="J24" s="75"/>
      <c r="K24" s="39"/>
      <c r="L24" s="30"/>
      <c r="M24" s="30"/>
      <c r="N24" s="30"/>
      <c r="O24" s="25"/>
      <c r="P24" s="26"/>
      <c r="Q24" s="11" t="s">
        <v>1360</v>
      </c>
    </row>
    <row r="25" spans="1:17" s="61" customFormat="1" ht="51.75" customHeight="1">
      <c r="A25" s="27" t="s">
        <v>29</v>
      </c>
      <c r="B25" s="45" t="s">
        <v>698</v>
      </c>
      <c r="C25" s="139" t="s">
        <v>699</v>
      </c>
      <c r="D25" s="140"/>
      <c r="E25" s="139"/>
      <c r="F25" s="139"/>
      <c r="G25" s="139"/>
      <c r="H25" s="139"/>
      <c r="I25" s="73"/>
      <c r="J25" s="73"/>
      <c r="K25" s="106" t="s">
        <v>700</v>
      </c>
      <c r="L25" s="106"/>
      <c r="M25" s="106"/>
      <c r="N25" s="106"/>
      <c r="O25" s="25" t="s">
        <v>1137</v>
      </c>
      <c r="P25" s="74"/>
      <c r="Q25" s="11" t="s">
        <v>1360</v>
      </c>
    </row>
    <row r="26" spans="1:17" s="59" customFormat="1" ht="39">
      <c r="A26" s="27" t="s">
        <v>33</v>
      </c>
      <c r="B26" s="28" t="s">
        <v>698</v>
      </c>
      <c r="C26" s="135" t="s">
        <v>34</v>
      </c>
      <c r="D26" s="136"/>
      <c r="E26" s="137"/>
      <c r="F26" s="137"/>
      <c r="G26" s="138"/>
      <c r="H26" s="29" t="s">
        <v>185</v>
      </c>
      <c r="I26" s="25" t="s">
        <v>1132</v>
      </c>
      <c r="J26" s="25" t="s">
        <v>1132</v>
      </c>
      <c r="K26" s="30"/>
      <c r="L26" s="30"/>
      <c r="M26" s="30"/>
      <c r="N26" s="30"/>
      <c r="O26" s="25" t="s">
        <v>1137</v>
      </c>
      <c r="P26" s="25"/>
      <c r="Q26" s="11" t="s">
        <v>1361</v>
      </c>
    </row>
    <row r="27" spans="1:17" s="60" customFormat="1" ht="66.5">
      <c r="A27" s="31" t="s">
        <v>36</v>
      </c>
      <c r="B27" s="31" t="s">
        <v>37</v>
      </c>
      <c r="C27" s="62" t="s">
        <v>691</v>
      </c>
      <c r="D27" s="18" t="s">
        <v>692</v>
      </c>
      <c r="E27" s="32" t="str">
        <f>HYPERLINK("02-项目级\P1-智能办服务平台\02-全程管理\01-项目监控\01-项目周报(Kamfu-ZNB-MC-weeklyrpt)v1-0-engl.xlsx","engl")</f>
        <v>engl</v>
      </c>
      <c r="F27" s="33" t="s">
        <v>1073</v>
      </c>
      <c r="G27" s="33" t="s">
        <v>41</v>
      </c>
      <c r="H27" s="34"/>
      <c r="I27" s="25" t="s">
        <v>1132</v>
      </c>
      <c r="J27" s="37"/>
      <c r="K27" s="35"/>
      <c r="L27" s="36"/>
      <c r="M27" s="36"/>
      <c r="N27" s="35"/>
      <c r="O27" s="37"/>
      <c r="P27" s="30"/>
      <c r="Q27" s="11" t="s">
        <v>1361</v>
      </c>
    </row>
    <row r="28" spans="1:17" s="60" customFormat="1" ht="39">
      <c r="A28" s="31" t="s">
        <v>36</v>
      </c>
      <c r="B28" s="31" t="s">
        <v>37</v>
      </c>
      <c r="C28" s="62" t="s">
        <v>42</v>
      </c>
      <c r="D28" s="8" t="s">
        <v>43</v>
      </c>
      <c r="E28" s="33" t="s">
        <v>39</v>
      </c>
      <c r="F28" s="33" t="s">
        <v>40</v>
      </c>
      <c r="G28" s="33" t="s">
        <v>41</v>
      </c>
      <c r="H28" s="34"/>
      <c r="I28" s="25" t="s">
        <v>1295</v>
      </c>
      <c r="J28" s="37"/>
      <c r="K28" s="35"/>
      <c r="L28" s="36"/>
      <c r="M28" s="36"/>
      <c r="N28" s="35"/>
      <c r="O28" s="37"/>
      <c r="P28" s="30" t="s">
        <v>1295</v>
      </c>
      <c r="Q28" s="11" t="s">
        <v>1362</v>
      </c>
    </row>
    <row r="29" spans="1:17" s="59" customFormat="1" ht="39">
      <c r="A29" s="27" t="s">
        <v>33</v>
      </c>
      <c r="B29" s="28" t="s">
        <v>698</v>
      </c>
      <c r="C29" s="135" t="s">
        <v>188</v>
      </c>
      <c r="D29" s="136"/>
      <c r="E29" s="137"/>
      <c r="F29" s="137"/>
      <c r="G29" s="138"/>
      <c r="H29" s="29" t="s">
        <v>189</v>
      </c>
      <c r="I29" s="25" t="s">
        <v>1132</v>
      </c>
      <c r="J29" s="25" t="s">
        <v>1132</v>
      </c>
      <c r="K29" s="30"/>
      <c r="L29" s="30"/>
      <c r="M29" s="30"/>
      <c r="N29" s="30"/>
      <c r="O29" s="25" t="s">
        <v>1137</v>
      </c>
      <c r="P29" s="25"/>
      <c r="Q29" s="11" t="s">
        <v>1362</v>
      </c>
    </row>
    <row r="30" spans="1:17" s="60" customFormat="1" ht="57">
      <c r="A30" s="31" t="s">
        <v>36</v>
      </c>
      <c r="B30" s="31" t="s">
        <v>190</v>
      </c>
      <c r="C30" s="62" t="s">
        <v>691</v>
      </c>
      <c r="D30" s="20" t="s">
        <v>1110</v>
      </c>
      <c r="E30" s="32" t="str">
        <f>HYPERLINK("02-项目级\P4-运维服务系统\02-全程管理\01-项目监控\02-项目周报(Kamfu-YWFW-MC-weeklyrpt)V1-1-engl.xlsx","engl")</f>
        <v>engl</v>
      </c>
      <c r="F30" s="33" t="s">
        <v>1073</v>
      </c>
      <c r="G30" s="33" t="s">
        <v>41</v>
      </c>
      <c r="H30" s="34"/>
      <c r="I30" s="25" t="s">
        <v>1132</v>
      </c>
      <c r="J30" s="37"/>
      <c r="K30" s="35"/>
      <c r="L30" s="36"/>
      <c r="M30" s="36"/>
      <c r="N30" s="35"/>
      <c r="O30" s="37"/>
      <c r="P30" s="30"/>
      <c r="Q30" s="11" t="s">
        <v>1363</v>
      </c>
    </row>
    <row r="31" spans="1:17" s="60" customFormat="1" ht="39">
      <c r="A31" s="31" t="s">
        <v>36</v>
      </c>
      <c r="B31" s="31" t="s">
        <v>190</v>
      </c>
      <c r="C31" s="62" t="s">
        <v>42</v>
      </c>
      <c r="D31" s="8" t="s">
        <v>43</v>
      </c>
      <c r="E31" s="33" t="s">
        <v>39</v>
      </c>
      <c r="F31" s="33" t="s">
        <v>40</v>
      </c>
      <c r="G31" s="33" t="s">
        <v>41</v>
      </c>
      <c r="H31" s="34"/>
      <c r="I31" s="25" t="s">
        <v>1295</v>
      </c>
      <c r="J31" s="37"/>
      <c r="K31" s="35"/>
      <c r="L31" s="36"/>
      <c r="M31" s="36"/>
      <c r="N31" s="35"/>
      <c r="O31" s="37"/>
      <c r="P31" s="30" t="s">
        <v>1295</v>
      </c>
      <c r="Q31" s="11" t="s">
        <v>1363</v>
      </c>
    </row>
    <row r="32" spans="1:17" s="61" customFormat="1" ht="51.75" customHeight="1">
      <c r="A32" s="27" t="s">
        <v>29</v>
      </c>
      <c r="B32" s="45" t="s">
        <v>701</v>
      </c>
      <c r="C32" s="139" t="s">
        <v>702</v>
      </c>
      <c r="D32" s="140"/>
      <c r="E32" s="139"/>
      <c r="F32" s="139"/>
      <c r="G32" s="139"/>
      <c r="H32" s="139"/>
      <c r="I32" s="73" t="s">
        <v>703</v>
      </c>
      <c r="J32" s="73"/>
      <c r="K32" s="106" t="s">
        <v>704</v>
      </c>
      <c r="L32" s="106"/>
      <c r="M32" s="106" t="s">
        <v>1875</v>
      </c>
      <c r="N32" s="106"/>
      <c r="O32" s="25" t="s">
        <v>1137</v>
      </c>
      <c r="P32" s="74"/>
      <c r="Q32" s="11" t="s">
        <v>1363</v>
      </c>
    </row>
    <row r="33" spans="1:17" s="59" customFormat="1" ht="91">
      <c r="A33" s="27" t="s">
        <v>33</v>
      </c>
      <c r="B33" s="28" t="s">
        <v>701</v>
      </c>
      <c r="C33" s="135" t="s">
        <v>34</v>
      </c>
      <c r="D33" s="136"/>
      <c r="E33" s="137"/>
      <c r="F33" s="137"/>
      <c r="G33" s="138"/>
      <c r="H33" s="29" t="s">
        <v>185</v>
      </c>
      <c r="I33" s="25" t="s">
        <v>1132</v>
      </c>
      <c r="J33" s="25" t="s">
        <v>1132</v>
      </c>
      <c r="K33" s="30"/>
      <c r="L33" s="30"/>
      <c r="M33" s="30" t="s">
        <v>1875</v>
      </c>
      <c r="N33" s="30"/>
      <c r="O33" s="25" t="s">
        <v>1137</v>
      </c>
      <c r="P33" s="25"/>
      <c r="Q33" s="11" t="s">
        <v>1364</v>
      </c>
    </row>
    <row r="34" spans="1:17" s="60" customFormat="1" ht="85.5">
      <c r="A34" s="31" t="s">
        <v>36</v>
      </c>
      <c r="B34" s="31" t="s">
        <v>37</v>
      </c>
      <c r="C34" s="62" t="s">
        <v>705</v>
      </c>
      <c r="D34" s="18" t="s">
        <v>706</v>
      </c>
      <c r="E34" s="32" t="str">
        <f>HYPERLINK("02-项目级\P1-智能办服务平台\02-全程管理\01-项目监控\04-里程碑状态报告\04-编码里程碑状态报告(Kamfu-ZNB-MC-CodingMilestoneRpt)V1-0-engl.docx","engl")</f>
        <v>engl</v>
      </c>
      <c r="F34" s="33" t="s">
        <v>1073</v>
      </c>
      <c r="G34" s="33" t="s">
        <v>41</v>
      </c>
      <c r="H34" s="34"/>
      <c r="I34" s="25" t="s">
        <v>1132</v>
      </c>
      <c r="J34" s="37"/>
      <c r="K34" s="35"/>
      <c r="L34" s="36"/>
      <c r="M34" s="36"/>
      <c r="N34" s="35"/>
      <c r="O34" s="37"/>
      <c r="P34" s="30"/>
      <c r="Q34" s="11" t="s">
        <v>1364</v>
      </c>
    </row>
    <row r="35" spans="1:17" s="60" customFormat="1" ht="39">
      <c r="A35" s="31" t="s">
        <v>36</v>
      </c>
      <c r="B35" s="31" t="s">
        <v>37</v>
      </c>
      <c r="C35" s="62" t="s">
        <v>42</v>
      </c>
      <c r="D35" s="8" t="s">
        <v>43</v>
      </c>
      <c r="E35" s="33" t="s">
        <v>39</v>
      </c>
      <c r="F35" s="33" t="s">
        <v>40</v>
      </c>
      <c r="G35" s="33" t="s">
        <v>41</v>
      </c>
      <c r="H35" s="34"/>
      <c r="I35" s="25" t="s">
        <v>1295</v>
      </c>
      <c r="J35" s="37"/>
      <c r="K35" s="35"/>
      <c r="L35" s="36"/>
      <c r="M35" s="36"/>
      <c r="N35" s="35"/>
      <c r="O35" s="37"/>
      <c r="P35" s="30" t="s">
        <v>1295</v>
      </c>
      <c r="Q35" s="11" t="s">
        <v>1365</v>
      </c>
    </row>
    <row r="36" spans="1:17" s="59" customFormat="1" ht="39">
      <c r="A36" s="27" t="s">
        <v>33</v>
      </c>
      <c r="B36" s="28" t="s">
        <v>701</v>
      </c>
      <c r="C36" s="135" t="s">
        <v>188</v>
      </c>
      <c r="D36" s="136"/>
      <c r="E36" s="137"/>
      <c r="F36" s="137"/>
      <c r="G36" s="138"/>
      <c r="H36" s="29" t="s">
        <v>189</v>
      </c>
      <c r="I36" s="25" t="s">
        <v>1132</v>
      </c>
      <c r="J36" s="25" t="s">
        <v>1132</v>
      </c>
      <c r="K36" s="30"/>
      <c r="L36" s="30"/>
      <c r="M36" s="30"/>
      <c r="N36" s="30"/>
      <c r="O36" s="25" t="s">
        <v>1137</v>
      </c>
      <c r="P36" s="25"/>
      <c r="Q36" s="11" t="s">
        <v>1365</v>
      </c>
    </row>
    <row r="37" spans="1:17" s="60" customFormat="1" ht="76">
      <c r="A37" s="31" t="s">
        <v>36</v>
      </c>
      <c r="B37" s="31" t="s">
        <v>190</v>
      </c>
      <c r="C37" s="62" t="s">
        <v>705</v>
      </c>
      <c r="D37" s="20" t="s">
        <v>1112</v>
      </c>
      <c r="E37" s="32" t="str">
        <f>HYPERLINK("02-项目级\P4-运维服务系统\02-全程管理\01-项目监控\04-里程碑状态报告\04-编码里程碑状态报告(Kamfu-YWFW-MC-CodingMilestoneRpt)V1-0-engl.docx","engl")</f>
        <v>engl</v>
      </c>
      <c r="F37" s="33" t="s">
        <v>1073</v>
      </c>
      <c r="G37" s="33" t="s">
        <v>41</v>
      </c>
      <c r="H37" s="34"/>
      <c r="I37" s="25" t="s">
        <v>1132</v>
      </c>
      <c r="J37" s="37"/>
      <c r="K37" s="35"/>
      <c r="L37" s="36"/>
      <c r="M37" s="36"/>
      <c r="N37" s="35"/>
      <c r="O37" s="37"/>
      <c r="P37" s="30"/>
      <c r="Q37" s="11" t="s">
        <v>1366</v>
      </c>
    </row>
    <row r="38" spans="1:17" s="60" customFormat="1" ht="39">
      <c r="A38" s="31" t="s">
        <v>36</v>
      </c>
      <c r="B38" s="31" t="s">
        <v>190</v>
      </c>
      <c r="C38" s="62" t="s">
        <v>42</v>
      </c>
      <c r="D38" s="8" t="s">
        <v>43</v>
      </c>
      <c r="E38" s="33" t="s">
        <v>39</v>
      </c>
      <c r="F38" s="33" t="s">
        <v>40</v>
      </c>
      <c r="G38" s="33" t="s">
        <v>41</v>
      </c>
      <c r="H38" s="34"/>
      <c r="I38" s="25" t="s">
        <v>1295</v>
      </c>
      <c r="J38" s="37"/>
      <c r="K38" s="35"/>
      <c r="L38" s="36"/>
      <c r="M38" s="36"/>
      <c r="N38" s="35"/>
      <c r="O38" s="37"/>
      <c r="P38" s="30" t="s">
        <v>1295</v>
      </c>
      <c r="Q38" s="11" t="s">
        <v>1366</v>
      </c>
    </row>
    <row r="39" spans="1:17" s="61" customFormat="1" ht="51.75" customHeight="1">
      <c r="A39" s="27" t="s">
        <v>29</v>
      </c>
      <c r="B39" s="45" t="s">
        <v>707</v>
      </c>
      <c r="C39" s="139" t="s">
        <v>708</v>
      </c>
      <c r="D39" s="140"/>
      <c r="E39" s="139"/>
      <c r="F39" s="139"/>
      <c r="G39" s="139"/>
      <c r="H39" s="139"/>
      <c r="I39" s="73" t="s">
        <v>709</v>
      </c>
      <c r="J39" s="73" t="s">
        <v>710</v>
      </c>
      <c r="K39" s="106" t="s">
        <v>711</v>
      </c>
      <c r="L39" s="106"/>
      <c r="M39" s="106"/>
      <c r="N39" s="106"/>
      <c r="O39" s="25" t="s">
        <v>1137</v>
      </c>
      <c r="P39" s="74"/>
      <c r="Q39" s="11" t="s">
        <v>1367</v>
      </c>
    </row>
    <row r="40" spans="1:17" s="59" customFormat="1" ht="39">
      <c r="A40" s="27" t="s">
        <v>33</v>
      </c>
      <c r="B40" s="28" t="s">
        <v>707</v>
      </c>
      <c r="C40" s="135" t="s">
        <v>34</v>
      </c>
      <c r="D40" s="136"/>
      <c r="E40" s="137"/>
      <c r="F40" s="137"/>
      <c r="G40" s="138"/>
      <c r="H40" s="29" t="s">
        <v>185</v>
      </c>
      <c r="I40" s="25" t="s">
        <v>1132</v>
      </c>
      <c r="J40" s="25" t="s">
        <v>1132</v>
      </c>
      <c r="K40" s="30"/>
      <c r="L40" s="30"/>
      <c r="M40" s="30"/>
      <c r="N40" s="30"/>
      <c r="O40" s="25" t="s">
        <v>1137</v>
      </c>
      <c r="P40" s="25"/>
      <c r="Q40" s="11" t="s">
        <v>1367</v>
      </c>
    </row>
    <row r="41" spans="1:17" s="60" customFormat="1" ht="63">
      <c r="A41" s="31" t="s">
        <v>36</v>
      </c>
      <c r="B41" s="31" t="s">
        <v>37</v>
      </c>
      <c r="C41" s="62" t="s">
        <v>298</v>
      </c>
      <c r="D41" s="17" t="s">
        <v>299</v>
      </c>
      <c r="E41" s="32" t="str">
        <f>HYPERLINK("02-项目级\P1-智能办服务平台\01-生存周期\08-试运行及验收\02-验收\01-验收计划(Kamfu-ZNB-DA-AcceptencePlan)V1-1-engl.docx","engl")</f>
        <v>engl</v>
      </c>
      <c r="F41" s="33" t="s">
        <v>1073</v>
      </c>
      <c r="G41" s="33" t="s">
        <v>41</v>
      </c>
      <c r="H41" s="34"/>
      <c r="I41" s="25" t="s">
        <v>1132</v>
      </c>
      <c r="J41" s="37"/>
      <c r="K41" s="35"/>
      <c r="L41" s="36"/>
      <c r="M41" s="36"/>
      <c r="N41" s="35"/>
      <c r="O41" s="37"/>
      <c r="P41" s="30"/>
      <c r="Q41" s="11" t="s">
        <v>1368</v>
      </c>
    </row>
    <row r="42" spans="1:17" s="60" customFormat="1" ht="39">
      <c r="A42" s="31" t="s">
        <v>36</v>
      </c>
      <c r="B42" s="31" t="s">
        <v>37</v>
      </c>
      <c r="C42" s="62" t="s">
        <v>42</v>
      </c>
      <c r="D42" s="8" t="s">
        <v>43</v>
      </c>
      <c r="E42" s="33" t="s">
        <v>39</v>
      </c>
      <c r="F42" s="33" t="s">
        <v>40</v>
      </c>
      <c r="G42" s="33" t="s">
        <v>41</v>
      </c>
      <c r="H42" s="34"/>
      <c r="I42" s="25" t="s">
        <v>1295</v>
      </c>
      <c r="J42" s="37"/>
      <c r="K42" s="35"/>
      <c r="L42" s="36"/>
      <c r="M42" s="36"/>
      <c r="N42" s="35"/>
      <c r="O42" s="37"/>
      <c r="P42" s="30" t="s">
        <v>1295</v>
      </c>
      <c r="Q42" s="11" t="s">
        <v>1368</v>
      </c>
    </row>
    <row r="43" spans="1:17" s="59" customFormat="1" ht="39">
      <c r="A43" s="27" t="s">
        <v>33</v>
      </c>
      <c r="B43" s="28" t="s">
        <v>707</v>
      </c>
      <c r="C43" s="135" t="s">
        <v>188</v>
      </c>
      <c r="D43" s="136"/>
      <c r="E43" s="137"/>
      <c r="F43" s="137"/>
      <c r="G43" s="138"/>
      <c r="H43" s="29" t="s">
        <v>189</v>
      </c>
      <c r="I43" s="25" t="s">
        <v>1132</v>
      </c>
      <c r="J43" s="25" t="s">
        <v>1132</v>
      </c>
      <c r="K43" s="30"/>
      <c r="L43" s="30"/>
      <c r="M43" s="30"/>
      <c r="N43" s="30"/>
      <c r="O43" s="25" t="s">
        <v>1137</v>
      </c>
      <c r="P43" s="25"/>
      <c r="Q43" s="11" t="s">
        <v>1369</v>
      </c>
    </row>
    <row r="44" spans="1:17" s="60" customFormat="1" ht="57">
      <c r="A44" s="31" t="s">
        <v>36</v>
      </c>
      <c r="B44" s="31" t="s">
        <v>190</v>
      </c>
      <c r="C44" s="62" t="s">
        <v>298</v>
      </c>
      <c r="D44" s="18" t="s">
        <v>712</v>
      </c>
      <c r="E44" s="32" t="str">
        <f>HYPERLINK("02-项目级\P4-运维服务系统\01-生存周期\08-试运行及验收\02-验收\01-验收计划(Kamfu-YWFW-DA-AcceptencePlan)V1-0-engl.docx","engl")</f>
        <v>engl</v>
      </c>
      <c r="F44" s="33" t="s">
        <v>1073</v>
      </c>
      <c r="G44" s="33" t="s">
        <v>41</v>
      </c>
      <c r="H44" s="34"/>
      <c r="I44" s="25" t="s">
        <v>1132</v>
      </c>
      <c r="J44" s="37"/>
      <c r="K44" s="35"/>
      <c r="L44" s="36"/>
      <c r="M44" s="36"/>
      <c r="N44" s="35"/>
      <c r="O44" s="37"/>
      <c r="P44" s="30"/>
      <c r="Q44" s="11" t="s">
        <v>1369</v>
      </c>
    </row>
    <row r="45" spans="1:17" s="60" customFormat="1" ht="39">
      <c r="A45" s="31" t="s">
        <v>36</v>
      </c>
      <c r="B45" s="31" t="s">
        <v>190</v>
      </c>
      <c r="C45" s="62" t="s">
        <v>42</v>
      </c>
      <c r="D45" s="8" t="s">
        <v>43</v>
      </c>
      <c r="E45" s="33" t="s">
        <v>39</v>
      </c>
      <c r="F45" s="33" t="s">
        <v>40</v>
      </c>
      <c r="G45" s="33" t="s">
        <v>41</v>
      </c>
      <c r="H45" s="34"/>
      <c r="I45" s="25" t="s">
        <v>1295</v>
      </c>
      <c r="J45" s="37"/>
      <c r="K45" s="35"/>
      <c r="L45" s="36"/>
      <c r="M45" s="36"/>
      <c r="N45" s="35"/>
      <c r="O45" s="37"/>
      <c r="P45" s="30" t="s">
        <v>1295</v>
      </c>
      <c r="Q45" s="11" t="s">
        <v>1369</v>
      </c>
    </row>
    <row r="46" spans="1:17" s="61" customFormat="1" ht="51.75" customHeight="1">
      <c r="A46" s="27" t="s">
        <v>29</v>
      </c>
      <c r="B46" s="45" t="s">
        <v>713</v>
      </c>
      <c r="C46" s="139" t="s">
        <v>714</v>
      </c>
      <c r="D46" s="140"/>
      <c r="E46" s="139"/>
      <c r="F46" s="139"/>
      <c r="G46" s="139"/>
      <c r="H46" s="139"/>
      <c r="I46" s="73" t="s">
        <v>715</v>
      </c>
      <c r="J46" s="73" t="s">
        <v>716</v>
      </c>
      <c r="K46" s="106" t="s">
        <v>717</v>
      </c>
      <c r="L46" s="106"/>
      <c r="M46" s="106"/>
      <c r="N46" s="106"/>
      <c r="O46" s="25" t="s">
        <v>1137</v>
      </c>
      <c r="P46" s="74"/>
      <c r="Q46" s="11" t="s">
        <v>1370</v>
      </c>
    </row>
    <row r="47" spans="1:17" s="59" customFormat="1" ht="39">
      <c r="A47" s="27" t="s">
        <v>33</v>
      </c>
      <c r="B47" s="28" t="s">
        <v>713</v>
      </c>
      <c r="C47" s="135" t="s">
        <v>34</v>
      </c>
      <c r="D47" s="136"/>
      <c r="E47" s="137"/>
      <c r="F47" s="137"/>
      <c r="G47" s="138"/>
      <c r="H47" s="29" t="s">
        <v>185</v>
      </c>
      <c r="I47" s="25" t="s">
        <v>1132</v>
      </c>
      <c r="J47" s="25" t="s">
        <v>1132</v>
      </c>
      <c r="K47" s="30"/>
      <c r="L47" s="30"/>
      <c r="M47" s="30"/>
      <c r="N47" s="30"/>
      <c r="O47" s="25" t="s">
        <v>1137</v>
      </c>
      <c r="P47" s="25"/>
      <c r="Q47" s="11" t="s">
        <v>1370</v>
      </c>
    </row>
    <row r="48" spans="1:17" s="60" customFormat="1" ht="57">
      <c r="A48" s="31" t="s">
        <v>36</v>
      </c>
      <c r="B48" s="31" t="s">
        <v>37</v>
      </c>
      <c r="C48" s="62" t="s">
        <v>718</v>
      </c>
      <c r="D48" s="18" t="s">
        <v>719</v>
      </c>
      <c r="E48" s="33" t="s">
        <v>39</v>
      </c>
      <c r="F48" s="33" t="s">
        <v>1073</v>
      </c>
      <c r="G48" s="33" t="s">
        <v>41</v>
      </c>
      <c r="H48" s="34"/>
      <c r="I48" s="25" t="s">
        <v>1132</v>
      </c>
      <c r="J48" s="37"/>
      <c r="K48" s="35"/>
      <c r="L48" s="36"/>
      <c r="M48" s="36"/>
      <c r="N48" s="35"/>
      <c r="O48" s="37"/>
      <c r="P48" s="30"/>
      <c r="Q48" s="11" t="s">
        <v>1371</v>
      </c>
    </row>
    <row r="49" spans="1:17" s="60" customFormat="1" ht="39">
      <c r="A49" s="31" t="s">
        <v>36</v>
      </c>
      <c r="B49" s="31" t="s">
        <v>37</v>
      </c>
      <c r="C49" s="62" t="s">
        <v>42</v>
      </c>
      <c r="D49" s="8" t="s">
        <v>43</v>
      </c>
      <c r="E49" s="33" t="s">
        <v>39</v>
      </c>
      <c r="F49" s="33" t="s">
        <v>40</v>
      </c>
      <c r="G49" s="33" t="s">
        <v>41</v>
      </c>
      <c r="H49" s="34"/>
      <c r="I49" s="25" t="s">
        <v>1295</v>
      </c>
      <c r="J49" s="37"/>
      <c r="K49" s="35"/>
      <c r="L49" s="36"/>
      <c r="M49" s="36"/>
      <c r="N49" s="35"/>
      <c r="O49" s="37"/>
      <c r="P49" s="30" t="s">
        <v>1295</v>
      </c>
      <c r="Q49" s="11" t="s">
        <v>1371</v>
      </c>
    </row>
    <row r="50" spans="1:17" s="59" customFormat="1" ht="39">
      <c r="A50" s="27" t="s">
        <v>33</v>
      </c>
      <c r="B50" s="28" t="s">
        <v>713</v>
      </c>
      <c r="C50" s="135" t="s">
        <v>188</v>
      </c>
      <c r="D50" s="136"/>
      <c r="E50" s="137"/>
      <c r="F50" s="137"/>
      <c r="G50" s="138"/>
      <c r="H50" s="29" t="s">
        <v>189</v>
      </c>
      <c r="I50" s="25" t="s">
        <v>1132</v>
      </c>
      <c r="J50" s="25" t="s">
        <v>1132</v>
      </c>
      <c r="K50" s="30"/>
      <c r="L50" s="30"/>
      <c r="M50" s="30"/>
      <c r="N50" s="30"/>
      <c r="O50" s="25" t="s">
        <v>1137</v>
      </c>
      <c r="P50" s="25"/>
      <c r="Q50" s="11" t="s">
        <v>1372</v>
      </c>
    </row>
    <row r="51" spans="1:17" s="60" customFormat="1" ht="66.5">
      <c r="A51" s="31" t="s">
        <v>36</v>
      </c>
      <c r="B51" s="31" t="s">
        <v>190</v>
      </c>
      <c r="C51" s="62" t="s">
        <v>718</v>
      </c>
      <c r="D51" s="20" t="s">
        <v>1113</v>
      </c>
      <c r="E51" s="33" t="s">
        <v>39</v>
      </c>
      <c r="F51" s="33" t="s">
        <v>1073</v>
      </c>
      <c r="G51" s="33" t="s">
        <v>41</v>
      </c>
      <c r="H51" s="34"/>
      <c r="I51" s="25" t="s">
        <v>1132</v>
      </c>
      <c r="J51" s="37"/>
      <c r="K51" s="35"/>
      <c r="L51" s="36"/>
      <c r="M51" s="36"/>
      <c r="N51" s="35"/>
      <c r="O51" s="37"/>
      <c r="P51" s="30"/>
      <c r="Q51" s="11" t="s">
        <v>1372</v>
      </c>
    </row>
    <row r="52" spans="1:17" s="60" customFormat="1" ht="39">
      <c r="A52" s="31" t="s">
        <v>36</v>
      </c>
      <c r="B52" s="31" t="s">
        <v>190</v>
      </c>
      <c r="C52" s="62" t="s">
        <v>42</v>
      </c>
      <c r="D52" s="8" t="s">
        <v>43</v>
      </c>
      <c r="E52" s="33" t="s">
        <v>39</v>
      </c>
      <c r="F52" s="33" t="s">
        <v>40</v>
      </c>
      <c r="G52" s="33" t="s">
        <v>41</v>
      </c>
      <c r="H52" s="34"/>
      <c r="I52" s="25" t="s">
        <v>1295</v>
      </c>
      <c r="J52" s="37"/>
      <c r="K52" s="35"/>
      <c r="L52" s="36"/>
      <c r="M52" s="36"/>
      <c r="N52" s="35"/>
      <c r="O52" s="37"/>
      <c r="P52" s="30" t="s">
        <v>1295</v>
      </c>
      <c r="Q52" s="11" t="s">
        <v>1373</v>
      </c>
    </row>
    <row r="53" spans="1:17" s="59" customFormat="1" ht="39">
      <c r="A53" s="27" t="s">
        <v>27</v>
      </c>
      <c r="B53" s="82" t="s">
        <v>73</v>
      </c>
      <c r="C53" s="83"/>
      <c r="D53" s="81"/>
      <c r="E53" s="83"/>
      <c r="F53" s="83"/>
      <c r="G53" s="83"/>
      <c r="H53" s="83"/>
      <c r="I53" s="75"/>
      <c r="J53" s="75"/>
      <c r="K53" s="83"/>
      <c r="L53" s="30"/>
      <c r="M53" s="30"/>
      <c r="N53" s="30"/>
      <c r="O53" s="25"/>
      <c r="P53" s="74"/>
      <c r="Q53" s="11" t="s">
        <v>1373</v>
      </c>
    </row>
    <row r="54" spans="1:17" s="61" customFormat="1" ht="51.75" customHeight="1">
      <c r="A54" s="27" t="s">
        <v>29</v>
      </c>
      <c r="B54" s="45" t="s">
        <v>720</v>
      </c>
      <c r="C54" s="139" t="s">
        <v>721</v>
      </c>
      <c r="D54" s="140"/>
      <c r="E54" s="139"/>
      <c r="F54" s="139"/>
      <c r="G54" s="139"/>
      <c r="H54" s="139"/>
      <c r="I54" s="73" t="s">
        <v>722</v>
      </c>
      <c r="J54" s="73" t="s">
        <v>723</v>
      </c>
      <c r="K54" s="106" t="s">
        <v>724</v>
      </c>
      <c r="L54" s="106"/>
      <c r="M54" s="106"/>
      <c r="N54" s="106"/>
      <c r="O54" s="25" t="s">
        <v>1137</v>
      </c>
      <c r="P54" s="74"/>
      <c r="Q54" s="11" t="s">
        <v>1373</v>
      </c>
    </row>
    <row r="55" spans="1:17" s="60" customFormat="1" ht="39">
      <c r="A55" s="27" t="s">
        <v>33</v>
      </c>
      <c r="B55" s="28" t="s">
        <v>720</v>
      </c>
      <c r="C55" s="135" t="s">
        <v>34</v>
      </c>
      <c r="D55" s="136"/>
      <c r="E55" s="137"/>
      <c r="F55" s="137"/>
      <c r="G55" s="138"/>
      <c r="H55" s="29" t="s">
        <v>185</v>
      </c>
      <c r="I55" s="25" t="s">
        <v>1132</v>
      </c>
      <c r="J55" s="25" t="s">
        <v>1132</v>
      </c>
      <c r="K55" s="30"/>
      <c r="L55" s="30"/>
      <c r="M55" s="30"/>
      <c r="N55" s="30"/>
      <c r="O55" s="25" t="s">
        <v>1137</v>
      </c>
      <c r="P55" s="30"/>
      <c r="Q55" s="11" t="s">
        <v>1374</v>
      </c>
    </row>
    <row r="56" spans="1:17" s="60" customFormat="1" ht="47.5">
      <c r="A56" s="31" t="s">
        <v>36</v>
      </c>
      <c r="B56" s="31" t="s">
        <v>37</v>
      </c>
      <c r="C56" s="62" t="s">
        <v>199</v>
      </c>
      <c r="D56" s="18" t="s">
        <v>725</v>
      </c>
      <c r="E56" s="32" t="str">
        <f>HYPERLINK("02-项目级\P1-智能办服务平台\01-生存周期\03-项目策划\03-项目计划书 (Kamfu-ZNB-PLAN-Plan)V1-1-engl.docx","engl")</f>
        <v>engl</v>
      </c>
      <c r="F56" s="33" t="s">
        <v>1073</v>
      </c>
      <c r="G56" s="33" t="s">
        <v>41</v>
      </c>
      <c r="H56" s="34"/>
      <c r="I56" s="25" t="s">
        <v>1132</v>
      </c>
      <c r="J56" s="37"/>
      <c r="K56" s="35"/>
      <c r="L56" s="36"/>
      <c r="M56" s="36"/>
      <c r="N56" s="35"/>
      <c r="O56" s="37"/>
      <c r="P56" s="30"/>
      <c r="Q56" s="11" t="s">
        <v>1374</v>
      </c>
    </row>
    <row r="57" spans="1:17" s="59" customFormat="1" ht="54">
      <c r="A57" s="31" t="s">
        <v>36</v>
      </c>
      <c r="B57" s="31" t="s">
        <v>37</v>
      </c>
      <c r="C57" s="84" t="s">
        <v>726</v>
      </c>
      <c r="D57" s="17" t="s">
        <v>1114</v>
      </c>
      <c r="E57" s="85" t="str">
        <f>HYPERLINK("01-组织级\01-组织财富库\01-标准过程文件库\01-项目管理规范\04-项目监控\项目监控过程文件 (Kamfu-SPI-MC-Proc-Doc)v1-1-engl.docx","engl")</f>
        <v>engl</v>
      </c>
      <c r="F57" s="36" t="s">
        <v>1073</v>
      </c>
      <c r="G57" s="36" t="s">
        <v>41</v>
      </c>
      <c r="H57" s="34"/>
      <c r="I57" s="25" t="s">
        <v>1132</v>
      </c>
      <c r="J57" s="37"/>
      <c r="K57" s="35"/>
      <c r="L57" s="36"/>
      <c r="M57" s="36"/>
      <c r="N57" s="35"/>
      <c r="O57" s="37"/>
      <c r="P57" s="25"/>
      <c r="Q57" s="11" t="s">
        <v>1375</v>
      </c>
    </row>
    <row r="58" spans="1:17" s="60" customFormat="1" ht="39">
      <c r="A58" s="27" t="s">
        <v>33</v>
      </c>
      <c r="B58" s="28" t="s">
        <v>720</v>
      </c>
      <c r="C58" s="135" t="s">
        <v>188</v>
      </c>
      <c r="D58" s="136"/>
      <c r="E58" s="137"/>
      <c r="F58" s="137"/>
      <c r="G58" s="138"/>
      <c r="H58" s="29" t="s">
        <v>189</v>
      </c>
      <c r="I58" s="25" t="s">
        <v>1132</v>
      </c>
      <c r="J58" s="25" t="s">
        <v>1132</v>
      </c>
      <c r="K58" s="30"/>
      <c r="L58" s="30"/>
      <c r="M58" s="30"/>
      <c r="N58" s="30"/>
      <c r="O58" s="25" t="s">
        <v>1137</v>
      </c>
      <c r="P58" s="30"/>
      <c r="Q58" s="11" t="s">
        <v>1375</v>
      </c>
    </row>
    <row r="59" spans="1:17" s="60" customFormat="1" ht="47.5">
      <c r="A59" s="31" t="s">
        <v>36</v>
      </c>
      <c r="B59" s="31" t="s">
        <v>190</v>
      </c>
      <c r="C59" s="62" t="s">
        <v>199</v>
      </c>
      <c r="D59" s="19" t="s">
        <v>727</v>
      </c>
      <c r="E59" s="32" t="str">
        <f>HYPERLINK("02-项目级\P4-运维服务系统\01-生存周期\03-项目策划\03-项目计划书 (Kamfu-YWFW-PLAN-Plan)V1-1-engl.docx","engl")</f>
        <v>engl</v>
      </c>
      <c r="F59" s="33" t="s">
        <v>1073</v>
      </c>
      <c r="G59" s="33" t="s">
        <v>41</v>
      </c>
      <c r="H59" s="34"/>
      <c r="I59" s="25" t="s">
        <v>1132</v>
      </c>
      <c r="J59" s="37"/>
      <c r="K59" s="35"/>
      <c r="L59" s="36"/>
      <c r="M59" s="36"/>
      <c r="N59" s="35"/>
      <c r="O59" s="37"/>
      <c r="P59" s="30"/>
      <c r="Q59" s="11" t="s">
        <v>1376</v>
      </c>
    </row>
    <row r="60" spans="1:17" s="59" customFormat="1" ht="66.5">
      <c r="A60" s="31" t="s">
        <v>36</v>
      </c>
      <c r="B60" s="31" t="s">
        <v>190</v>
      </c>
      <c r="C60" s="84" t="s">
        <v>726</v>
      </c>
      <c r="D60" s="18" t="s">
        <v>728</v>
      </c>
      <c r="E60" s="85" t="str">
        <f>HYPERLINK("01-组织级\01-组织财富库\01-标准过程文件库\01-项目管理规范\04-项目监控\项目监控过程文件 (Kamfu-SPI-MC-Proc-Doc)v1-1-engl.docx","engl")</f>
        <v>engl</v>
      </c>
      <c r="F60" s="36" t="s">
        <v>1073</v>
      </c>
      <c r="G60" s="36" t="s">
        <v>41</v>
      </c>
      <c r="H60" s="34"/>
      <c r="I60" s="25" t="s">
        <v>1132</v>
      </c>
      <c r="J60" s="37"/>
      <c r="K60" s="35"/>
      <c r="L60" s="36"/>
      <c r="M60" s="36"/>
      <c r="N60" s="35"/>
      <c r="O60" s="37"/>
      <c r="P60" s="25"/>
      <c r="Q60" s="11" t="s">
        <v>1376</v>
      </c>
    </row>
    <row r="61" spans="1:17" s="61" customFormat="1" ht="51.75" customHeight="1">
      <c r="A61" s="27" t="s">
        <v>29</v>
      </c>
      <c r="B61" s="45" t="s">
        <v>729</v>
      </c>
      <c r="C61" s="139" t="s">
        <v>730</v>
      </c>
      <c r="D61" s="140"/>
      <c r="E61" s="139"/>
      <c r="F61" s="139"/>
      <c r="G61" s="139"/>
      <c r="H61" s="139"/>
      <c r="I61" s="73" t="s">
        <v>731</v>
      </c>
      <c r="J61" s="73"/>
      <c r="K61" s="106" t="s">
        <v>732</v>
      </c>
      <c r="L61" s="106"/>
      <c r="M61" s="106"/>
      <c r="N61" s="106"/>
      <c r="O61" s="25" t="s">
        <v>1137</v>
      </c>
      <c r="P61" s="74"/>
      <c r="Q61" s="11" t="s">
        <v>1377</v>
      </c>
    </row>
    <row r="62" spans="1:17" s="59" customFormat="1" ht="39">
      <c r="A62" s="27" t="s">
        <v>33</v>
      </c>
      <c r="B62" s="28" t="s">
        <v>729</v>
      </c>
      <c r="C62" s="135" t="s">
        <v>34</v>
      </c>
      <c r="D62" s="136"/>
      <c r="E62" s="137"/>
      <c r="F62" s="137"/>
      <c r="G62" s="138"/>
      <c r="H62" s="29" t="s">
        <v>185</v>
      </c>
      <c r="I62" s="25" t="s">
        <v>1132</v>
      </c>
      <c r="J62" s="25" t="s">
        <v>1132</v>
      </c>
      <c r="K62" s="30"/>
      <c r="L62" s="30"/>
      <c r="M62" s="30"/>
      <c r="N62" s="30"/>
      <c r="O62" s="25" t="s">
        <v>1137</v>
      </c>
      <c r="P62" s="25"/>
      <c r="Q62" s="11" t="s">
        <v>1377</v>
      </c>
    </row>
    <row r="63" spans="1:17" s="60" customFormat="1" ht="66.5">
      <c r="A63" s="31" t="s">
        <v>36</v>
      </c>
      <c r="B63" s="31" t="s">
        <v>37</v>
      </c>
      <c r="C63" s="62" t="s">
        <v>718</v>
      </c>
      <c r="D63" s="18" t="s">
        <v>733</v>
      </c>
      <c r="E63" s="33" t="s">
        <v>39</v>
      </c>
      <c r="F63" s="33" t="s">
        <v>1073</v>
      </c>
      <c r="G63" s="33" t="s">
        <v>41</v>
      </c>
      <c r="H63" s="34"/>
      <c r="I63" s="25" t="s">
        <v>1132</v>
      </c>
      <c r="J63" s="37"/>
      <c r="K63" s="35"/>
      <c r="L63" s="36"/>
      <c r="M63" s="36"/>
      <c r="N63" s="35"/>
      <c r="O63" s="37"/>
      <c r="P63" s="30"/>
      <c r="Q63" s="11" t="s">
        <v>1378</v>
      </c>
    </row>
    <row r="64" spans="1:17" s="60" customFormat="1" ht="39">
      <c r="A64" s="31" t="s">
        <v>36</v>
      </c>
      <c r="B64" s="31" t="s">
        <v>37</v>
      </c>
      <c r="C64" s="62" t="s">
        <v>42</v>
      </c>
      <c r="D64" s="8" t="s">
        <v>43</v>
      </c>
      <c r="E64" s="33" t="s">
        <v>39</v>
      </c>
      <c r="F64" s="33" t="s">
        <v>40</v>
      </c>
      <c r="G64" s="33" t="s">
        <v>41</v>
      </c>
      <c r="H64" s="34"/>
      <c r="I64" s="25" t="s">
        <v>1295</v>
      </c>
      <c r="J64" s="37"/>
      <c r="K64" s="35"/>
      <c r="L64" s="36"/>
      <c r="M64" s="36"/>
      <c r="N64" s="35"/>
      <c r="O64" s="37"/>
      <c r="P64" s="30" t="s">
        <v>1295</v>
      </c>
      <c r="Q64" s="11" t="s">
        <v>1378</v>
      </c>
    </row>
    <row r="65" spans="1:17" s="59" customFormat="1" ht="39">
      <c r="A65" s="27" t="s">
        <v>33</v>
      </c>
      <c r="B65" s="28" t="s">
        <v>729</v>
      </c>
      <c r="C65" s="135" t="s">
        <v>188</v>
      </c>
      <c r="D65" s="136"/>
      <c r="E65" s="137"/>
      <c r="F65" s="137"/>
      <c r="G65" s="138"/>
      <c r="H65" s="29" t="s">
        <v>189</v>
      </c>
      <c r="I65" s="25" t="s">
        <v>1132</v>
      </c>
      <c r="J65" s="25" t="s">
        <v>1132</v>
      </c>
      <c r="K65" s="30"/>
      <c r="L65" s="30"/>
      <c r="M65" s="30"/>
      <c r="N65" s="30"/>
      <c r="O65" s="25" t="s">
        <v>1137</v>
      </c>
      <c r="P65" s="25"/>
      <c r="Q65" s="11" t="s">
        <v>1379</v>
      </c>
    </row>
    <row r="66" spans="1:17" s="60" customFormat="1" ht="66.5">
      <c r="A66" s="31" t="s">
        <v>36</v>
      </c>
      <c r="B66" s="31" t="s">
        <v>190</v>
      </c>
      <c r="C66" s="62" t="s">
        <v>718</v>
      </c>
      <c r="D66" s="20" t="s">
        <v>1113</v>
      </c>
      <c r="E66" s="33" t="s">
        <v>39</v>
      </c>
      <c r="F66" s="33" t="s">
        <v>1073</v>
      </c>
      <c r="G66" s="33" t="s">
        <v>41</v>
      </c>
      <c r="H66" s="34"/>
      <c r="I66" s="25" t="s">
        <v>1132</v>
      </c>
      <c r="J66" s="37"/>
      <c r="K66" s="35"/>
      <c r="L66" s="36"/>
      <c r="M66" s="36"/>
      <c r="N66" s="35"/>
      <c r="O66" s="37"/>
      <c r="P66" s="30"/>
      <c r="Q66" s="11" t="s">
        <v>1379</v>
      </c>
    </row>
    <row r="67" spans="1:17" s="60" customFormat="1" ht="39">
      <c r="A67" s="31" t="s">
        <v>36</v>
      </c>
      <c r="B67" s="31" t="s">
        <v>190</v>
      </c>
      <c r="C67" s="62" t="s">
        <v>42</v>
      </c>
      <c r="D67" s="8" t="s">
        <v>43</v>
      </c>
      <c r="E67" s="33" t="s">
        <v>39</v>
      </c>
      <c r="F67" s="33" t="s">
        <v>40</v>
      </c>
      <c r="G67" s="33" t="s">
        <v>41</v>
      </c>
      <c r="H67" s="34"/>
      <c r="I67" s="25" t="s">
        <v>1295</v>
      </c>
      <c r="J67" s="37"/>
      <c r="K67" s="35"/>
      <c r="L67" s="36"/>
      <c r="M67" s="36"/>
      <c r="N67" s="35"/>
      <c r="O67" s="37"/>
      <c r="P67" s="30" t="s">
        <v>1295</v>
      </c>
      <c r="Q67" s="11" t="s">
        <v>1380</v>
      </c>
    </row>
    <row r="68" spans="1:17" s="61" customFormat="1" ht="51.75" customHeight="1">
      <c r="A68" s="27" t="s">
        <v>29</v>
      </c>
      <c r="B68" s="45" t="s">
        <v>734</v>
      </c>
      <c r="C68" s="139" t="s">
        <v>735</v>
      </c>
      <c r="D68" s="140"/>
      <c r="E68" s="139"/>
      <c r="F68" s="139"/>
      <c r="G68" s="139"/>
      <c r="H68" s="139"/>
      <c r="I68" s="73" t="s">
        <v>736</v>
      </c>
      <c r="J68" s="73"/>
      <c r="K68" s="106" t="s">
        <v>737</v>
      </c>
      <c r="L68" s="106"/>
      <c r="M68" s="106"/>
      <c r="N68" s="106"/>
      <c r="O68" s="25" t="s">
        <v>1137</v>
      </c>
      <c r="P68" s="74"/>
      <c r="Q68" s="11" t="s">
        <v>1381</v>
      </c>
    </row>
    <row r="69" spans="1:17" s="59" customFormat="1" ht="39">
      <c r="A69" s="27" t="s">
        <v>33</v>
      </c>
      <c r="B69" s="28" t="s">
        <v>734</v>
      </c>
      <c r="C69" s="135" t="s">
        <v>34</v>
      </c>
      <c r="D69" s="136"/>
      <c r="E69" s="137"/>
      <c r="F69" s="137"/>
      <c r="G69" s="138"/>
      <c r="H69" s="29" t="s">
        <v>185</v>
      </c>
      <c r="I69" s="25" t="s">
        <v>1132</v>
      </c>
      <c r="J69" s="25" t="s">
        <v>1132</v>
      </c>
      <c r="K69" s="30"/>
      <c r="L69" s="30"/>
      <c r="M69" s="30"/>
      <c r="N69" s="30"/>
      <c r="O69" s="25" t="s">
        <v>1137</v>
      </c>
      <c r="P69" s="25"/>
      <c r="Q69" s="11" t="s">
        <v>1381</v>
      </c>
    </row>
    <row r="70" spans="1:17" s="60" customFormat="1" ht="66.5">
      <c r="A70" s="31" t="s">
        <v>36</v>
      </c>
      <c r="B70" s="31" t="s">
        <v>37</v>
      </c>
      <c r="C70" s="62" t="s">
        <v>488</v>
      </c>
      <c r="D70" s="18" t="s">
        <v>489</v>
      </c>
      <c r="E70" s="32" t="str">
        <f>HYPERLINK("01-组织级\01-组织财富库\01-标准过程文件库\04-组织过程类\02-过程资产管理\工作环境标准(Kamfu-SPI-PAD-Std-Environment)V1-1-engl.docx","engl")</f>
        <v>engl</v>
      </c>
      <c r="F70" s="33" t="s">
        <v>1073</v>
      </c>
      <c r="G70" s="33" t="s">
        <v>41</v>
      </c>
      <c r="H70" s="34"/>
      <c r="I70" s="25" t="s">
        <v>1132</v>
      </c>
      <c r="J70" s="37"/>
      <c r="K70" s="35"/>
      <c r="L70" s="36"/>
      <c r="M70" s="36"/>
      <c r="N70" s="35"/>
      <c r="O70" s="37"/>
      <c r="P70" s="30"/>
      <c r="Q70" s="11" t="s">
        <v>1382</v>
      </c>
    </row>
    <row r="71" spans="1:17" s="60" customFormat="1" ht="39">
      <c r="A71" s="31" t="s">
        <v>36</v>
      </c>
      <c r="B71" s="31" t="s">
        <v>37</v>
      </c>
      <c r="C71" s="62" t="s">
        <v>42</v>
      </c>
      <c r="D71" s="8" t="s">
        <v>43</v>
      </c>
      <c r="E71" s="33" t="s">
        <v>39</v>
      </c>
      <c r="F71" s="33" t="s">
        <v>40</v>
      </c>
      <c r="G71" s="33" t="s">
        <v>41</v>
      </c>
      <c r="H71" s="34"/>
      <c r="I71" s="25" t="s">
        <v>1295</v>
      </c>
      <c r="J71" s="37"/>
      <c r="K71" s="35"/>
      <c r="L71" s="36"/>
      <c r="M71" s="36"/>
      <c r="N71" s="35"/>
      <c r="O71" s="37"/>
      <c r="P71" s="30" t="s">
        <v>1295</v>
      </c>
      <c r="Q71" s="11" t="s">
        <v>1382</v>
      </c>
    </row>
    <row r="72" spans="1:17" s="59" customFormat="1" ht="39">
      <c r="A72" s="27" t="s">
        <v>33</v>
      </c>
      <c r="B72" s="28" t="s">
        <v>734</v>
      </c>
      <c r="C72" s="135" t="s">
        <v>188</v>
      </c>
      <c r="D72" s="136"/>
      <c r="E72" s="137"/>
      <c r="F72" s="137"/>
      <c r="G72" s="138"/>
      <c r="H72" s="29" t="s">
        <v>189</v>
      </c>
      <c r="I72" s="25" t="s">
        <v>1132</v>
      </c>
      <c r="J72" s="25" t="s">
        <v>1132</v>
      </c>
      <c r="K72" s="30"/>
      <c r="L72" s="30"/>
      <c r="M72" s="30"/>
      <c r="N72" s="30"/>
      <c r="O72" s="25" t="s">
        <v>1137</v>
      </c>
      <c r="P72" s="25"/>
      <c r="Q72" s="11" t="s">
        <v>1383</v>
      </c>
    </row>
    <row r="73" spans="1:17" s="60" customFormat="1" ht="66.5">
      <c r="A73" s="31" t="s">
        <v>36</v>
      </c>
      <c r="B73" s="31" t="s">
        <v>190</v>
      </c>
      <c r="C73" s="62" t="s">
        <v>488</v>
      </c>
      <c r="D73" s="18" t="s">
        <v>489</v>
      </c>
      <c r="E73" s="32" t="str">
        <f>HYPERLINK("01-组织级\01-组织财富库\01-标准过程文件库\04-组织过程类\02-过程资产管理\工作环境标准(Kamfu-SPI-PAD-Std-Environment)V1-1-engl.docx","engl")</f>
        <v>engl</v>
      </c>
      <c r="F73" s="33" t="s">
        <v>1073</v>
      </c>
      <c r="G73" s="33" t="s">
        <v>41</v>
      </c>
      <c r="H73" s="34"/>
      <c r="I73" s="25" t="s">
        <v>1132</v>
      </c>
      <c r="J73" s="37"/>
      <c r="K73" s="35"/>
      <c r="L73" s="36"/>
      <c r="M73" s="36"/>
      <c r="N73" s="35"/>
      <c r="O73" s="37"/>
      <c r="P73" s="30"/>
      <c r="Q73" s="11" t="s">
        <v>1383</v>
      </c>
    </row>
    <row r="74" spans="1:17" s="60" customFormat="1" ht="39">
      <c r="A74" s="31" t="s">
        <v>36</v>
      </c>
      <c r="B74" s="31" t="s">
        <v>190</v>
      </c>
      <c r="C74" s="62" t="s">
        <v>42</v>
      </c>
      <c r="D74" s="8" t="s">
        <v>43</v>
      </c>
      <c r="E74" s="33" t="s">
        <v>39</v>
      </c>
      <c r="F74" s="33" t="s">
        <v>40</v>
      </c>
      <c r="G74" s="33" t="s">
        <v>41</v>
      </c>
      <c r="H74" s="34"/>
      <c r="I74" s="25" t="s">
        <v>1295</v>
      </c>
      <c r="J74" s="37"/>
      <c r="K74" s="35"/>
      <c r="L74" s="36"/>
      <c r="M74" s="36"/>
      <c r="N74" s="35"/>
      <c r="O74" s="37"/>
      <c r="P74" s="30" t="s">
        <v>1295</v>
      </c>
      <c r="Q74" s="11" t="s">
        <v>1384</v>
      </c>
    </row>
    <row r="75" spans="1:17" s="61" customFormat="1" ht="51.75" customHeight="1">
      <c r="A75" s="27" t="s">
        <v>29</v>
      </c>
      <c r="B75" s="45" t="s">
        <v>738</v>
      </c>
      <c r="C75" s="139" t="s">
        <v>739</v>
      </c>
      <c r="D75" s="140"/>
      <c r="E75" s="139"/>
      <c r="F75" s="139"/>
      <c r="G75" s="139"/>
      <c r="H75" s="139"/>
      <c r="I75" s="73" t="s">
        <v>740</v>
      </c>
      <c r="J75" s="73"/>
      <c r="K75" s="106" t="s">
        <v>741</v>
      </c>
      <c r="L75" s="106"/>
      <c r="M75" s="106"/>
      <c r="N75" s="106"/>
      <c r="O75" s="41" t="s">
        <v>1137</v>
      </c>
      <c r="P75" s="74"/>
      <c r="Q75" s="11" t="s">
        <v>1384</v>
      </c>
    </row>
    <row r="76" spans="1:17" s="59" customFormat="1" ht="39">
      <c r="A76" s="27" t="s">
        <v>33</v>
      </c>
      <c r="B76" s="28" t="s">
        <v>738</v>
      </c>
      <c r="C76" s="135" t="s">
        <v>34</v>
      </c>
      <c r="D76" s="136"/>
      <c r="E76" s="137"/>
      <c r="F76" s="137"/>
      <c r="G76" s="138"/>
      <c r="H76" s="29" t="s">
        <v>185</v>
      </c>
      <c r="I76" s="25" t="s">
        <v>1132</v>
      </c>
      <c r="J76" s="25" t="s">
        <v>1132</v>
      </c>
      <c r="K76" s="30"/>
      <c r="L76" s="30"/>
      <c r="M76" s="30"/>
      <c r="N76" s="30"/>
      <c r="O76" s="25" t="s">
        <v>1137</v>
      </c>
      <c r="P76" s="25"/>
      <c r="Q76" s="11" t="s">
        <v>1385</v>
      </c>
    </row>
    <row r="77" spans="1:17" s="60" customFormat="1" ht="47.5">
      <c r="A77" s="31" t="s">
        <v>36</v>
      </c>
      <c r="B77" s="31" t="s">
        <v>37</v>
      </c>
      <c r="C77" s="62" t="s">
        <v>342</v>
      </c>
      <c r="D77" s="18" t="s">
        <v>697</v>
      </c>
      <c r="E77" s="32" t="str">
        <f>HYPERLINK("02-项目级\P1-智能办服务平台\02-全程管理\01-项目监控\02-问题管理表(Kamfu-ZNB-MC-IssueList)V1-0-engl.xlsx","engl")</f>
        <v>engl</v>
      </c>
      <c r="F77" s="33" t="s">
        <v>1073</v>
      </c>
      <c r="G77" s="33" t="s">
        <v>41</v>
      </c>
      <c r="H77" s="34"/>
      <c r="I77" s="25" t="s">
        <v>1132</v>
      </c>
      <c r="J77" s="37"/>
      <c r="K77" s="35"/>
      <c r="L77" s="36"/>
      <c r="M77" s="36"/>
      <c r="N77" s="35"/>
      <c r="O77" s="37"/>
      <c r="P77" s="30"/>
      <c r="Q77" s="11" t="s">
        <v>1385</v>
      </c>
    </row>
    <row r="78" spans="1:17" s="60" customFormat="1" ht="39">
      <c r="A78" s="31" t="s">
        <v>36</v>
      </c>
      <c r="B78" s="31" t="s">
        <v>37</v>
      </c>
      <c r="C78" s="62" t="s">
        <v>42</v>
      </c>
      <c r="D78" s="8" t="s">
        <v>43</v>
      </c>
      <c r="E78" s="33" t="s">
        <v>39</v>
      </c>
      <c r="F78" s="33" t="s">
        <v>40</v>
      </c>
      <c r="G78" s="33" t="s">
        <v>41</v>
      </c>
      <c r="H78" s="34"/>
      <c r="I78" s="25" t="s">
        <v>1295</v>
      </c>
      <c r="J78" s="37"/>
      <c r="K78" s="35"/>
      <c r="L78" s="36"/>
      <c r="M78" s="36"/>
      <c r="N78" s="35"/>
      <c r="O78" s="37"/>
      <c r="P78" s="30" t="s">
        <v>1295</v>
      </c>
      <c r="Q78" s="11" t="s">
        <v>1386</v>
      </c>
    </row>
    <row r="79" spans="1:17" s="59" customFormat="1" ht="39">
      <c r="A79" s="27" t="s">
        <v>33</v>
      </c>
      <c r="B79" s="28" t="s">
        <v>738</v>
      </c>
      <c r="C79" s="135" t="s">
        <v>188</v>
      </c>
      <c r="D79" s="136"/>
      <c r="E79" s="137"/>
      <c r="F79" s="137"/>
      <c r="G79" s="138"/>
      <c r="H79" s="29" t="s">
        <v>189</v>
      </c>
      <c r="I79" s="25" t="s">
        <v>1132</v>
      </c>
      <c r="J79" s="25" t="s">
        <v>1132</v>
      </c>
      <c r="K79" s="30"/>
      <c r="L79" s="30"/>
      <c r="M79" s="30"/>
      <c r="N79" s="30"/>
      <c r="O79" s="25" t="s">
        <v>1137</v>
      </c>
      <c r="P79" s="25"/>
      <c r="Q79" s="11" t="s">
        <v>1386</v>
      </c>
    </row>
    <row r="80" spans="1:17" s="60" customFormat="1" ht="39">
      <c r="A80" s="31" t="s">
        <v>36</v>
      </c>
      <c r="B80" s="31" t="s">
        <v>190</v>
      </c>
      <c r="C80" s="62" t="s">
        <v>342</v>
      </c>
      <c r="D80" s="24" t="s">
        <v>43</v>
      </c>
      <c r="E80" s="33" t="s">
        <v>39</v>
      </c>
      <c r="F80" s="33" t="s">
        <v>40</v>
      </c>
      <c r="G80" s="33" t="s">
        <v>41</v>
      </c>
      <c r="H80" s="34"/>
      <c r="I80" s="25" t="s">
        <v>1132</v>
      </c>
      <c r="J80" s="37"/>
      <c r="K80" s="35"/>
      <c r="L80" s="36"/>
      <c r="M80" s="36"/>
      <c r="N80" s="35"/>
      <c r="O80" s="37"/>
      <c r="P80" s="30"/>
      <c r="Q80" s="11" t="s">
        <v>1387</v>
      </c>
    </row>
    <row r="81" spans="1:17" s="60" customFormat="1" ht="39">
      <c r="A81" s="31" t="s">
        <v>36</v>
      </c>
      <c r="B81" s="31" t="s">
        <v>190</v>
      </c>
      <c r="C81" s="62" t="s">
        <v>42</v>
      </c>
      <c r="D81" s="24" t="s">
        <v>43</v>
      </c>
      <c r="E81" s="33" t="s">
        <v>39</v>
      </c>
      <c r="F81" s="33" t="s">
        <v>40</v>
      </c>
      <c r="G81" s="33" t="s">
        <v>41</v>
      </c>
      <c r="H81" s="34"/>
      <c r="I81" s="25" t="s">
        <v>1295</v>
      </c>
      <c r="J81" s="37"/>
      <c r="K81" s="35"/>
      <c r="L81" s="36"/>
      <c r="M81" s="36"/>
      <c r="N81" s="35"/>
      <c r="O81" s="37"/>
      <c r="P81" s="30" t="s">
        <v>1295</v>
      </c>
      <c r="Q81" s="11" t="s">
        <v>1387</v>
      </c>
    </row>
  </sheetData>
  <autoFilter ref="A8:Q8" xr:uid="{2355521C-D3C2-44E2-983F-7B35F37BAD68}"/>
  <mergeCells count="30">
    <mergeCell ref="C18:G18"/>
    <mergeCell ref="C21:G21"/>
    <mergeCell ref="C25:H25"/>
    <mergeCell ref="C26:G26"/>
    <mergeCell ref="C10:H10"/>
    <mergeCell ref="C11:G11"/>
    <mergeCell ref="C14:G14"/>
    <mergeCell ref="C17:H17"/>
    <mergeCell ref="C39:H39"/>
    <mergeCell ref="C40:G40"/>
    <mergeCell ref="C43:G43"/>
    <mergeCell ref="C46:H46"/>
    <mergeCell ref="C29:G29"/>
    <mergeCell ref="C32:H32"/>
    <mergeCell ref="C33:G33"/>
    <mergeCell ref="C36:G36"/>
    <mergeCell ref="C58:G58"/>
    <mergeCell ref="C61:H61"/>
    <mergeCell ref="C62:G62"/>
    <mergeCell ref="C65:G65"/>
    <mergeCell ref="C47:G47"/>
    <mergeCell ref="C50:G50"/>
    <mergeCell ref="C54:H54"/>
    <mergeCell ref="C55:G55"/>
    <mergeCell ref="C76:G76"/>
    <mergeCell ref="C79:G79"/>
    <mergeCell ref="C68:H68"/>
    <mergeCell ref="C69:G69"/>
    <mergeCell ref="C72:G72"/>
    <mergeCell ref="C75:H75"/>
  </mergeCells>
  <conditionalFormatting sqref="O9">
    <cfRule type="cellIs" dxfId="1858" priority="155" operator="equal">
      <formula>"U"</formula>
    </cfRule>
    <cfRule type="cellIs" dxfId="1857" priority="156" operator="equal">
      <formula>"S"</formula>
    </cfRule>
  </conditionalFormatting>
  <conditionalFormatting sqref="O10">
    <cfRule type="cellIs" dxfId="1856" priority="150" operator="equal">
      <formula>"NY"</formula>
    </cfRule>
    <cfRule type="cellIs" dxfId="1855" priority="151" operator="equal">
      <formula>"DM"</formula>
    </cfRule>
    <cfRule type="cellIs" dxfId="1854" priority="152" operator="equal">
      <formula>"PM"</formula>
    </cfRule>
    <cfRule type="cellIs" dxfId="1853" priority="153" operator="equal">
      <formula>"LM"</formula>
    </cfRule>
    <cfRule type="cellIs" dxfId="1852" priority="154" operator="equal">
      <formula>"FM"</formula>
    </cfRule>
  </conditionalFormatting>
  <conditionalFormatting sqref="O11">
    <cfRule type="cellIs" dxfId="1851" priority="145" operator="equal">
      <formula>"NY"</formula>
    </cfRule>
    <cfRule type="cellIs" dxfId="1850" priority="146" operator="equal">
      <formula>"DM"</formula>
    </cfRule>
    <cfRule type="cellIs" dxfId="1849" priority="147" operator="equal">
      <formula>"PM"</formula>
    </cfRule>
    <cfRule type="cellIs" dxfId="1848" priority="148" operator="equal">
      <formula>"LM"</formula>
    </cfRule>
    <cfRule type="cellIs" dxfId="1847" priority="149" operator="equal">
      <formula>"FM"</formula>
    </cfRule>
  </conditionalFormatting>
  <conditionalFormatting sqref="O14">
    <cfRule type="cellIs" dxfId="1846" priority="140" operator="equal">
      <formula>"NY"</formula>
    </cfRule>
    <cfRule type="cellIs" dxfId="1845" priority="141" operator="equal">
      <formula>"DM"</formula>
    </cfRule>
    <cfRule type="cellIs" dxfId="1844" priority="142" operator="equal">
      <formula>"PM"</formula>
    </cfRule>
    <cfRule type="cellIs" dxfId="1843" priority="143" operator="equal">
      <formula>"LM"</formula>
    </cfRule>
    <cfRule type="cellIs" dxfId="1842" priority="144" operator="equal">
      <formula>"FM"</formula>
    </cfRule>
  </conditionalFormatting>
  <conditionalFormatting sqref="O17">
    <cfRule type="cellIs" dxfId="1841" priority="135" operator="equal">
      <formula>"NY"</formula>
    </cfRule>
    <cfRule type="cellIs" dxfId="1840" priority="136" operator="equal">
      <formula>"DM"</formula>
    </cfRule>
    <cfRule type="cellIs" dxfId="1839" priority="137" operator="equal">
      <formula>"PM"</formula>
    </cfRule>
    <cfRule type="cellIs" dxfId="1838" priority="138" operator="equal">
      <formula>"LM"</formula>
    </cfRule>
    <cfRule type="cellIs" dxfId="1837" priority="139" operator="equal">
      <formula>"FM"</formula>
    </cfRule>
  </conditionalFormatting>
  <conditionalFormatting sqref="O18">
    <cfRule type="cellIs" dxfId="1836" priority="130" operator="equal">
      <formula>"NY"</formula>
    </cfRule>
    <cfRule type="cellIs" dxfId="1835" priority="131" operator="equal">
      <formula>"DM"</formula>
    </cfRule>
    <cfRule type="cellIs" dxfId="1834" priority="132" operator="equal">
      <formula>"PM"</formula>
    </cfRule>
    <cfRule type="cellIs" dxfId="1833" priority="133" operator="equal">
      <formula>"LM"</formula>
    </cfRule>
    <cfRule type="cellIs" dxfId="1832" priority="134" operator="equal">
      <formula>"FM"</formula>
    </cfRule>
  </conditionalFormatting>
  <conditionalFormatting sqref="O21">
    <cfRule type="cellIs" dxfId="1831" priority="125" operator="equal">
      <formula>"NY"</formula>
    </cfRule>
    <cfRule type="cellIs" dxfId="1830" priority="126" operator="equal">
      <formula>"DM"</formula>
    </cfRule>
    <cfRule type="cellIs" dxfId="1829" priority="127" operator="equal">
      <formula>"PM"</formula>
    </cfRule>
    <cfRule type="cellIs" dxfId="1828" priority="128" operator="equal">
      <formula>"LM"</formula>
    </cfRule>
    <cfRule type="cellIs" dxfId="1827" priority="129" operator="equal">
      <formula>"FM"</formula>
    </cfRule>
  </conditionalFormatting>
  <conditionalFormatting sqref="O24">
    <cfRule type="cellIs" dxfId="1826" priority="123" operator="equal">
      <formula>"U"</formula>
    </cfRule>
    <cfRule type="cellIs" dxfId="1825" priority="124" operator="equal">
      <formula>"S"</formula>
    </cfRule>
  </conditionalFormatting>
  <conditionalFormatting sqref="O25">
    <cfRule type="cellIs" dxfId="1824" priority="118" operator="equal">
      <formula>"NY"</formula>
    </cfRule>
    <cfRule type="cellIs" dxfId="1823" priority="119" operator="equal">
      <formula>"DM"</formula>
    </cfRule>
    <cfRule type="cellIs" dxfId="1822" priority="120" operator="equal">
      <formula>"PM"</formula>
    </cfRule>
    <cfRule type="cellIs" dxfId="1821" priority="121" operator="equal">
      <formula>"LM"</formula>
    </cfRule>
    <cfRule type="cellIs" dxfId="1820" priority="122" operator="equal">
      <formula>"FM"</formula>
    </cfRule>
  </conditionalFormatting>
  <conditionalFormatting sqref="O26">
    <cfRule type="cellIs" dxfId="1819" priority="113" operator="equal">
      <formula>"NY"</formula>
    </cfRule>
    <cfRule type="cellIs" dxfId="1818" priority="114" operator="equal">
      <formula>"DM"</formula>
    </cfRule>
    <cfRule type="cellIs" dxfId="1817" priority="115" operator="equal">
      <formula>"PM"</formula>
    </cfRule>
    <cfRule type="cellIs" dxfId="1816" priority="116" operator="equal">
      <formula>"LM"</formula>
    </cfRule>
    <cfRule type="cellIs" dxfId="1815" priority="117" operator="equal">
      <formula>"FM"</formula>
    </cfRule>
  </conditionalFormatting>
  <conditionalFormatting sqref="O29">
    <cfRule type="cellIs" dxfId="1814" priority="108" operator="equal">
      <formula>"NY"</formula>
    </cfRule>
    <cfRule type="cellIs" dxfId="1813" priority="109" operator="equal">
      <formula>"DM"</formula>
    </cfRule>
    <cfRule type="cellIs" dxfId="1812" priority="110" operator="equal">
      <formula>"PM"</formula>
    </cfRule>
    <cfRule type="cellIs" dxfId="1811" priority="111" operator="equal">
      <formula>"LM"</formula>
    </cfRule>
    <cfRule type="cellIs" dxfId="1810" priority="112" operator="equal">
      <formula>"FM"</formula>
    </cfRule>
  </conditionalFormatting>
  <conditionalFormatting sqref="O32">
    <cfRule type="cellIs" dxfId="1809" priority="103" operator="equal">
      <formula>"NY"</formula>
    </cfRule>
    <cfRule type="cellIs" dxfId="1808" priority="104" operator="equal">
      <formula>"DM"</formula>
    </cfRule>
    <cfRule type="cellIs" dxfId="1807" priority="105" operator="equal">
      <formula>"PM"</formula>
    </cfRule>
    <cfRule type="cellIs" dxfId="1806" priority="106" operator="equal">
      <formula>"LM"</formula>
    </cfRule>
    <cfRule type="cellIs" dxfId="1805" priority="107" operator="equal">
      <formula>"FM"</formula>
    </cfRule>
  </conditionalFormatting>
  <conditionalFormatting sqref="O33">
    <cfRule type="cellIs" dxfId="1804" priority="98" operator="equal">
      <formula>"NY"</formula>
    </cfRule>
    <cfRule type="cellIs" dxfId="1803" priority="99" operator="equal">
      <formula>"DM"</formula>
    </cfRule>
    <cfRule type="cellIs" dxfId="1802" priority="100" operator="equal">
      <formula>"PM"</formula>
    </cfRule>
    <cfRule type="cellIs" dxfId="1801" priority="101" operator="equal">
      <formula>"LM"</formula>
    </cfRule>
    <cfRule type="cellIs" dxfId="1800" priority="102" operator="equal">
      <formula>"FM"</formula>
    </cfRule>
  </conditionalFormatting>
  <conditionalFormatting sqref="O36">
    <cfRule type="cellIs" dxfId="1799" priority="93" operator="equal">
      <formula>"NY"</formula>
    </cfRule>
    <cfRule type="cellIs" dxfId="1798" priority="94" operator="equal">
      <formula>"DM"</formula>
    </cfRule>
    <cfRule type="cellIs" dxfId="1797" priority="95" operator="equal">
      <formula>"PM"</formula>
    </cfRule>
    <cfRule type="cellIs" dxfId="1796" priority="96" operator="equal">
      <formula>"LM"</formula>
    </cfRule>
    <cfRule type="cellIs" dxfId="1795" priority="97" operator="equal">
      <formula>"FM"</formula>
    </cfRule>
  </conditionalFormatting>
  <conditionalFormatting sqref="O39">
    <cfRule type="cellIs" dxfId="1794" priority="88" operator="equal">
      <formula>"NY"</formula>
    </cfRule>
    <cfRule type="cellIs" dxfId="1793" priority="89" operator="equal">
      <formula>"DM"</formula>
    </cfRule>
    <cfRule type="cellIs" dxfId="1792" priority="90" operator="equal">
      <formula>"PM"</formula>
    </cfRule>
    <cfRule type="cellIs" dxfId="1791" priority="91" operator="equal">
      <formula>"LM"</formula>
    </cfRule>
    <cfRule type="cellIs" dxfId="1790" priority="92" operator="equal">
      <formula>"FM"</formula>
    </cfRule>
  </conditionalFormatting>
  <conditionalFormatting sqref="O40">
    <cfRule type="cellIs" dxfId="1789" priority="83" operator="equal">
      <formula>"NY"</formula>
    </cfRule>
    <cfRule type="cellIs" dxfId="1788" priority="84" operator="equal">
      <formula>"DM"</formula>
    </cfRule>
    <cfRule type="cellIs" dxfId="1787" priority="85" operator="equal">
      <formula>"PM"</formula>
    </cfRule>
    <cfRule type="cellIs" dxfId="1786" priority="86" operator="equal">
      <formula>"LM"</formula>
    </cfRule>
    <cfRule type="cellIs" dxfId="1785" priority="87" operator="equal">
      <formula>"FM"</formula>
    </cfRule>
  </conditionalFormatting>
  <conditionalFormatting sqref="O43">
    <cfRule type="cellIs" dxfId="1784" priority="78" operator="equal">
      <formula>"NY"</formula>
    </cfRule>
    <cfRule type="cellIs" dxfId="1783" priority="79" operator="equal">
      <formula>"DM"</formula>
    </cfRule>
    <cfRule type="cellIs" dxfId="1782" priority="80" operator="equal">
      <formula>"PM"</formula>
    </cfRule>
    <cfRule type="cellIs" dxfId="1781" priority="81" operator="equal">
      <formula>"LM"</formula>
    </cfRule>
    <cfRule type="cellIs" dxfId="1780" priority="82" operator="equal">
      <formula>"FM"</formula>
    </cfRule>
  </conditionalFormatting>
  <conditionalFormatting sqref="O46">
    <cfRule type="cellIs" dxfId="1779" priority="73" operator="equal">
      <formula>"NY"</formula>
    </cfRule>
    <cfRule type="cellIs" dxfId="1778" priority="74" operator="equal">
      <formula>"DM"</formula>
    </cfRule>
    <cfRule type="cellIs" dxfId="1777" priority="75" operator="equal">
      <formula>"PM"</formula>
    </cfRule>
    <cfRule type="cellIs" dxfId="1776" priority="76" operator="equal">
      <formula>"LM"</formula>
    </cfRule>
    <cfRule type="cellIs" dxfId="1775" priority="77" operator="equal">
      <formula>"FM"</formula>
    </cfRule>
  </conditionalFormatting>
  <conditionalFormatting sqref="O47">
    <cfRule type="cellIs" dxfId="1774" priority="68" operator="equal">
      <formula>"NY"</formula>
    </cfRule>
    <cfRule type="cellIs" dxfId="1773" priority="69" operator="equal">
      <formula>"DM"</formula>
    </cfRule>
    <cfRule type="cellIs" dxfId="1772" priority="70" operator="equal">
      <formula>"PM"</formula>
    </cfRule>
    <cfRule type="cellIs" dxfId="1771" priority="71" operator="equal">
      <formula>"LM"</formula>
    </cfRule>
    <cfRule type="cellIs" dxfId="1770" priority="72" operator="equal">
      <formula>"FM"</formula>
    </cfRule>
  </conditionalFormatting>
  <conditionalFormatting sqref="O50">
    <cfRule type="cellIs" dxfId="1769" priority="63" operator="equal">
      <formula>"NY"</formula>
    </cfRule>
    <cfRule type="cellIs" dxfId="1768" priority="64" operator="equal">
      <formula>"DM"</formula>
    </cfRule>
    <cfRule type="cellIs" dxfId="1767" priority="65" operator="equal">
      <formula>"PM"</formula>
    </cfRule>
    <cfRule type="cellIs" dxfId="1766" priority="66" operator="equal">
      <formula>"LM"</formula>
    </cfRule>
    <cfRule type="cellIs" dxfId="1765" priority="67" operator="equal">
      <formula>"FM"</formula>
    </cfRule>
  </conditionalFormatting>
  <conditionalFormatting sqref="O53">
    <cfRule type="cellIs" dxfId="1764" priority="61" operator="equal">
      <formula>"U"</formula>
    </cfRule>
    <cfRule type="cellIs" dxfId="1763" priority="62" operator="equal">
      <formula>"S"</formula>
    </cfRule>
  </conditionalFormatting>
  <conditionalFormatting sqref="O54">
    <cfRule type="cellIs" dxfId="1762" priority="56" operator="equal">
      <formula>"NY"</formula>
    </cfRule>
    <cfRule type="cellIs" dxfId="1761" priority="57" operator="equal">
      <formula>"DM"</formula>
    </cfRule>
    <cfRule type="cellIs" dxfId="1760" priority="58" operator="equal">
      <formula>"PM"</formula>
    </cfRule>
    <cfRule type="cellIs" dxfId="1759" priority="59" operator="equal">
      <formula>"LM"</formula>
    </cfRule>
    <cfRule type="cellIs" dxfId="1758" priority="60" operator="equal">
      <formula>"FM"</formula>
    </cfRule>
  </conditionalFormatting>
  <conditionalFormatting sqref="O55">
    <cfRule type="cellIs" dxfId="1757" priority="51" operator="equal">
      <formula>"NY"</formula>
    </cfRule>
    <cfRule type="cellIs" dxfId="1756" priority="52" operator="equal">
      <formula>"DM"</formula>
    </cfRule>
    <cfRule type="cellIs" dxfId="1755" priority="53" operator="equal">
      <formula>"PM"</formula>
    </cfRule>
    <cfRule type="cellIs" dxfId="1754" priority="54" operator="equal">
      <formula>"LM"</formula>
    </cfRule>
    <cfRule type="cellIs" dxfId="1753" priority="55" operator="equal">
      <formula>"FM"</formula>
    </cfRule>
  </conditionalFormatting>
  <conditionalFormatting sqref="O58">
    <cfRule type="cellIs" dxfId="1752" priority="46" operator="equal">
      <formula>"NY"</formula>
    </cfRule>
    <cfRule type="cellIs" dxfId="1751" priority="47" operator="equal">
      <formula>"DM"</formula>
    </cfRule>
    <cfRule type="cellIs" dxfId="1750" priority="48" operator="equal">
      <formula>"PM"</formula>
    </cfRule>
    <cfRule type="cellIs" dxfId="1749" priority="49" operator="equal">
      <formula>"LM"</formula>
    </cfRule>
    <cfRule type="cellIs" dxfId="1748" priority="50" operator="equal">
      <formula>"FM"</formula>
    </cfRule>
  </conditionalFormatting>
  <conditionalFormatting sqref="O61">
    <cfRule type="cellIs" dxfId="1747" priority="41" operator="equal">
      <formula>"NY"</formula>
    </cfRule>
    <cfRule type="cellIs" dxfId="1746" priority="42" operator="equal">
      <formula>"DM"</formula>
    </cfRule>
    <cfRule type="cellIs" dxfId="1745" priority="43" operator="equal">
      <formula>"PM"</formula>
    </cfRule>
    <cfRule type="cellIs" dxfId="1744" priority="44" operator="equal">
      <formula>"LM"</formula>
    </cfRule>
    <cfRule type="cellIs" dxfId="1743" priority="45" operator="equal">
      <formula>"FM"</formula>
    </cfRule>
  </conditionalFormatting>
  <conditionalFormatting sqref="O62">
    <cfRule type="cellIs" dxfId="1742" priority="36" operator="equal">
      <formula>"NY"</formula>
    </cfRule>
    <cfRule type="cellIs" dxfId="1741" priority="37" operator="equal">
      <formula>"DM"</formula>
    </cfRule>
    <cfRule type="cellIs" dxfId="1740" priority="38" operator="equal">
      <formula>"PM"</formula>
    </cfRule>
    <cfRule type="cellIs" dxfId="1739" priority="39" operator="equal">
      <formula>"LM"</formula>
    </cfRule>
    <cfRule type="cellIs" dxfId="1738" priority="40" operator="equal">
      <formula>"FM"</formula>
    </cfRule>
  </conditionalFormatting>
  <conditionalFormatting sqref="O65">
    <cfRule type="cellIs" dxfId="1737" priority="31" operator="equal">
      <formula>"NY"</formula>
    </cfRule>
    <cfRule type="cellIs" dxfId="1736" priority="32" operator="equal">
      <formula>"DM"</formula>
    </cfRule>
    <cfRule type="cellIs" dxfId="1735" priority="33" operator="equal">
      <formula>"PM"</formula>
    </cfRule>
    <cfRule type="cellIs" dxfId="1734" priority="34" operator="equal">
      <formula>"LM"</formula>
    </cfRule>
    <cfRule type="cellIs" dxfId="1733" priority="35" operator="equal">
      <formula>"FM"</formula>
    </cfRule>
  </conditionalFormatting>
  <conditionalFormatting sqref="O68">
    <cfRule type="cellIs" dxfId="1732" priority="26" operator="equal">
      <formula>"NY"</formula>
    </cfRule>
    <cfRule type="cellIs" dxfId="1731" priority="27" operator="equal">
      <formula>"DM"</formula>
    </cfRule>
    <cfRule type="cellIs" dxfId="1730" priority="28" operator="equal">
      <formula>"PM"</formula>
    </cfRule>
    <cfRule type="cellIs" dxfId="1729" priority="29" operator="equal">
      <formula>"LM"</formula>
    </cfRule>
    <cfRule type="cellIs" dxfId="1728" priority="30" operator="equal">
      <formula>"FM"</formula>
    </cfRule>
  </conditionalFormatting>
  <conditionalFormatting sqref="O69">
    <cfRule type="cellIs" dxfId="1727" priority="21" operator="equal">
      <formula>"NY"</formula>
    </cfRule>
    <cfRule type="cellIs" dxfId="1726" priority="22" operator="equal">
      <formula>"DM"</formula>
    </cfRule>
    <cfRule type="cellIs" dxfId="1725" priority="23" operator="equal">
      <formula>"PM"</formula>
    </cfRule>
    <cfRule type="cellIs" dxfId="1724" priority="24" operator="equal">
      <formula>"LM"</formula>
    </cfRule>
    <cfRule type="cellIs" dxfId="1723" priority="25" operator="equal">
      <formula>"FM"</formula>
    </cfRule>
  </conditionalFormatting>
  <conditionalFormatting sqref="O72">
    <cfRule type="cellIs" dxfId="1722" priority="16" operator="equal">
      <formula>"NY"</formula>
    </cfRule>
    <cfRule type="cellIs" dxfId="1721" priority="17" operator="equal">
      <formula>"DM"</formula>
    </cfRule>
    <cfRule type="cellIs" dxfId="1720" priority="18" operator="equal">
      <formula>"PM"</formula>
    </cfRule>
    <cfRule type="cellIs" dxfId="1719" priority="19" operator="equal">
      <formula>"LM"</formula>
    </cfRule>
    <cfRule type="cellIs" dxfId="1718" priority="20" operator="equal">
      <formula>"FM"</formula>
    </cfRule>
  </conditionalFormatting>
  <conditionalFormatting sqref="O75">
    <cfRule type="cellIs" dxfId="1717" priority="11" operator="equal">
      <formula>"NY"</formula>
    </cfRule>
    <cfRule type="cellIs" dxfId="1716" priority="12" operator="equal">
      <formula>"DM"</formula>
    </cfRule>
    <cfRule type="cellIs" dxfId="1715" priority="13" operator="equal">
      <formula>"PM"</formula>
    </cfRule>
    <cfRule type="cellIs" dxfId="1714" priority="14" operator="equal">
      <formula>"LM"</formula>
    </cfRule>
    <cfRule type="cellIs" dxfId="1713" priority="15" operator="equal">
      <formula>"FM"</formula>
    </cfRule>
  </conditionalFormatting>
  <conditionalFormatting sqref="O76">
    <cfRule type="cellIs" dxfId="1712" priority="6" operator="equal">
      <formula>"NY"</formula>
    </cfRule>
    <cfRule type="cellIs" dxfId="1711" priority="7" operator="equal">
      <formula>"DM"</formula>
    </cfRule>
    <cfRule type="cellIs" dxfId="1710" priority="8" operator="equal">
      <formula>"PM"</formula>
    </cfRule>
    <cfRule type="cellIs" dxfId="1709" priority="9" operator="equal">
      <formula>"LM"</formula>
    </cfRule>
    <cfRule type="cellIs" dxfId="1708" priority="10" operator="equal">
      <formula>"FM"</formula>
    </cfRule>
  </conditionalFormatting>
  <conditionalFormatting sqref="O79">
    <cfRule type="cellIs" dxfId="1707" priority="1" operator="equal">
      <formula>"NY"</formula>
    </cfRule>
    <cfRule type="cellIs" dxfId="1706" priority="2" operator="equal">
      <formula>"DM"</formula>
    </cfRule>
    <cfRule type="cellIs" dxfId="1705" priority="3" operator="equal">
      <formula>"PM"</formula>
    </cfRule>
    <cfRule type="cellIs" dxfId="1704" priority="4" operator="equal">
      <formula>"LM"</formula>
    </cfRule>
    <cfRule type="cellIs" dxfId="1703" priority="5" operator="equal">
      <formula>"FM"</formula>
    </cfRule>
  </conditionalFormatting>
  <hyperlinks>
    <hyperlink ref="D12" r:id="rId1" xr:uid="{00000000-0004-0000-0C00-000000000000}"/>
    <hyperlink ref="D15" r:id="rId2" xr:uid="{00000000-0004-0000-0C00-000001000000}"/>
    <hyperlink ref="D19" r:id="rId3" xr:uid="{00000000-0004-0000-0C00-000002000000}"/>
    <hyperlink ref="D22" r:id="rId4" xr:uid="{00000000-0004-0000-0C00-000003000000}"/>
    <hyperlink ref="D27" r:id="rId5" xr:uid="{00000000-0004-0000-0C00-000004000000}"/>
    <hyperlink ref="D30" r:id="rId6" xr:uid="{00000000-0004-0000-0C00-000005000000}"/>
    <hyperlink ref="D34" r:id="rId7" xr:uid="{00000000-0004-0000-0C00-000006000000}"/>
    <hyperlink ref="D37" r:id="rId8" xr:uid="{00000000-0004-0000-0C00-000007000000}"/>
    <hyperlink ref="D41" r:id="rId9" xr:uid="{00000000-0004-0000-0C00-000008000000}"/>
    <hyperlink ref="D44" r:id="rId10" xr:uid="{00000000-0004-0000-0C00-000009000000}"/>
    <hyperlink ref="D48" r:id="rId11" xr:uid="{00000000-0004-0000-0C00-00000A000000}"/>
    <hyperlink ref="D51" r:id="rId12" xr:uid="{00000000-0004-0000-0C00-00000B000000}"/>
    <hyperlink ref="D56" r:id="rId13" xr:uid="{00000000-0004-0000-0C00-00000C000000}"/>
    <hyperlink ref="D59" r:id="rId14" xr:uid="{00000000-0004-0000-0C00-00000D000000}"/>
    <hyperlink ref="D60" r:id="rId15" xr:uid="{00000000-0004-0000-0C00-00000E000000}"/>
    <hyperlink ref="D57" r:id="rId16" xr:uid="{00000000-0004-0000-0C00-00000F000000}"/>
    <hyperlink ref="D63" r:id="rId17" xr:uid="{00000000-0004-0000-0C00-000010000000}"/>
    <hyperlink ref="D66" r:id="rId18" xr:uid="{00000000-0004-0000-0C00-000011000000}"/>
    <hyperlink ref="D70" r:id="rId19" xr:uid="{00000000-0004-0000-0C00-000012000000}"/>
    <hyperlink ref="D73" r:id="rId20" xr:uid="{00000000-0004-0000-0C00-000013000000}"/>
    <hyperlink ref="D77" r:id="rId21" xr:uid="{00000000-0004-0000-0C00-000014000000}"/>
  </hyperlinks>
  <pageMargins left="0.7" right="0.7" top="0.75" bottom="0.75" header="0.3" footer="0.3"/>
  <pageSetup orientation="portrai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Q117"/>
  <sheetViews>
    <sheetView zoomScale="70" zoomScaleNormal="70" workbookViewId="0">
      <selection activeCell="H51" sqref="H51"/>
    </sheetView>
  </sheetViews>
  <sheetFormatPr defaultColWidth="8.7265625" defaultRowHeight="15.5"/>
  <cols>
    <col min="1" max="1" width="12.453125" style="54" customWidth="1"/>
    <col min="2" max="2" width="16.453125" style="54" customWidth="1"/>
    <col min="3" max="3" width="28.453125" style="54" customWidth="1"/>
    <col min="4" max="7" width="8.7265625" style="54"/>
    <col min="8" max="8" width="47.453125" style="54" customWidth="1"/>
    <col min="9" max="10" width="19.81640625" style="68" customWidth="1"/>
    <col min="11" max="11" width="22.1796875" style="54" customWidth="1"/>
    <col min="12" max="14" width="18.453125" style="54" customWidth="1"/>
    <col min="15" max="15" width="7.453125" style="68" customWidth="1"/>
    <col min="16" max="16" width="24.7265625" style="68" customWidth="1"/>
    <col min="17" max="17" width="7.26953125" style="54" customWidth="1"/>
    <col min="18" max="16384" width="8.7265625" style="54"/>
  </cols>
  <sheetData>
    <row r="1" spans="1:17" s="52" customFormat="1" ht="21">
      <c r="A1" s="51" t="s">
        <v>742</v>
      </c>
      <c r="I1" s="67"/>
      <c r="J1" s="67"/>
      <c r="O1" s="67"/>
      <c r="P1" s="67"/>
    </row>
    <row r="2" spans="1:17" s="52" customFormat="1" ht="21">
      <c r="A2" s="51" t="s">
        <v>743</v>
      </c>
      <c r="I2" s="67"/>
      <c r="J2" s="67"/>
      <c r="O2" s="67"/>
      <c r="P2" s="67"/>
    </row>
    <row r="3" spans="1:17">
      <c r="A3" s="53" t="s">
        <v>2</v>
      </c>
      <c r="B3" s="54" t="s">
        <v>744</v>
      </c>
    </row>
    <row r="4" spans="1:17">
      <c r="A4" s="54" t="s">
        <v>4</v>
      </c>
      <c r="B4" s="54" t="s">
        <v>745</v>
      </c>
    </row>
    <row r="5" spans="1:17">
      <c r="A5" s="53" t="s">
        <v>6</v>
      </c>
      <c r="B5" s="54" t="s">
        <v>746</v>
      </c>
    </row>
    <row r="6" spans="1:17">
      <c r="A6" s="54" t="s">
        <v>8</v>
      </c>
      <c r="B6" s="54" t="s">
        <v>747</v>
      </c>
    </row>
    <row r="8" spans="1:17" s="59" customFormat="1" ht="52">
      <c r="A8" s="55" t="s">
        <v>10</v>
      </c>
      <c r="B8" s="56" t="s">
        <v>11</v>
      </c>
      <c r="C8" s="56" t="s">
        <v>12</v>
      </c>
      <c r="D8" s="57" t="s">
        <v>13</v>
      </c>
      <c r="E8" s="57" t="s">
        <v>14</v>
      </c>
      <c r="F8" s="57" t="s">
        <v>15</v>
      </c>
      <c r="G8" s="57" t="s">
        <v>16</v>
      </c>
      <c r="H8" s="58" t="s">
        <v>17</v>
      </c>
      <c r="I8" s="69" t="s">
        <v>18</v>
      </c>
      <c r="J8" s="69" t="s">
        <v>19</v>
      </c>
      <c r="K8" s="58" t="s">
        <v>20</v>
      </c>
      <c r="L8" s="56" t="s">
        <v>21</v>
      </c>
      <c r="M8" s="56" t="s">
        <v>22</v>
      </c>
      <c r="N8" s="58" t="s">
        <v>23</v>
      </c>
      <c r="O8" s="69" t="s">
        <v>24</v>
      </c>
      <c r="P8" s="70" t="s">
        <v>25</v>
      </c>
      <c r="Q8" s="58" t="s">
        <v>26</v>
      </c>
    </row>
    <row r="9" spans="1:17" s="59" customFormat="1" ht="39">
      <c r="A9" s="27" t="s">
        <v>27</v>
      </c>
      <c r="B9" s="82" t="s">
        <v>28</v>
      </c>
      <c r="C9" s="83"/>
      <c r="D9" s="81"/>
      <c r="E9" s="83"/>
      <c r="F9" s="83"/>
      <c r="G9" s="83"/>
      <c r="H9" s="83"/>
      <c r="I9" s="75"/>
      <c r="J9" s="75"/>
      <c r="K9" s="83"/>
      <c r="L9" s="30"/>
      <c r="M9" s="30"/>
      <c r="N9" s="30"/>
      <c r="O9" s="40"/>
      <c r="P9" s="74"/>
      <c r="Q9" s="11" t="s">
        <v>1388</v>
      </c>
    </row>
    <row r="10" spans="1:17" s="61" customFormat="1" ht="51.75" customHeight="1">
      <c r="A10" s="27" t="s">
        <v>29</v>
      </c>
      <c r="B10" s="45" t="s">
        <v>748</v>
      </c>
      <c r="C10" s="139" t="s">
        <v>749</v>
      </c>
      <c r="D10" s="140"/>
      <c r="E10" s="139"/>
      <c r="F10" s="139"/>
      <c r="G10" s="139"/>
      <c r="H10" s="139"/>
      <c r="I10" s="73"/>
      <c r="J10" s="73"/>
      <c r="K10" s="106" t="s">
        <v>750</v>
      </c>
      <c r="L10" s="106"/>
      <c r="M10" s="106"/>
      <c r="N10" s="106"/>
      <c r="O10" s="25" t="s">
        <v>1137</v>
      </c>
      <c r="P10" s="74"/>
      <c r="Q10" s="11" t="s">
        <v>1388</v>
      </c>
    </row>
    <row r="11" spans="1:17" s="59" customFormat="1" ht="39">
      <c r="A11" s="27" t="s">
        <v>33</v>
      </c>
      <c r="B11" s="28" t="s">
        <v>748</v>
      </c>
      <c r="C11" s="135" t="s">
        <v>34</v>
      </c>
      <c r="D11" s="136"/>
      <c r="E11" s="137"/>
      <c r="F11" s="137"/>
      <c r="G11" s="138"/>
      <c r="H11" s="29" t="s">
        <v>185</v>
      </c>
      <c r="I11" s="91" t="s">
        <v>1123</v>
      </c>
      <c r="J11" s="91" t="s">
        <v>1123</v>
      </c>
      <c r="K11" s="30"/>
      <c r="L11" s="30"/>
      <c r="M11" s="30"/>
      <c r="N11" s="30"/>
      <c r="O11" s="25" t="s">
        <v>1137</v>
      </c>
      <c r="P11" s="25"/>
      <c r="Q11" s="11" t="s">
        <v>1389</v>
      </c>
    </row>
    <row r="12" spans="1:17" s="60" customFormat="1" ht="47.5">
      <c r="A12" s="31" t="s">
        <v>36</v>
      </c>
      <c r="B12" s="31" t="s">
        <v>37</v>
      </c>
      <c r="C12" s="62" t="s">
        <v>199</v>
      </c>
      <c r="D12" s="18" t="s">
        <v>725</v>
      </c>
      <c r="E12" s="32" t="str">
        <f>HYPERLINK("02-项目级\P1-智能办服务平台\01-生存周期\03-项目策划\03-项目计划书 (Kamfu-ZNB-PLAN-Plan)V1-1-engl.docx","engl")</f>
        <v>engl</v>
      </c>
      <c r="F12" s="33" t="s">
        <v>1073</v>
      </c>
      <c r="G12" s="33" t="s">
        <v>41</v>
      </c>
      <c r="H12" s="34"/>
      <c r="I12" s="91" t="s">
        <v>1123</v>
      </c>
      <c r="J12" s="37"/>
      <c r="K12" s="35"/>
      <c r="L12" s="36"/>
      <c r="M12" s="36"/>
      <c r="N12" s="35"/>
      <c r="O12" s="37"/>
      <c r="P12" s="30"/>
      <c r="Q12" s="11" t="s">
        <v>1389</v>
      </c>
    </row>
    <row r="13" spans="1:17" s="60" customFormat="1" ht="39">
      <c r="A13" s="31" t="s">
        <v>36</v>
      </c>
      <c r="B13" s="31" t="s">
        <v>37</v>
      </c>
      <c r="C13" s="62" t="s">
        <v>42</v>
      </c>
      <c r="D13" s="8" t="s">
        <v>43</v>
      </c>
      <c r="E13" s="33" t="s">
        <v>39</v>
      </c>
      <c r="F13" s="33" t="s">
        <v>40</v>
      </c>
      <c r="G13" s="33" t="s">
        <v>41</v>
      </c>
      <c r="H13" s="34"/>
      <c r="I13" s="25" t="s">
        <v>1295</v>
      </c>
      <c r="J13" s="37"/>
      <c r="K13" s="35"/>
      <c r="L13" s="36"/>
      <c r="M13" s="36"/>
      <c r="N13" s="35"/>
      <c r="O13" s="37"/>
      <c r="P13" s="30" t="s">
        <v>1295</v>
      </c>
      <c r="Q13" s="11" t="s">
        <v>1390</v>
      </c>
    </row>
    <row r="14" spans="1:17" s="59" customFormat="1" ht="39">
      <c r="A14" s="27" t="s">
        <v>33</v>
      </c>
      <c r="B14" s="28" t="s">
        <v>748</v>
      </c>
      <c r="C14" s="135" t="s">
        <v>188</v>
      </c>
      <c r="D14" s="136"/>
      <c r="E14" s="137"/>
      <c r="F14" s="137"/>
      <c r="G14" s="138"/>
      <c r="H14" s="29" t="s">
        <v>189</v>
      </c>
      <c r="I14" s="91" t="s">
        <v>1123</v>
      </c>
      <c r="J14" s="91" t="s">
        <v>1123</v>
      </c>
      <c r="K14" s="30"/>
      <c r="L14" s="30"/>
      <c r="M14" s="30"/>
      <c r="N14" s="30"/>
      <c r="O14" s="25" t="s">
        <v>1137</v>
      </c>
      <c r="P14" s="25"/>
      <c r="Q14" s="11" t="s">
        <v>1390</v>
      </c>
    </row>
    <row r="15" spans="1:17" s="60" customFormat="1" ht="47.5">
      <c r="A15" s="31" t="s">
        <v>36</v>
      </c>
      <c r="B15" s="31" t="s">
        <v>190</v>
      </c>
      <c r="C15" s="62" t="s">
        <v>199</v>
      </c>
      <c r="D15" s="19" t="s">
        <v>727</v>
      </c>
      <c r="E15" s="32" t="str">
        <f>HYPERLINK("02-项目级\P4-运维服务系统\01-生存周期\03-项目策划\03-项目计划书 (Kamfu-YWFW-PLAN-Plan)V1-1-engl.docx","engl")</f>
        <v>engl</v>
      </c>
      <c r="F15" s="33" t="s">
        <v>1073</v>
      </c>
      <c r="G15" s="33" t="s">
        <v>41</v>
      </c>
      <c r="H15" s="34"/>
      <c r="I15" s="91" t="s">
        <v>1123</v>
      </c>
      <c r="J15" s="37"/>
      <c r="K15" s="35"/>
      <c r="L15" s="36"/>
      <c r="M15" s="36"/>
      <c r="N15" s="35"/>
      <c r="O15" s="37"/>
      <c r="P15" s="30"/>
      <c r="Q15" s="11" t="s">
        <v>1391</v>
      </c>
    </row>
    <row r="16" spans="1:17" s="60" customFormat="1" ht="39">
      <c r="A16" s="31" t="s">
        <v>36</v>
      </c>
      <c r="B16" s="31" t="s">
        <v>190</v>
      </c>
      <c r="C16" s="62" t="s">
        <v>42</v>
      </c>
      <c r="D16" s="8" t="s">
        <v>43</v>
      </c>
      <c r="E16" s="33" t="s">
        <v>39</v>
      </c>
      <c r="F16" s="33" t="s">
        <v>40</v>
      </c>
      <c r="G16" s="33" t="s">
        <v>41</v>
      </c>
      <c r="H16" s="34"/>
      <c r="I16" s="25" t="s">
        <v>1295</v>
      </c>
      <c r="J16" s="37"/>
      <c r="K16" s="35"/>
      <c r="L16" s="36"/>
      <c r="M16" s="36"/>
      <c r="N16" s="35"/>
      <c r="O16" s="37"/>
      <c r="P16" s="30" t="s">
        <v>1295</v>
      </c>
      <c r="Q16" s="11" t="s">
        <v>1392</v>
      </c>
    </row>
    <row r="17" spans="1:17" s="61" customFormat="1" ht="51.75" customHeight="1">
      <c r="A17" s="27" t="s">
        <v>29</v>
      </c>
      <c r="B17" s="45" t="s">
        <v>751</v>
      </c>
      <c r="C17" s="139" t="s">
        <v>752</v>
      </c>
      <c r="D17" s="140"/>
      <c r="E17" s="139"/>
      <c r="F17" s="139"/>
      <c r="G17" s="139"/>
      <c r="H17" s="139"/>
      <c r="I17" s="73"/>
      <c r="J17" s="73"/>
      <c r="K17" s="106" t="s">
        <v>753</v>
      </c>
      <c r="L17" s="106"/>
      <c r="M17" s="106"/>
      <c r="N17" s="106"/>
      <c r="O17" s="25" t="s">
        <v>1137</v>
      </c>
      <c r="P17" s="74"/>
      <c r="Q17" s="11" t="s">
        <v>1392</v>
      </c>
    </row>
    <row r="18" spans="1:17" s="59" customFormat="1" ht="39">
      <c r="A18" s="27" t="s">
        <v>33</v>
      </c>
      <c r="B18" s="28" t="s">
        <v>751</v>
      </c>
      <c r="C18" s="135" t="s">
        <v>34</v>
      </c>
      <c r="D18" s="136"/>
      <c r="E18" s="137"/>
      <c r="F18" s="137"/>
      <c r="G18" s="138"/>
      <c r="H18" s="29" t="s">
        <v>185</v>
      </c>
      <c r="I18" s="91" t="s">
        <v>1123</v>
      </c>
      <c r="J18" s="91" t="s">
        <v>1123</v>
      </c>
      <c r="K18" s="30"/>
      <c r="L18" s="30"/>
      <c r="M18" s="30"/>
      <c r="N18" s="30"/>
      <c r="O18" s="25" t="s">
        <v>1137</v>
      </c>
      <c r="P18" s="25"/>
      <c r="Q18" s="11" t="s">
        <v>1393</v>
      </c>
    </row>
    <row r="19" spans="1:17" s="59" customFormat="1" ht="66.5">
      <c r="A19" s="31" t="s">
        <v>36</v>
      </c>
      <c r="B19" s="31" t="s">
        <v>37</v>
      </c>
      <c r="C19" s="84" t="s">
        <v>754</v>
      </c>
      <c r="D19" s="18" t="s">
        <v>755</v>
      </c>
      <c r="E19" s="85" t="str">
        <f>HYPERLINK("02-项目级\P1-智能办服务平台\01-生存周期\02-立项\03-项目组岗位职责(Kamfu-ZNB-Repospons)V1-0-engl.docx","engl")</f>
        <v>engl</v>
      </c>
      <c r="F19" s="36" t="s">
        <v>1073</v>
      </c>
      <c r="G19" s="36" t="s">
        <v>41</v>
      </c>
      <c r="H19" s="34"/>
      <c r="I19" s="91" t="s">
        <v>1123</v>
      </c>
      <c r="J19" s="37"/>
      <c r="K19" s="35"/>
      <c r="L19" s="36"/>
      <c r="M19" s="36"/>
      <c r="N19" s="35"/>
      <c r="O19" s="37"/>
      <c r="P19" s="25"/>
      <c r="Q19" s="11" t="s">
        <v>1393</v>
      </c>
    </row>
    <row r="20" spans="1:17" s="60" customFormat="1" ht="39">
      <c r="A20" s="31" t="s">
        <v>36</v>
      </c>
      <c r="B20" s="31" t="s">
        <v>37</v>
      </c>
      <c r="C20" s="62" t="s">
        <v>42</v>
      </c>
      <c r="D20" s="8" t="s">
        <v>43</v>
      </c>
      <c r="E20" s="33" t="s">
        <v>39</v>
      </c>
      <c r="F20" s="33" t="s">
        <v>40</v>
      </c>
      <c r="G20" s="33" t="s">
        <v>41</v>
      </c>
      <c r="H20" s="34"/>
      <c r="I20" s="25" t="s">
        <v>1295</v>
      </c>
      <c r="J20" s="37"/>
      <c r="K20" s="35"/>
      <c r="L20" s="36"/>
      <c r="M20" s="36"/>
      <c r="N20" s="35"/>
      <c r="O20" s="37"/>
      <c r="P20" s="30" t="s">
        <v>1295</v>
      </c>
      <c r="Q20" s="11" t="s">
        <v>1394</v>
      </c>
    </row>
    <row r="21" spans="1:17" s="60" customFormat="1" ht="39">
      <c r="A21" s="27" t="s">
        <v>33</v>
      </c>
      <c r="B21" s="28" t="s">
        <v>751</v>
      </c>
      <c r="C21" s="135" t="s">
        <v>188</v>
      </c>
      <c r="D21" s="136"/>
      <c r="E21" s="137"/>
      <c r="F21" s="137"/>
      <c r="G21" s="138"/>
      <c r="H21" s="29" t="s">
        <v>189</v>
      </c>
      <c r="I21" s="91" t="s">
        <v>1123</v>
      </c>
      <c r="J21" s="91" t="s">
        <v>1123</v>
      </c>
      <c r="K21" s="30"/>
      <c r="L21" s="30"/>
      <c r="M21" s="30"/>
      <c r="N21" s="30"/>
      <c r="O21" s="25" t="s">
        <v>1137</v>
      </c>
      <c r="P21" s="30"/>
      <c r="Q21" s="11" t="s">
        <v>1394</v>
      </c>
    </row>
    <row r="22" spans="1:17" s="59" customFormat="1" ht="66.5">
      <c r="A22" s="31" t="s">
        <v>36</v>
      </c>
      <c r="B22" s="31" t="s">
        <v>190</v>
      </c>
      <c r="C22" s="84" t="s">
        <v>754</v>
      </c>
      <c r="D22" s="18" t="s">
        <v>756</v>
      </c>
      <c r="E22" s="85" t="str">
        <f>HYPERLINK("02-项目级\P4-运维服务系统\01-生存周期\02-立项\03-项目组岗位职责(Kamfu-YWFW-Repospons)V1-0-engl.docx","engl")</f>
        <v>engl</v>
      </c>
      <c r="F22" s="36" t="s">
        <v>1073</v>
      </c>
      <c r="G22" s="36" t="s">
        <v>41</v>
      </c>
      <c r="H22" s="34"/>
      <c r="I22" s="91" t="s">
        <v>1123</v>
      </c>
      <c r="J22" s="37"/>
      <c r="K22" s="35"/>
      <c r="L22" s="36"/>
      <c r="M22" s="36"/>
      <c r="N22" s="35"/>
      <c r="O22" s="37"/>
      <c r="P22" s="25"/>
      <c r="Q22" s="11" t="s">
        <v>1395</v>
      </c>
    </row>
    <row r="23" spans="1:17" s="60" customFormat="1" ht="39">
      <c r="A23" s="31" t="s">
        <v>36</v>
      </c>
      <c r="B23" s="31" t="s">
        <v>190</v>
      </c>
      <c r="C23" s="62" t="s">
        <v>42</v>
      </c>
      <c r="D23" s="8" t="s">
        <v>43</v>
      </c>
      <c r="E23" s="33" t="s">
        <v>39</v>
      </c>
      <c r="F23" s="33" t="s">
        <v>40</v>
      </c>
      <c r="G23" s="33" t="s">
        <v>41</v>
      </c>
      <c r="H23" s="34"/>
      <c r="I23" s="25" t="s">
        <v>1295</v>
      </c>
      <c r="J23" s="37"/>
      <c r="K23" s="35"/>
      <c r="L23" s="36"/>
      <c r="M23" s="36"/>
      <c r="N23" s="35"/>
      <c r="O23" s="37"/>
      <c r="P23" s="30" t="s">
        <v>1295</v>
      </c>
      <c r="Q23" s="11" t="s">
        <v>1395</v>
      </c>
    </row>
    <row r="24" spans="1:17" s="60" customFormat="1" ht="39">
      <c r="A24" s="27" t="s">
        <v>27</v>
      </c>
      <c r="B24" s="38" t="s">
        <v>47</v>
      </c>
      <c r="C24" s="39"/>
      <c r="D24" s="3"/>
      <c r="E24" s="39"/>
      <c r="F24" s="39"/>
      <c r="G24" s="39"/>
      <c r="H24" s="39"/>
      <c r="I24" s="75"/>
      <c r="J24" s="75"/>
      <c r="K24" s="39"/>
      <c r="L24" s="30"/>
      <c r="M24" s="30"/>
      <c r="N24" s="30"/>
      <c r="O24" s="25"/>
      <c r="P24" s="26"/>
      <c r="Q24" s="11" t="s">
        <v>1396</v>
      </c>
    </row>
    <row r="25" spans="1:17" s="61" customFormat="1" ht="51.75" customHeight="1">
      <c r="A25" s="27" t="s">
        <v>29</v>
      </c>
      <c r="B25" s="45" t="s">
        <v>757</v>
      </c>
      <c r="C25" s="139" t="s">
        <v>758</v>
      </c>
      <c r="D25" s="140"/>
      <c r="E25" s="139"/>
      <c r="F25" s="139"/>
      <c r="G25" s="139"/>
      <c r="H25" s="139"/>
      <c r="I25" s="73"/>
      <c r="J25" s="73"/>
      <c r="K25" s="106" t="s">
        <v>759</v>
      </c>
      <c r="L25" s="106"/>
      <c r="M25" s="106"/>
      <c r="N25" s="106" t="s">
        <v>1397</v>
      </c>
      <c r="O25" s="25" t="s">
        <v>1137</v>
      </c>
      <c r="P25" s="74"/>
      <c r="Q25" s="11" t="s">
        <v>1396</v>
      </c>
    </row>
    <row r="26" spans="1:17" s="59" customFormat="1" ht="91">
      <c r="A26" s="27" t="s">
        <v>33</v>
      </c>
      <c r="B26" s="28" t="s">
        <v>757</v>
      </c>
      <c r="C26" s="135" t="s">
        <v>34</v>
      </c>
      <c r="D26" s="136"/>
      <c r="E26" s="137"/>
      <c r="F26" s="137"/>
      <c r="G26" s="138"/>
      <c r="H26" s="29" t="s">
        <v>185</v>
      </c>
      <c r="I26" s="91" t="s">
        <v>1123</v>
      </c>
      <c r="J26" s="91" t="s">
        <v>1123</v>
      </c>
      <c r="K26" s="30"/>
      <c r="L26" s="30"/>
      <c r="M26" s="30"/>
      <c r="N26" s="30" t="s">
        <v>1397</v>
      </c>
      <c r="O26" s="25" t="s">
        <v>1137</v>
      </c>
      <c r="P26" s="25"/>
      <c r="Q26" s="11" t="s">
        <v>1398</v>
      </c>
    </row>
    <row r="27" spans="1:17" s="60" customFormat="1" ht="57">
      <c r="A27" s="31" t="s">
        <v>36</v>
      </c>
      <c r="B27" s="31" t="s">
        <v>37</v>
      </c>
      <c r="C27" s="62" t="s">
        <v>760</v>
      </c>
      <c r="D27" s="18" t="s">
        <v>761</v>
      </c>
      <c r="E27" s="32" t="str">
        <f>HYPERLINK("02-项目级\P1-智能办服务平台\01-生存周期\03-项目策划\01-项目定义过程 (Kamfu-ZNB-PLAN-PDP)V1-0-engl.xlsx","engl")</f>
        <v>engl</v>
      </c>
      <c r="F27" s="33" t="s">
        <v>1073</v>
      </c>
      <c r="G27" s="33" t="s">
        <v>41</v>
      </c>
      <c r="H27" s="34"/>
      <c r="I27" s="91" t="s">
        <v>1123</v>
      </c>
      <c r="J27" s="37"/>
      <c r="K27" s="35"/>
      <c r="L27" s="36"/>
      <c r="M27" s="36"/>
      <c r="N27" s="35"/>
      <c r="O27" s="37"/>
      <c r="P27" s="30"/>
      <c r="Q27" s="11" t="s">
        <v>1398</v>
      </c>
    </row>
    <row r="28" spans="1:17" s="60" customFormat="1" ht="39">
      <c r="A28" s="31" t="s">
        <v>36</v>
      </c>
      <c r="B28" s="31" t="s">
        <v>37</v>
      </c>
      <c r="C28" s="62" t="s">
        <v>42</v>
      </c>
      <c r="D28" s="8" t="s">
        <v>43</v>
      </c>
      <c r="E28" s="33" t="s">
        <v>39</v>
      </c>
      <c r="F28" s="33" t="s">
        <v>40</v>
      </c>
      <c r="G28" s="33" t="s">
        <v>41</v>
      </c>
      <c r="H28" s="34"/>
      <c r="I28" s="25" t="s">
        <v>1295</v>
      </c>
      <c r="J28" s="37"/>
      <c r="K28" s="35"/>
      <c r="L28" s="36"/>
      <c r="M28" s="36"/>
      <c r="N28" s="35"/>
      <c r="O28" s="37"/>
      <c r="P28" s="30" t="s">
        <v>1295</v>
      </c>
      <c r="Q28" s="11" t="s">
        <v>1399</v>
      </c>
    </row>
    <row r="29" spans="1:17" s="59" customFormat="1" ht="39">
      <c r="A29" s="27" t="s">
        <v>33</v>
      </c>
      <c r="B29" s="28" t="s">
        <v>757</v>
      </c>
      <c r="C29" s="135" t="s">
        <v>188</v>
      </c>
      <c r="D29" s="136"/>
      <c r="E29" s="137"/>
      <c r="F29" s="137"/>
      <c r="G29" s="138"/>
      <c r="H29" s="29" t="s">
        <v>189</v>
      </c>
      <c r="I29" s="91" t="s">
        <v>1123</v>
      </c>
      <c r="J29" s="91" t="s">
        <v>1123</v>
      </c>
      <c r="K29" s="30"/>
      <c r="L29" s="36"/>
      <c r="M29" s="30"/>
      <c r="N29" s="30"/>
      <c r="O29" s="25" t="s">
        <v>1137</v>
      </c>
      <c r="P29" s="25"/>
      <c r="Q29" s="11" t="s">
        <v>1399</v>
      </c>
    </row>
    <row r="30" spans="1:17" s="60" customFormat="1" ht="57">
      <c r="A30" s="31" t="s">
        <v>36</v>
      </c>
      <c r="B30" s="31" t="s">
        <v>190</v>
      </c>
      <c r="C30" s="62" t="s">
        <v>760</v>
      </c>
      <c r="D30" s="20" t="s">
        <v>1115</v>
      </c>
      <c r="E30" s="32" t="str">
        <f>HYPERLINK("02-项目级\P4-运维服务系统\01-生存周期\03-项目策划\01-项目定义过程(Kamfu-YWFW-PLAN-PDP)V1-0-engl.xlsx","engl")</f>
        <v>engl</v>
      </c>
      <c r="F30" s="33" t="s">
        <v>1073</v>
      </c>
      <c r="G30" s="33" t="s">
        <v>41</v>
      </c>
      <c r="H30" s="34"/>
      <c r="I30" s="91" t="s">
        <v>1123</v>
      </c>
      <c r="J30" s="37"/>
      <c r="K30" s="35"/>
      <c r="L30" s="36" t="s">
        <v>1400</v>
      </c>
      <c r="M30" s="36"/>
      <c r="N30" s="35"/>
      <c r="O30" s="37"/>
      <c r="P30" s="30"/>
      <c r="Q30" s="11" t="s">
        <v>1401</v>
      </c>
    </row>
    <row r="31" spans="1:17" s="60" customFormat="1" ht="39">
      <c r="A31" s="31" t="s">
        <v>36</v>
      </c>
      <c r="B31" s="31" t="s">
        <v>190</v>
      </c>
      <c r="C31" s="62" t="s">
        <v>42</v>
      </c>
      <c r="D31" s="8" t="s">
        <v>43</v>
      </c>
      <c r="E31" s="33" t="s">
        <v>39</v>
      </c>
      <c r="F31" s="33" t="s">
        <v>40</v>
      </c>
      <c r="G31" s="33" t="s">
        <v>41</v>
      </c>
      <c r="H31" s="34"/>
      <c r="I31" s="25" t="s">
        <v>1295</v>
      </c>
      <c r="J31" s="37"/>
      <c r="K31" s="35"/>
      <c r="L31" s="36"/>
      <c r="M31" s="36"/>
      <c r="N31" s="35"/>
      <c r="O31" s="37"/>
      <c r="P31" s="30" t="s">
        <v>1295</v>
      </c>
      <c r="Q31" s="11" t="s">
        <v>1402</v>
      </c>
    </row>
    <row r="32" spans="1:17" s="61" customFormat="1" ht="51.75" customHeight="1">
      <c r="A32" s="27" t="s">
        <v>29</v>
      </c>
      <c r="B32" s="45" t="s">
        <v>762</v>
      </c>
      <c r="C32" s="139" t="s">
        <v>763</v>
      </c>
      <c r="D32" s="140"/>
      <c r="E32" s="139"/>
      <c r="F32" s="139"/>
      <c r="G32" s="139"/>
      <c r="H32" s="139"/>
      <c r="I32" s="73"/>
      <c r="J32" s="73"/>
      <c r="K32" s="106" t="s">
        <v>764</v>
      </c>
      <c r="L32" s="106"/>
      <c r="M32" s="106"/>
      <c r="N32" s="106"/>
      <c r="O32" s="25" t="s">
        <v>1137</v>
      </c>
      <c r="P32" s="74"/>
      <c r="Q32" s="11" t="s">
        <v>1402</v>
      </c>
    </row>
    <row r="33" spans="1:17" s="59" customFormat="1" ht="39">
      <c r="A33" s="27" t="s">
        <v>33</v>
      </c>
      <c r="B33" s="28" t="s">
        <v>762</v>
      </c>
      <c r="C33" s="135" t="s">
        <v>34</v>
      </c>
      <c r="D33" s="136"/>
      <c r="E33" s="137"/>
      <c r="F33" s="137"/>
      <c r="G33" s="138"/>
      <c r="H33" s="29" t="s">
        <v>185</v>
      </c>
      <c r="I33" s="91" t="s">
        <v>1123</v>
      </c>
      <c r="J33" s="91" t="s">
        <v>1123</v>
      </c>
      <c r="K33" s="30"/>
      <c r="L33" s="30"/>
      <c r="M33" s="30"/>
      <c r="N33" s="30"/>
      <c r="O33" s="25" t="s">
        <v>1137</v>
      </c>
      <c r="P33" s="25"/>
      <c r="Q33" s="11" t="s">
        <v>1403</v>
      </c>
    </row>
    <row r="34" spans="1:17" s="60" customFormat="1" ht="57">
      <c r="A34" s="31" t="s">
        <v>36</v>
      </c>
      <c r="B34" s="31" t="s">
        <v>37</v>
      </c>
      <c r="C34" s="62" t="s">
        <v>199</v>
      </c>
      <c r="D34" s="20" t="s">
        <v>1090</v>
      </c>
      <c r="E34" s="32" t="str">
        <f>HYPERLINK("02-项目级\P1-智能办服务平台\01-生存周期\03-项目策划\03-项目计划书 (Kamfu-ZNB-PLAN-Plan)V1-1-engl.docx","engl")</f>
        <v>engl</v>
      </c>
      <c r="F34" s="33" t="s">
        <v>1073</v>
      </c>
      <c r="G34" s="33" t="s">
        <v>41</v>
      </c>
      <c r="H34" s="34"/>
      <c r="I34" s="91" t="s">
        <v>1123</v>
      </c>
      <c r="J34" s="37"/>
      <c r="K34" s="35"/>
      <c r="L34" s="36"/>
      <c r="M34" s="36"/>
      <c r="N34" s="35"/>
      <c r="O34" s="37"/>
      <c r="P34" s="30"/>
      <c r="Q34" s="11" t="s">
        <v>1403</v>
      </c>
    </row>
    <row r="35" spans="1:17" s="60" customFormat="1" ht="39">
      <c r="A35" s="31" t="s">
        <v>36</v>
      </c>
      <c r="B35" s="31" t="s">
        <v>37</v>
      </c>
      <c r="C35" s="62" t="s">
        <v>42</v>
      </c>
      <c r="D35" s="8" t="s">
        <v>43</v>
      </c>
      <c r="E35" s="33" t="s">
        <v>39</v>
      </c>
      <c r="F35" s="33" t="s">
        <v>40</v>
      </c>
      <c r="G35" s="33" t="s">
        <v>41</v>
      </c>
      <c r="H35" s="34"/>
      <c r="I35" s="25" t="s">
        <v>1295</v>
      </c>
      <c r="J35" s="37"/>
      <c r="K35" s="35"/>
      <c r="L35" s="36"/>
      <c r="M35" s="36"/>
      <c r="N35" s="35"/>
      <c r="O35" s="37"/>
      <c r="P35" s="30" t="s">
        <v>1295</v>
      </c>
      <c r="Q35" s="11" t="s">
        <v>1404</v>
      </c>
    </row>
    <row r="36" spans="1:17" s="59" customFormat="1" ht="39">
      <c r="A36" s="27" t="s">
        <v>33</v>
      </c>
      <c r="B36" s="28" t="s">
        <v>762</v>
      </c>
      <c r="C36" s="135" t="s">
        <v>188</v>
      </c>
      <c r="D36" s="136"/>
      <c r="E36" s="137"/>
      <c r="F36" s="137"/>
      <c r="G36" s="138"/>
      <c r="H36" s="29" t="s">
        <v>189</v>
      </c>
      <c r="I36" s="25" t="s">
        <v>1132</v>
      </c>
      <c r="J36" s="25" t="s">
        <v>1132</v>
      </c>
      <c r="K36" s="30"/>
      <c r="L36" s="30"/>
      <c r="M36" s="30"/>
      <c r="N36" s="30"/>
      <c r="O36" s="25" t="s">
        <v>1137</v>
      </c>
      <c r="P36" s="25"/>
      <c r="Q36" s="11" t="s">
        <v>1404</v>
      </c>
    </row>
    <row r="37" spans="1:17" s="60" customFormat="1" ht="47.5">
      <c r="A37" s="31" t="s">
        <v>36</v>
      </c>
      <c r="B37" s="31" t="s">
        <v>190</v>
      </c>
      <c r="C37" s="62" t="s">
        <v>199</v>
      </c>
      <c r="D37" s="19" t="s">
        <v>727</v>
      </c>
      <c r="E37" s="32" t="str">
        <f>HYPERLINK("02-项目级\P4-运维服务系统\01-生存周期\03-项目策划\03-项目计划书 (Kamfu-YWFW-PLAN-Plan)V1-1-engl.docx","engl")</f>
        <v>engl</v>
      </c>
      <c r="F37" s="33" t="s">
        <v>1073</v>
      </c>
      <c r="G37" s="33" t="s">
        <v>41</v>
      </c>
      <c r="H37" s="34"/>
      <c r="I37" s="91" t="s">
        <v>1123</v>
      </c>
      <c r="J37" s="37"/>
      <c r="K37" s="35"/>
      <c r="L37" s="36"/>
      <c r="M37" s="36"/>
      <c r="N37" s="35"/>
      <c r="O37" s="37"/>
      <c r="P37" s="30"/>
      <c r="Q37" s="11" t="s">
        <v>1405</v>
      </c>
    </row>
    <row r="38" spans="1:17" s="60" customFormat="1" ht="39">
      <c r="A38" s="31" t="s">
        <v>36</v>
      </c>
      <c r="B38" s="31" t="s">
        <v>190</v>
      </c>
      <c r="C38" s="62" t="s">
        <v>42</v>
      </c>
      <c r="D38" s="8" t="s">
        <v>43</v>
      </c>
      <c r="E38" s="33" t="s">
        <v>39</v>
      </c>
      <c r="F38" s="33" t="s">
        <v>40</v>
      </c>
      <c r="G38" s="33" t="s">
        <v>41</v>
      </c>
      <c r="H38" s="34"/>
      <c r="I38" s="25" t="s">
        <v>1295</v>
      </c>
      <c r="J38" s="37"/>
      <c r="K38" s="35"/>
      <c r="L38" s="36"/>
      <c r="M38" s="36"/>
      <c r="N38" s="35"/>
      <c r="O38" s="37"/>
      <c r="P38" s="30" t="s">
        <v>1295</v>
      </c>
      <c r="Q38" s="11" t="s">
        <v>1405</v>
      </c>
    </row>
    <row r="39" spans="1:17" s="61" customFormat="1" ht="51.75" customHeight="1">
      <c r="A39" s="27" t="s">
        <v>29</v>
      </c>
      <c r="B39" s="45" t="s">
        <v>765</v>
      </c>
      <c r="C39" s="139" t="s">
        <v>766</v>
      </c>
      <c r="D39" s="140"/>
      <c r="E39" s="139"/>
      <c r="F39" s="139"/>
      <c r="G39" s="139"/>
      <c r="H39" s="139"/>
      <c r="I39" s="73"/>
      <c r="J39" s="73"/>
      <c r="K39" s="106" t="s">
        <v>767</v>
      </c>
      <c r="L39" s="106"/>
      <c r="M39" s="106"/>
      <c r="N39" s="106"/>
      <c r="O39" s="25" t="s">
        <v>1137</v>
      </c>
      <c r="P39" s="74"/>
      <c r="Q39" s="11" t="s">
        <v>1406</v>
      </c>
    </row>
    <row r="40" spans="1:17" s="59" customFormat="1" ht="39">
      <c r="A40" s="27" t="s">
        <v>33</v>
      </c>
      <c r="B40" s="28" t="s">
        <v>765</v>
      </c>
      <c r="C40" s="135" t="s">
        <v>34</v>
      </c>
      <c r="D40" s="136"/>
      <c r="E40" s="137"/>
      <c r="F40" s="137"/>
      <c r="G40" s="138"/>
      <c r="H40" s="29" t="s">
        <v>185</v>
      </c>
      <c r="I40" s="91" t="s">
        <v>1123</v>
      </c>
      <c r="J40" s="91" t="s">
        <v>1123</v>
      </c>
      <c r="K40" s="30"/>
      <c r="L40" s="30"/>
      <c r="M40" s="30"/>
      <c r="N40" s="30"/>
      <c r="O40" s="25" t="s">
        <v>1137</v>
      </c>
      <c r="P40" s="25"/>
      <c r="Q40" s="11" t="s">
        <v>1406</v>
      </c>
    </row>
    <row r="41" spans="1:17" s="60" customFormat="1" ht="66.5">
      <c r="A41" s="31" t="s">
        <v>36</v>
      </c>
      <c r="B41" s="31" t="s">
        <v>37</v>
      </c>
      <c r="C41" s="62" t="s">
        <v>653</v>
      </c>
      <c r="D41" s="18" t="s">
        <v>654</v>
      </c>
      <c r="E41" s="32" t="str">
        <f>HYPERLINK("02-项目级\P1-智能办服务平台\01-生存周期\03-项目策划\02-估算工作书 (Kamfu-ZNB-PLAN-EVVuate)V1-2-engl.xlsx","engl")</f>
        <v>engl</v>
      </c>
      <c r="F41" s="33" t="s">
        <v>1073</v>
      </c>
      <c r="G41" s="33" t="s">
        <v>41</v>
      </c>
      <c r="H41" s="34"/>
      <c r="I41" s="91" t="s">
        <v>1123</v>
      </c>
      <c r="J41" s="37"/>
      <c r="K41" s="35"/>
      <c r="L41" s="36"/>
      <c r="M41" s="36"/>
      <c r="N41" s="35"/>
      <c r="O41" s="37"/>
      <c r="P41" s="30"/>
      <c r="Q41" s="11" t="s">
        <v>1407</v>
      </c>
    </row>
    <row r="42" spans="1:17" s="60" customFormat="1" ht="57">
      <c r="A42" s="31" t="s">
        <v>36</v>
      </c>
      <c r="B42" s="31" t="s">
        <v>37</v>
      </c>
      <c r="C42" s="62" t="s">
        <v>718</v>
      </c>
      <c r="D42" s="18" t="s">
        <v>719</v>
      </c>
      <c r="E42" s="33" t="s">
        <v>39</v>
      </c>
      <c r="F42" s="33" t="s">
        <v>1073</v>
      </c>
      <c r="G42" s="33" t="s">
        <v>41</v>
      </c>
      <c r="H42" s="34"/>
      <c r="I42" s="91" t="s">
        <v>1123</v>
      </c>
      <c r="J42" s="37"/>
      <c r="K42" s="35"/>
      <c r="L42" s="36"/>
      <c r="M42" s="36"/>
      <c r="N42" s="35"/>
      <c r="O42" s="37"/>
      <c r="P42" s="30"/>
      <c r="Q42" s="11" t="s">
        <v>1407</v>
      </c>
    </row>
    <row r="43" spans="1:17" s="59" customFormat="1" ht="39">
      <c r="A43" s="27" t="s">
        <v>33</v>
      </c>
      <c r="B43" s="28" t="s">
        <v>765</v>
      </c>
      <c r="C43" s="135" t="s">
        <v>188</v>
      </c>
      <c r="D43" s="136"/>
      <c r="E43" s="137"/>
      <c r="F43" s="137"/>
      <c r="G43" s="138"/>
      <c r="H43" s="29" t="s">
        <v>189</v>
      </c>
      <c r="I43" s="91" t="s">
        <v>1123</v>
      </c>
      <c r="J43" s="91" t="s">
        <v>1123</v>
      </c>
      <c r="K43" s="30"/>
      <c r="L43" s="30"/>
      <c r="M43" s="30"/>
      <c r="N43" s="30"/>
      <c r="O43" s="25" t="s">
        <v>1137</v>
      </c>
      <c r="P43" s="25"/>
      <c r="Q43" s="11" t="s">
        <v>1408</v>
      </c>
    </row>
    <row r="44" spans="1:17" s="60" customFormat="1" ht="66.5">
      <c r="A44" s="31" t="s">
        <v>36</v>
      </c>
      <c r="B44" s="31" t="s">
        <v>190</v>
      </c>
      <c r="C44" s="62" t="s">
        <v>653</v>
      </c>
      <c r="D44" s="20" t="s">
        <v>1108</v>
      </c>
      <c r="E44" s="32" t="str">
        <f>HYPERLINK("02-项目级\P4-运维服务系统\01-生存周期\03-项目策划\02-估算工作书 (Kamfu-YWFW-PLAN-EVVuate)V1-0-engl.xlsx","engl")</f>
        <v>engl</v>
      </c>
      <c r="F44" s="33" t="s">
        <v>1073</v>
      </c>
      <c r="G44" s="33" t="s">
        <v>41</v>
      </c>
      <c r="H44" s="34"/>
      <c r="I44" s="91" t="s">
        <v>1123</v>
      </c>
      <c r="J44" s="37"/>
      <c r="K44" s="35"/>
      <c r="L44" s="36"/>
      <c r="M44" s="36"/>
      <c r="N44" s="35"/>
      <c r="O44" s="37"/>
      <c r="P44" s="30"/>
      <c r="Q44" s="11" t="s">
        <v>1408</v>
      </c>
    </row>
    <row r="45" spans="1:17" s="60" customFormat="1" ht="66.5">
      <c r="A45" s="31" t="s">
        <v>36</v>
      </c>
      <c r="B45" s="31" t="s">
        <v>190</v>
      </c>
      <c r="C45" s="62" t="s">
        <v>718</v>
      </c>
      <c r="D45" s="20" t="s">
        <v>1113</v>
      </c>
      <c r="E45" s="33" t="s">
        <v>39</v>
      </c>
      <c r="F45" s="33" t="s">
        <v>1073</v>
      </c>
      <c r="G45" s="33" t="s">
        <v>41</v>
      </c>
      <c r="H45" s="34"/>
      <c r="I45" s="91" t="s">
        <v>1123</v>
      </c>
      <c r="J45" s="37"/>
      <c r="K45" s="35"/>
      <c r="L45" s="36"/>
      <c r="M45" s="36"/>
      <c r="N45" s="35"/>
      <c r="O45" s="37"/>
      <c r="P45" s="30"/>
      <c r="Q45" s="11" t="s">
        <v>1409</v>
      </c>
    </row>
    <row r="46" spans="1:17" s="61" customFormat="1" ht="51.75" customHeight="1">
      <c r="A46" s="27" t="s">
        <v>29</v>
      </c>
      <c r="B46" s="45" t="s">
        <v>768</v>
      </c>
      <c r="C46" s="139" t="s">
        <v>769</v>
      </c>
      <c r="D46" s="140"/>
      <c r="E46" s="139"/>
      <c r="F46" s="139"/>
      <c r="G46" s="139"/>
      <c r="H46" s="139"/>
      <c r="I46" s="73"/>
      <c r="J46" s="73"/>
      <c r="K46" s="106" t="s">
        <v>770</v>
      </c>
      <c r="L46" s="106"/>
      <c r="M46" s="106"/>
      <c r="N46" s="106"/>
      <c r="O46" s="25" t="s">
        <v>1137</v>
      </c>
      <c r="P46" s="74"/>
      <c r="Q46" s="11" t="s">
        <v>1410</v>
      </c>
    </row>
    <row r="47" spans="1:17" s="59" customFormat="1" ht="39">
      <c r="A47" s="27" t="s">
        <v>33</v>
      </c>
      <c r="B47" s="28" t="s">
        <v>768</v>
      </c>
      <c r="C47" s="135" t="s">
        <v>34</v>
      </c>
      <c r="D47" s="136"/>
      <c r="E47" s="137"/>
      <c r="F47" s="137"/>
      <c r="G47" s="138"/>
      <c r="H47" s="29" t="s">
        <v>185</v>
      </c>
      <c r="I47" s="91" t="s">
        <v>1123</v>
      </c>
      <c r="J47" s="91" t="s">
        <v>1123</v>
      </c>
      <c r="K47" s="30"/>
      <c r="L47" s="30"/>
      <c r="M47" s="30"/>
      <c r="N47" s="30"/>
      <c r="O47" s="25" t="s">
        <v>1137</v>
      </c>
      <c r="P47" s="25"/>
      <c r="Q47" s="11" t="s">
        <v>1410</v>
      </c>
    </row>
    <row r="48" spans="1:17" s="60" customFormat="1" ht="47.5">
      <c r="A48" s="31" t="s">
        <v>36</v>
      </c>
      <c r="B48" s="31" t="s">
        <v>37</v>
      </c>
      <c r="C48" s="62" t="s">
        <v>199</v>
      </c>
      <c r="D48" s="18" t="s">
        <v>725</v>
      </c>
      <c r="E48" s="32" t="str">
        <f>HYPERLINK("02-项目级\P1-智能办服务平台\01-生存周期\03-项目策划\03-项目计划书 (Kamfu-ZNB-PLAN-Plan)V1-1-engl.docx","engl")</f>
        <v>engl</v>
      </c>
      <c r="F48" s="33" t="s">
        <v>1073</v>
      </c>
      <c r="G48" s="33" t="s">
        <v>41</v>
      </c>
      <c r="H48" s="34"/>
      <c r="I48" s="91" t="s">
        <v>1123</v>
      </c>
      <c r="J48" s="37"/>
      <c r="K48" s="35"/>
      <c r="L48" s="36"/>
      <c r="M48" s="36"/>
      <c r="N48" s="35"/>
      <c r="O48" s="37"/>
      <c r="P48" s="30"/>
      <c r="Q48" s="11" t="s">
        <v>1411</v>
      </c>
    </row>
    <row r="49" spans="1:17" s="60" customFormat="1" ht="39">
      <c r="A49" s="31" t="s">
        <v>36</v>
      </c>
      <c r="B49" s="31" t="s">
        <v>37</v>
      </c>
      <c r="C49" s="62" t="s">
        <v>42</v>
      </c>
      <c r="D49" s="8" t="s">
        <v>43</v>
      </c>
      <c r="E49" s="33" t="s">
        <v>39</v>
      </c>
      <c r="F49" s="33" t="s">
        <v>40</v>
      </c>
      <c r="G49" s="33" t="s">
        <v>41</v>
      </c>
      <c r="H49" s="34"/>
      <c r="I49" s="25" t="s">
        <v>1295</v>
      </c>
      <c r="J49" s="37"/>
      <c r="K49" s="35"/>
      <c r="L49" s="36"/>
      <c r="M49" s="36"/>
      <c r="N49" s="35"/>
      <c r="O49" s="37"/>
      <c r="P49" s="30" t="s">
        <v>1295</v>
      </c>
      <c r="Q49" s="11" t="s">
        <v>1411</v>
      </c>
    </row>
    <row r="50" spans="1:17" s="59" customFormat="1" ht="39">
      <c r="A50" s="27" t="s">
        <v>33</v>
      </c>
      <c r="B50" s="28" t="s">
        <v>768</v>
      </c>
      <c r="C50" s="135" t="s">
        <v>188</v>
      </c>
      <c r="D50" s="136"/>
      <c r="E50" s="137"/>
      <c r="F50" s="137"/>
      <c r="G50" s="138"/>
      <c r="H50" s="29" t="s">
        <v>189</v>
      </c>
      <c r="I50" s="91" t="s">
        <v>1123</v>
      </c>
      <c r="J50" s="91" t="s">
        <v>1123</v>
      </c>
      <c r="K50" s="30"/>
      <c r="L50" s="30"/>
      <c r="M50" s="30"/>
      <c r="N50" s="30"/>
      <c r="O50" s="25" t="s">
        <v>1137</v>
      </c>
      <c r="P50" s="25"/>
      <c r="Q50" s="11" t="s">
        <v>1412</v>
      </c>
    </row>
    <row r="51" spans="1:17" s="60" customFormat="1" ht="66.5">
      <c r="A51" s="31" t="s">
        <v>36</v>
      </c>
      <c r="B51" s="31" t="s">
        <v>190</v>
      </c>
      <c r="C51" s="62" t="s">
        <v>199</v>
      </c>
      <c r="D51" s="21" t="s">
        <v>1116</v>
      </c>
      <c r="E51" s="32" t="str">
        <f>HYPERLINK("02-项目级\P4-运维服务系统\01-生存周期\03-项目策划\03-项目计划书 (Kamfu-YWFW-PLAN-Plan)V1-1-engl.docx","engl")</f>
        <v>engl</v>
      </c>
      <c r="F51" s="33" t="s">
        <v>1073</v>
      </c>
      <c r="G51" s="33" t="s">
        <v>41</v>
      </c>
      <c r="H51" s="34"/>
      <c r="I51" s="91" t="s">
        <v>1123</v>
      </c>
      <c r="J51" s="37"/>
      <c r="K51" s="35"/>
      <c r="L51" s="36"/>
      <c r="M51" s="36"/>
      <c r="N51" s="35"/>
      <c r="O51" s="37"/>
      <c r="P51" s="30"/>
      <c r="Q51" s="11" t="s">
        <v>1412</v>
      </c>
    </row>
    <row r="52" spans="1:17" s="60" customFormat="1" ht="39">
      <c r="A52" s="31" t="s">
        <v>36</v>
      </c>
      <c r="B52" s="31" t="s">
        <v>190</v>
      </c>
      <c r="C52" s="62" t="s">
        <v>42</v>
      </c>
      <c r="D52" s="8" t="s">
        <v>43</v>
      </c>
      <c r="E52" s="33" t="s">
        <v>39</v>
      </c>
      <c r="F52" s="33" t="s">
        <v>40</v>
      </c>
      <c r="G52" s="33" t="s">
        <v>41</v>
      </c>
      <c r="H52" s="34"/>
      <c r="I52" s="25" t="s">
        <v>1295</v>
      </c>
      <c r="J52" s="37"/>
      <c r="K52" s="35"/>
      <c r="L52" s="36"/>
      <c r="M52" s="36"/>
      <c r="N52" s="35"/>
      <c r="O52" s="37"/>
      <c r="P52" s="30" t="s">
        <v>1295</v>
      </c>
      <c r="Q52" s="11" t="s">
        <v>1413</v>
      </c>
    </row>
    <row r="53" spans="1:17" s="61" customFormat="1" ht="51.75" customHeight="1">
      <c r="A53" s="27" t="s">
        <v>29</v>
      </c>
      <c r="B53" s="45" t="s">
        <v>771</v>
      </c>
      <c r="C53" s="139" t="s">
        <v>772</v>
      </c>
      <c r="D53" s="140"/>
      <c r="E53" s="139"/>
      <c r="F53" s="139"/>
      <c r="G53" s="139"/>
      <c r="H53" s="139"/>
      <c r="I53" s="73"/>
      <c r="J53" s="73"/>
      <c r="K53" s="106" t="s">
        <v>773</v>
      </c>
      <c r="L53" s="106"/>
      <c r="M53" s="106"/>
      <c r="N53" s="106"/>
      <c r="O53" s="25" t="s">
        <v>1137</v>
      </c>
      <c r="P53" s="74"/>
      <c r="Q53" s="11" t="s">
        <v>1413</v>
      </c>
    </row>
    <row r="54" spans="1:17" s="59" customFormat="1" ht="39">
      <c r="A54" s="27" t="s">
        <v>33</v>
      </c>
      <c r="B54" s="28" t="s">
        <v>771</v>
      </c>
      <c r="C54" s="135" t="s">
        <v>34</v>
      </c>
      <c r="D54" s="136"/>
      <c r="E54" s="137"/>
      <c r="F54" s="137"/>
      <c r="G54" s="138"/>
      <c r="H54" s="29" t="s">
        <v>185</v>
      </c>
      <c r="I54" s="91" t="s">
        <v>1123</v>
      </c>
      <c r="J54" s="91" t="s">
        <v>1123</v>
      </c>
      <c r="K54" s="30"/>
      <c r="L54" s="30"/>
      <c r="M54" s="30"/>
      <c r="N54" s="30"/>
      <c r="O54" s="25" t="s">
        <v>1137</v>
      </c>
      <c r="P54" s="25"/>
      <c r="Q54" s="11" t="s">
        <v>1414</v>
      </c>
    </row>
    <row r="55" spans="1:17" s="60" customFormat="1" ht="57">
      <c r="A55" s="31" t="s">
        <v>36</v>
      </c>
      <c r="B55" s="31" t="s">
        <v>37</v>
      </c>
      <c r="C55" s="62" t="s">
        <v>298</v>
      </c>
      <c r="D55" s="18" t="s">
        <v>299</v>
      </c>
      <c r="E55" s="32" t="str">
        <f>HYPERLINK("02-项目级\P1-智能办服务平台\01-生存周期\08-试运行及验收\02-验收\01-验收计划(Kamfu-ZNB-DA-AcceptencePlan)V1-1-engl.docx","engl")</f>
        <v>engl</v>
      </c>
      <c r="F55" s="33" t="s">
        <v>1073</v>
      </c>
      <c r="G55" s="33" t="s">
        <v>41</v>
      </c>
      <c r="H55" s="34"/>
      <c r="I55" s="91" t="s">
        <v>1123</v>
      </c>
      <c r="J55" s="37"/>
      <c r="K55" s="35"/>
      <c r="L55" s="36"/>
      <c r="M55" s="36"/>
      <c r="N55" s="35"/>
      <c r="O55" s="37"/>
      <c r="P55" s="30"/>
      <c r="Q55" s="11" t="s">
        <v>1414</v>
      </c>
    </row>
    <row r="56" spans="1:17" s="60" customFormat="1" ht="39">
      <c r="A56" s="31" t="s">
        <v>36</v>
      </c>
      <c r="B56" s="31" t="s">
        <v>37</v>
      </c>
      <c r="C56" s="62" t="s">
        <v>42</v>
      </c>
      <c r="D56" s="8" t="s">
        <v>43</v>
      </c>
      <c r="E56" s="33" t="s">
        <v>39</v>
      </c>
      <c r="F56" s="33" t="s">
        <v>40</v>
      </c>
      <c r="G56" s="33" t="s">
        <v>41</v>
      </c>
      <c r="H56" s="34"/>
      <c r="I56" s="25" t="s">
        <v>1295</v>
      </c>
      <c r="J56" s="37"/>
      <c r="K56" s="35"/>
      <c r="L56" s="36"/>
      <c r="M56" s="36"/>
      <c r="N56" s="35"/>
      <c r="O56" s="37"/>
      <c r="P56" s="30" t="s">
        <v>1295</v>
      </c>
      <c r="Q56" s="11" t="s">
        <v>1415</v>
      </c>
    </row>
    <row r="57" spans="1:17" s="59" customFormat="1" ht="39">
      <c r="A57" s="27" t="s">
        <v>33</v>
      </c>
      <c r="B57" s="28" t="s">
        <v>771</v>
      </c>
      <c r="C57" s="135" t="s">
        <v>188</v>
      </c>
      <c r="D57" s="136"/>
      <c r="E57" s="137"/>
      <c r="F57" s="137"/>
      <c r="G57" s="138"/>
      <c r="H57" s="29" t="s">
        <v>189</v>
      </c>
      <c r="I57" s="91" t="s">
        <v>1123</v>
      </c>
      <c r="J57" s="91" t="s">
        <v>1123</v>
      </c>
      <c r="K57" s="30"/>
      <c r="L57" s="30"/>
      <c r="M57" s="30"/>
      <c r="N57" s="30"/>
      <c r="O57" s="25" t="s">
        <v>1137</v>
      </c>
      <c r="P57" s="25"/>
      <c r="Q57" s="11" t="s">
        <v>1415</v>
      </c>
    </row>
    <row r="58" spans="1:17" s="60" customFormat="1" ht="57">
      <c r="A58" s="31" t="s">
        <v>36</v>
      </c>
      <c r="B58" s="31" t="s">
        <v>190</v>
      </c>
      <c r="C58" s="62" t="s">
        <v>298</v>
      </c>
      <c r="D58" s="20" t="s">
        <v>1097</v>
      </c>
      <c r="E58" s="32" t="str">
        <f>HYPERLINK("02-项目级\P4-运维服务系统\01-生存周期\08-试运行及验收\02-验收\01-验收计划(Kamfu-YWFW-DA-AcceptencePlan)V1-0-engl.docx","engl")</f>
        <v>engl</v>
      </c>
      <c r="F58" s="33" t="s">
        <v>1073</v>
      </c>
      <c r="G58" s="33" t="s">
        <v>41</v>
      </c>
      <c r="H58" s="34"/>
      <c r="I58" s="91" t="s">
        <v>1123</v>
      </c>
      <c r="J58" s="37"/>
      <c r="K58" s="35"/>
      <c r="L58" s="36"/>
      <c r="M58" s="36"/>
      <c r="N58" s="35"/>
      <c r="O58" s="37"/>
      <c r="P58" s="30"/>
      <c r="Q58" s="11" t="s">
        <v>1416</v>
      </c>
    </row>
    <row r="59" spans="1:17" s="60" customFormat="1" ht="39">
      <c r="A59" s="31" t="s">
        <v>36</v>
      </c>
      <c r="B59" s="31" t="s">
        <v>190</v>
      </c>
      <c r="C59" s="62" t="s">
        <v>42</v>
      </c>
      <c r="D59" s="8" t="s">
        <v>43</v>
      </c>
      <c r="E59" s="33" t="s">
        <v>39</v>
      </c>
      <c r="F59" s="33" t="s">
        <v>40</v>
      </c>
      <c r="G59" s="33" t="s">
        <v>41</v>
      </c>
      <c r="H59" s="34"/>
      <c r="I59" s="25" t="s">
        <v>1295</v>
      </c>
      <c r="J59" s="37"/>
      <c r="K59" s="35"/>
      <c r="L59" s="36"/>
      <c r="M59" s="36"/>
      <c r="N59" s="35"/>
      <c r="O59" s="37"/>
      <c r="P59" s="30" t="s">
        <v>1295</v>
      </c>
      <c r="Q59" s="11" t="s">
        <v>1416</v>
      </c>
    </row>
    <row r="60" spans="1:17" s="61" customFormat="1" ht="51.75" customHeight="1">
      <c r="A60" s="27" t="s">
        <v>29</v>
      </c>
      <c r="B60" s="45" t="s">
        <v>774</v>
      </c>
      <c r="C60" s="139" t="s">
        <v>775</v>
      </c>
      <c r="D60" s="140"/>
      <c r="E60" s="139"/>
      <c r="F60" s="139"/>
      <c r="G60" s="139"/>
      <c r="H60" s="139"/>
      <c r="I60" s="73"/>
      <c r="J60" s="73"/>
      <c r="K60" s="106" t="s">
        <v>776</v>
      </c>
      <c r="L60" s="106"/>
      <c r="M60" s="106"/>
      <c r="N60" s="106"/>
      <c r="O60" s="25" t="s">
        <v>1137</v>
      </c>
      <c r="P60" s="74"/>
      <c r="Q60" s="11" t="s">
        <v>1416</v>
      </c>
    </row>
    <row r="61" spans="1:17" s="59" customFormat="1" ht="39">
      <c r="A61" s="27" t="s">
        <v>33</v>
      </c>
      <c r="B61" s="28" t="s">
        <v>774</v>
      </c>
      <c r="C61" s="135" t="s">
        <v>34</v>
      </c>
      <c r="D61" s="136"/>
      <c r="E61" s="137"/>
      <c r="F61" s="137"/>
      <c r="G61" s="138"/>
      <c r="H61" s="29" t="s">
        <v>185</v>
      </c>
      <c r="I61" s="91" t="s">
        <v>1123</v>
      </c>
      <c r="J61" s="91" t="s">
        <v>1123</v>
      </c>
      <c r="K61" s="30"/>
      <c r="L61" s="30"/>
      <c r="M61" s="30"/>
      <c r="N61" s="30"/>
      <c r="O61" s="25" t="s">
        <v>1137</v>
      </c>
      <c r="P61" s="25"/>
      <c r="Q61" s="11" t="s">
        <v>1417</v>
      </c>
    </row>
    <row r="62" spans="1:17" s="59" customFormat="1" ht="47.5">
      <c r="A62" s="31" t="s">
        <v>36</v>
      </c>
      <c r="B62" s="31" t="s">
        <v>37</v>
      </c>
      <c r="C62" s="84" t="s">
        <v>199</v>
      </c>
      <c r="D62" s="18" t="s">
        <v>725</v>
      </c>
      <c r="E62" s="85" t="str">
        <f>HYPERLINK("02-项目级\P1-智能办服务平台\01-生存周期\03-项目策划\03-项目计划书 (Kamfu-ZNB-PLAN-Plan)V1-1-engl.docx","engl")</f>
        <v>engl</v>
      </c>
      <c r="F62" s="36" t="s">
        <v>1073</v>
      </c>
      <c r="G62" s="36" t="s">
        <v>41</v>
      </c>
      <c r="H62" s="34"/>
      <c r="I62" s="91" t="s">
        <v>1123</v>
      </c>
      <c r="J62" s="37"/>
      <c r="K62" s="35"/>
      <c r="L62" s="36"/>
      <c r="M62" s="36"/>
      <c r="N62" s="35"/>
      <c r="O62" s="37"/>
      <c r="P62" s="25"/>
      <c r="Q62" s="11" t="s">
        <v>1417</v>
      </c>
    </row>
    <row r="63" spans="1:17" s="60" customFormat="1" ht="39">
      <c r="A63" s="31" t="s">
        <v>36</v>
      </c>
      <c r="B63" s="31" t="s">
        <v>37</v>
      </c>
      <c r="C63" s="62" t="s">
        <v>42</v>
      </c>
      <c r="D63" s="8" t="s">
        <v>43</v>
      </c>
      <c r="E63" s="33" t="s">
        <v>39</v>
      </c>
      <c r="F63" s="33" t="s">
        <v>40</v>
      </c>
      <c r="G63" s="33" t="s">
        <v>41</v>
      </c>
      <c r="H63" s="34"/>
      <c r="I63" s="25" t="s">
        <v>1295</v>
      </c>
      <c r="J63" s="37"/>
      <c r="K63" s="35"/>
      <c r="L63" s="36"/>
      <c r="M63" s="36"/>
      <c r="N63" s="35"/>
      <c r="O63" s="37"/>
      <c r="P63" s="30" t="s">
        <v>1295</v>
      </c>
      <c r="Q63" s="11" t="s">
        <v>1418</v>
      </c>
    </row>
    <row r="64" spans="1:17" s="60" customFormat="1" ht="39">
      <c r="A64" s="27" t="s">
        <v>33</v>
      </c>
      <c r="B64" s="28" t="s">
        <v>774</v>
      </c>
      <c r="C64" s="135" t="s">
        <v>188</v>
      </c>
      <c r="D64" s="136"/>
      <c r="E64" s="137"/>
      <c r="F64" s="137"/>
      <c r="G64" s="138"/>
      <c r="H64" s="29" t="s">
        <v>189</v>
      </c>
      <c r="I64" s="91" t="s">
        <v>1123</v>
      </c>
      <c r="J64" s="91" t="s">
        <v>1123</v>
      </c>
      <c r="K64" s="30"/>
      <c r="L64" s="30"/>
      <c r="M64" s="30"/>
      <c r="N64" s="30"/>
      <c r="O64" s="25" t="s">
        <v>1137</v>
      </c>
      <c r="P64" s="30"/>
      <c r="Q64" s="11" t="s">
        <v>1418</v>
      </c>
    </row>
    <row r="65" spans="1:17" s="59" customFormat="1" ht="66.5">
      <c r="A65" s="31" t="s">
        <v>36</v>
      </c>
      <c r="B65" s="31" t="s">
        <v>190</v>
      </c>
      <c r="C65" s="84" t="s">
        <v>199</v>
      </c>
      <c r="D65" s="21" t="s">
        <v>1116</v>
      </c>
      <c r="E65" s="85" t="str">
        <f>HYPERLINK("02-项目级\P4-运维服务系统\01-生存周期\03-项目策划\03-项目计划书 (Kamfu-YWFW-PLAN-Plan)V1-1-engl.docx","engl")</f>
        <v>engl</v>
      </c>
      <c r="F65" s="36" t="s">
        <v>1073</v>
      </c>
      <c r="G65" s="36" t="s">
        <v>41</v>
      </c>
      <c r="H65" s="34"/>
      <c r="I65" s="91" t="s">
        <v>1123</v>
      </c>
      <c r="J65" s="37"/>
      <c r="K65" s="35"/>
      <c r="L65" s="36"/>
      <c r="M65" s="36"/>
      <c r="N65" s="35"/>
      <c r="O65" s="37"/>
      <c r="P65" s="25"/>
      <c r="Q65" s="11" t="s">
        <v>1419</v>
      </c>
    </row>
    <row r="66" spans="1:17" s="60" customFormat="1" ht="39">
      <c r="A66" s="31" t="s">
        <v>36</v>
      </c>
      <c r="B66" s="31" t="s">
        <v>190</v>
      </c>
      <c r="C66" s="62" t="s">
        <v>42</v>
      </c>
      <c r="D66" s="8" t="s">
        <v>43</v>
      </c>
      <c r="E66" s="33" t="s">
        <v>39</v>
      </c>
      <c r="F66" s="33" t="s">
        <v>40</v>
      </c>
      <c r="G66" s="33" t="s">
        <v>41</v>
      </c>
      <c r="H66" s="34"/>
      <c r="I66" s="25" t="s">
        <v>1295</v>
      </c>
      <c r="J66" s="37"/>
      <c r="K66" s="35"/>
      <c r="L66" s="36"/>
      <c r="M66" s="36"/>
      <c r="N66" s="35"/>
      <c r="O66" s="37"/>
      <c r="P66" s="30" t="s">
        <v>1295</v>
      </c>
      <c r="Q66" s="11" t="s">
        <v>1419</v>
      </c>
    </row>
    <row r="67" spans="1:17" s="61" customFormat="1" ht="51.75" customHeight="1">
      <c r="A67" s="27" t="s">
        <v>29</v>
      </c>
      <c r="B67" s="45" t="s">
        <v>777</v>
      </c>
      <c r="C67" s="139" t="s">
        <v>778</v>
      </c>
      <c r="D67" s="140"/>
      <c r="E67" s="139"/>
      <c r="F67" s="139"/>
      <c r="G67" s="139"/>
      <c r="H67" s="139"/>
      <c r="I67" s="73"/>
      <c r="J67" s="73"/>
      <c r="K67" s="106" t="s">
        <v>779</v>
      </c>
      <c r="L67" s="106"/>
      <c r="M67" s="106"/>
      <c r="N67" s="106"/>
      <c r="O67" s="25" t="s">
        <v>1137</v>
      </c>
      <c r="P67" s="26"/>
      <c r="Q67" s="11" t="s">
        <v>1420</v>
      </c>
    </row>
    <row r="68" spans="1:17" s="59" customFormat="1" ht="39">
      <c r="A68" s="27" t="s">
        <v>33</v>
      </c>
      <c r="B68" s="28" t="s">
        <v>777</v>
      </c>
      <c r="C68" s="135" t="s">
        <v>34</v>
      </c>
      <c r="D68" s="136"/>
      <c r="E68" s="137"/>
      <c r="F68" s="137"/>
      <c r="G68" s="138"/>
      <c r="H68" s="29" t="s">
        <v>185</v>
      </c>
      <c r="I68" s="91" t="s">
        <v>1123</v>
      </c>
      <c r="J68" s="91" t="s">
        <v>1123</v>
      </c>
      <c r="K68" s="30"/>
      <c r="L68" s="30"/>
      <c r="M68" s="30"/>
      <c r="N68" s="30"/>
      <c r="O68" s="25" t="s">
        <v>1137</v>
      </c>
      <c r="P68" s="25"/>
      <c r="Q68" s="11" t="s">
        <v>1420</v>
      </c>
    </row>
    <row r="69" spans="1:17" s="59" customFormat="1" ht="47.5">
      <c r="A69" s="31" t="s">
        <v>36</v>
      </c>
      <c r="B69" s="31" t="s">
        <v>37</v>
      </c>
      <c r="C69" s="84" t="s">
        <v>199</v>
      </c>
      <c r="D69" s="18" t="s">
        <v>725</v>
      </c>
      <c r="E69" s="85" t="str">
        <f>HYPERLINK("02-项目级\P1-智能办服务平台\01-生存周期\03-项目策划\03-项目计划书 (Kamfu-ZNB-PLAN-Plan)V1-1-engl.docx","engl")</f>
        <v>engl</v>
      </c>
      <c r="F69" s="36" t="s">
        <v>1073</v>
      </c>
      <c r="G69" s="36" t="s">
        <v>41</v>
      </c>
      <c r="H69" s="34"/>
      <c r="I69" s="91" t="s">
        <v>1123</v>
      </c>
      <c r="J69" s="37"/>
      <c r="K69" s="35"/>
      <c r="L69" s="36"/>
      <c r="M69" s="36"/>
      <c r="N69" s="35"/>
      <c r="O69" s="37"/>
      <c r="P69" s="25"/>
      <c r="Q69" s="11" t="s">
        <v>1421</v>
      </c>
    </row>
    <row r="70" spans="1:17" s="60" customFormat="1" ht="39">
      <c r="A70" s="31" t="s">
        <v>36</v>
      </c>
      <c r="B70" s="31" t="s">
        <v>37</v>
      </c>
      <c r="C70" s="62" t="s">
        <v>42</v>
      </c>
      <c r="D70" s="8" t="s">
        <v>43</v>
      </c>
      <c r="E70" s="33" t="s">
        <v>39</v>
      </c>
      <c r="F70" s="33" t="s">
        <v>40</v>
      </c>
      <c r="G70" s="33" t="s">
        <v>41</v>
      </c>
      <c r="H70" s="34"/>
      <c r="I70" s="25" t="s">
        <v>1295</v>
      </c>
      <c r="J70" s="37"/>
      <c r="K70" s="35"/>
      <c r="L70" s="36"/>
      <c r="M70" s="36"/>
      <c r="N70" s="35"/>
      <c r="O70" s="37"/>
      <c r="P70" s="30" t="s">
        <v>1295</v>
      </c>
      <c r="Q70" s="11" t="s">
        <v>1421</v>
      </c>
    </row>
    <row r="71" spans="1:17" s="60" customFormat="1" ht="39">
      <c r="A71" s="27" t="s">
        <v>33</v>
      </c>
      <c r="B71" s="28" t="s">
        <v>777</v>
      </c>
      <c r="C71" s="135" t="s">
        <v>188</v>
      </c>
      <c r="D71" s="136"/>
      <c r="E71" s="137"/>
      <c r="F71" s="137"/>
      <c r="G71" s="138"/>
      <c r="H71" s="29" t="s">
        <v>189</v>
      </c>
      <c r="I71" s="91" t="s">
        <v>1123</v>
      </c>
      <c r="J71" s="91" t="s">
        <v>1123</v>
      </c>
      <c r="K71" s="30"/>
      <c r="L71" s="30"/>
      <c r="M71" s="30"/>
      <c r="N71" s="30"/>
      <c r="O71" s="25" t="s">
        <v>1137</v>
      </c>
      <c r="P71" s="30"/>
      <c r="Q71" s="11" t="s">
        <v>1422</v>
      </c>
    </row>
    <row r="72" spans="1:17" s="59" customFormat="1" ht="66.5">
      <c r="A72" s="31" t="s">
        <v>36</v>
      </c>
      <c r="B72" s="31" t="s">
        <v>190</v>
      </c>
      <c r="C72" s="84" t="s">
        <v>199</v>
      </c>
      <c r="D72" s="21" t="s">
        <v>1116</v>
      </c>
      <c r="E72" s="85" t="str">
        <f>HYPERLINK("02-项目级\P4-运维服务系统\01-生存周期\03-项目策划\03-项目计划书 (Kamfu-YWFW-PLAN-Plan)V1-1-engl.docx","engl")</f>
        <v>engl</v>
      </c>
      <c r="F72" s="36" t="s">
        <v>1073</v>
      </c>
      <c r="G72" s="36" t="s">
        <v>41</v>
      </c>
      <c r="H72" s="34"/>
      <c r="I72" s="91" t="s">
        <v>1123</v>
      </c>
      <c r="J72" s="37"/>
      <c r="K72" s="35"/>
      <c r="L72" s="36"/>
      <c r="M72" s="36"/>
      <c r="N72" s="35"/>
      <c r="O72" s="37"/>
      <c r="P72" s="25"/>
      <c r="Q72" s="11" t="s">
        <v>1422</v>
      </c>
    </row>
    <row r="73" spans="1:17" s="60" customFormat="1" ht="39">
      <c r="A73" s="31" t="s">
        <v>36</v>
      </c>
      <c r="B73" s="31" t="s">
        <v>190</v>
      </c>
      <c r="C73" s="62" t="s">
        <v>42</v>
      </c>
      <c r="D73" s="8" t="s">
        <v>43</v>
      </c>
      <c r="E73" s="33" t="s">
        <v>39</v>
      </c>
      <c r="F73" s="33" t="s">
        <v>40</v>
      </c>
      <c r="G73" s="33" t="s">
        <v>41</v>
      </c>
      <c r="H73" s="34"/>
      <c r="I73" s="25" t="s">
        <v>1295</v>
      </c>
      <c r="J73" s="37"/>
      <c r="K73" s="35"/>
      <c r="L73" s="36"/>
      <c r="M73" s="36"/>
      <c r="N73" s="35"/>
      <c r="O73" s="37"/>
      <c r="P73" s="30" t="s">
        <v>1295</v>
      </c>
      <c r="Q73" s="11" t="s">
        <v>1423</v>
      </c>
    </row>
    <row r="74" spans="1:17" s="61" customFormat="1" ht="51.75" customHeight="1">
      <c r="A74" s="27" t="s">
        <v>29</v>
      </c>
      <c r="B74" s="45" t="s">
        <v>780</v>
      </c>
      <c r="C74" s="139" t="s">
        <v>781</v>
      </c>
      <c r="D74" s="140"/>
      <c r="E74" s="139"/>
      <c r="F74" s="139"/>
      <c r="G74" s="139"/>
      <c r="H74" s="139"/>
      <c r="I74" s="73"/>
      <c r="J74" s="73"/>
      <c r="K74" s="106" t="s">
        <v>782</v>
      </c>
      <c r="L74" s="106" t="s">
        <v>1876</v>
      </c>
      <c r="M74" s="106"/>
      <c r="N74" s="106"/>
      <c r="O74" s="25" t="s">
        <v>1316</v>
      </c>
      <c r="P74" s="26"/>
      <c r="Q74" s="11" t="s">
        <v>1423</v>
      </c>
    </row>
    <row r="75" spans="1:17" s="59" customFormat="1" ht="39">
      <c r="A75" s="27" t="s">
        <v>33</v>
      </c>
      <c r="B75" s="28" t="s">
        <v>780</v>
      </c>
      <c r="C75" s="135" t="s">
        <v>34</v>
      </c>
      <c r="D75" s="136"/>
      <c r="E75" s="137"/>
      <c r="F75" s="137"/>
      <c r="G75" s="138"/>
      <c r="H75" s="29" t="s">
        <v>185</v>
      </c>
      <c r="I75" s="91" t="s">
        <v>1123</v>
      </c>
      <c r="J75" s="91" t="s">
        <v>1123</v>
      </c>
      <c r="K75" s="30"/>
      <c r="L75" s="36"/>
      <c r="M75" s="30"/>
      <c r="N75" s="30"/>
      <c r="O75" s="25" t="s">
        <v>1137</v>
      </c>
      <c r="P75" s="25"/>
      <c r="Q75" s="11" t="s">
        <v>1424</v>
      </c>
    </row>
    <row r="76" spans="1:17" s="59" customFormat="1" ht="63">
      <c r="A76" s="31" t="s">
        <v>36</v>
      </c>
      <c r="B76" s="31" t="s">
        <v>37</v>
      </c>
      <c r="C76" s="84" t="s">
        <v>783</v>
      </c>
      <c r="D76" s="17" t="s">
        <v>784</v>
      </c>
      <c r="E76" s="85" t="str">
        <f>HYPERLINK("02-项目级\P1-智能办服务平台\02-全程管理\05-评审管理\03-计划评审\04-评审报告_项目计划(Kamfu-ZNB-PR-ReviewRpt)V1-0-engl.xlsx","engl")</f>
        <v>engl</v>
      </c>
      <c r="F76" s="36" t="s">
        <v>1073</v>
      </c>
      <c r="G76" s="36" t="s">
        <v>41</v>
      </c>
      <c r="H76" s="34"/>
      <c r="I76" s="91" t="s">
        <v>1123</v>
      </c>
      <c r="J76" s="37"/>
      <c r="K76" s="35"/>
      <c r="L76" s="36" t="s">
        <v>1425</v>
      </c>
      <c r="M76" s="36"/>
      <c r="N76" s="35"/>
      <c r="O76" s="37"/>
      <c r="P76" s="25"/>
      <c r="Q76" s="11" t="s">
        <v>1426</v>
      </c>
    </row>
    <row r="77" spans="1:17" s="60" customFormat="1" ht="39">
      <c r="A77" s="31" t="s">
        <v>36</v>
      </c>
      <c r="B77" s="31" t="s">
        <v>37</v>
      </c>
      <c r="C77" s="62" t="s">
        <v>42</v>
      </c>
      <c r="D77" s="8" t="s">
        <v>43</v>
      </c>
      <c r="E77" s="33" t="s">
        <v>39</v>
      </c>
      <c r="F77" s="33" t="s">
        <v>40</v>
      </c>
      <c r="G77" s="33" t="s">
        <v>41</v>
      </c>
      <c r="H77" s="34"/>
      <c r="I77" s="25" t="s">
        <v>1427</v>
      </c>
      <c r="J77" s="37"/>
      <c r="K77" s="35"/>
      <c r="L77" s="36"/>
      <c r="M77" s="36"/>
      <c r="N77" s="35"/>
      <c r="O77" s="37"/>
      <c r="P77" s="30" t="s">
        <v>1295</v>
      </c>
      <c r="Q77" s="11" t="s">
        <v>1426</v>
      </c>
    </row>
    <row r="78" spans="1:17" s="60" customFormat="1" ht="39">
      <c r="A78" s="27" t="s">
        <v>33</v>
      </c>
      <c r="B78" s="28" t="s">
        <v>780</v>
      </c>
      <c r="C78" s="135" t="s">
        <v>188</v>
      </c>
      <c r="D78" s="136"/>
      <c r="E78" s="137"/>
      <c r="F78" s="137"/>
      <c r="G78" s="138"/>
      <c r="H78" s="29" t="s">
        <v>189</v>
      </c>
      <c r="I78" s="91" t="s">
        <v>1123</v>
      </c>
      <c r="J78" s="91" t="s">
        <v>1123</v>
      </c>
      <c r="K78" s="30"/>
      <c r="L78" s="36" t="s">
        <v>1876</v>
      </c>
      <c r="M78" s="30"/>
      <c r="N78" s="30"/>
      <c r="O78" s="25" t="s">
        <v>1316</v>
      </c>
      <c r="P78" s="30"/>
      <c r="Q78" s="11" t="s">
        <v>1428</v>
      </c>
    </row>
    <row r="79" spans="1:17" s="59" customFormat="1" ht="104">
      <c r="A79" s="31" t="s">
        <v>36</v>
      </c>
      <c r="B79" s="31" t="s">
        <v>190</v>
      </c>
      <c r="C79" s="84" t="s">
        <v>783</v>
      </c>
      <c r="D79" s="18" t="s">
        <v>785</v>
      </c>
      <c r="E79" s="85" t="str">
        <f>HYPERLINK("02-项目级\P4-运维服务系统\02-全程管理\05-评审管理\03-计划评审\04-评审报告_项目计划(Kamfu-YWFW-PR-ReviewRpt)V1-0-engl.xlsx","engl")</f>
        <v>engl</v>
      </c>
      <c r="F79" s="36" t="s">
        <v>1073</v>
      </c>
      <c r="G79" s="36" t="s">
        <v>41</v>
      </c>
      <c r="H79" s="34"/>
      <c r="I79" s="91" t="s">
        <v>1123</v>
      </c>
      <c r="J79" s="37"/>
      <c r="K79" s="35"/>
      <c r="L79" s="36" t="s">
        <v>1429</v>
      </c>
      <c r="M79" s="36"/>
      <c r="N79" s="35"/>
      <c r="O79" s="37"/>
      <c r="P79" s="25"/>
      <c r="Q79" s="11" t="s">
        <v>1428</v>
      </c>
    </row>
    <row r="80" spans="1:17" s="60" customFormat="1" ht="39">
      <c r="A80" s="31" t="s">
        <v>36</v>
      </c>
      <c r="B80" s="31" t="s">
        <v>190</v>
      </c>
      <c r="C80" s="62" t="s">
        <v>42</v>
      </c>
      <c r="D80" s="8" t="s">
        <v>43</v>
      </c>
      <c r="E80" s="33" t="s">
        <v>39</v>
      </c>
      <c r="F80" s="33" t="s">
        <v>40</v>
      </c>
      <c r="G80" s="33" t="s">
        <v>41</v>
      </c>
      <c r="H80" s="34"/>
      <c r="I80" s="25" t="s">
        <v>1427</v>
      </c>
      <c r="J80" s="37"/>
      <c r="K80" s="35"/>
      <c r="L80" s="36"/>
      <c r="M80" s="36"/>
      <c r="N80" s="35"/>
      <c r="O80" s="37"/>
      <c r="P80" s="30" t="s">
        <v>1295</v>
      </c>
      <c r="Q80" s="11" t="s">
        <v>1430</v>
      </c>
    </row>
    <row r="81" spans="1:17" s="60" customFormat="1" ht="39">
      <c r="A81" s="27" t="s">
        <v>27</v>
      </c>
      <c r="B81" s="38" t="s">
        <v>73</v>
      </c>
      <c r="C81" s="39"/>
      <c r="D81" s="3"/>
      <c r="E81" s="39"/>
      <c r="F81" s="39"/>
      <c r="G81" s="39"/>
      <c r="H81" s="39"/>
      <c r="I81" s="75"/>
      <c r="J81" s="75"/>
      <c r="K81" s="39"/>
      <c r="L81" s="30"/>
      <c r="M81" s="30"/>
      <c r="N81" s="30"/>
      <c r="O81" s="25"/>
      <c r="P81" s="26"/>
      <c r="Q81" s="11" t="s">
        <v>1430</v>
      </c>
    </row>
    <row r="82" spans="1:17" s="61" customFormat="1" ht="51.75" customHeight="1">
      <c r="A82" s="27" t="s">
        <v>29</v>
      </c>
      <c r="B82" s="45" t="s">
        <v>786</v>
      </c>
      <c r="C82" s="139" t="s">
        <v>787</v>
      </c>
      <c r="D82" s="140"/>
      <c r="E82" s="139"/>
      <c r="F82" s="139"/>
      <c r="G82" s="139"/>
      <c r="H82" s="139"/>
      <c r="I82" s="73"/>
      <c r="J82" s="73"/>
      <c r="K82" s="106" t="s">
        <v>788</v>
      </c>
      <c r="L82" s="106"/>
      <c r="M82" s="106"/>
      <c r="N82" s="106"/>
      <c r="O82" s="25" t="s">
        <v>1137</v>
      </c>
      <c r="P82" s="74"/>
      <c r="Q82" s="11" t="s">
        <v>1431</v>
      </c>
    </row>
    <row r="83" spans="1:17" s="59" customFormat="1" ht="39">
      <c r="A83" s="27" t="s">
        <v>33</v>
      </c>
      <c r="B83" s="28" t="s">
        <v>786</v>
      </c>
      <c r="C83" s="135" t="s">
        <v>34</v>
      </c>
      <c r="D83" s="136"/>
      <c r="E83" s="137"/>
      <c r="F83" s="137"/>
      <c r="G83" s="138"/>
      <c r="H83" s="29" t="s">
        <v>185</v>
      </c>
      <c r="I83" s="91" t="s">
        <v>1123</v>
      </c>
      <c r="J83" s="91" t="s">
        <v>1123</v>
      </c>
      <c r="K83" s="30"/>
      <c r="L83" s="30"/>
      <c r="M83" s="30"/>
      <c r="N83" s="30"/>
      <c r="O83" s="25" t="s">
        <v>1137</v>
      </c>
      <c r="P83" s="25"/>
      <c r="Q83" s="11" t="s">
        <v>1431</v>
      </c>
    </row>
    <row r="84" spans="1:17" s="59" customFormat="1" ht="45">
      <c r="A84" s="31" t="s">
        <v>36</v>
      </c>
      <c r="B84" s="31" t="s">
        <v>37</v>
      </c>
      <c r="C84" s="84" t="s">
        <v>481</v>
      </c>
      <c r="D84" s="22" t="s">
        <v>1117</v>
      </c>
      <c r="E84" s="85" t="str">
        <f>HYPERLINK("01-组织级\01-组织财富库\01-标准过程文件库\04-组织过程类\02-过程资产管理\裁剪指南 (Kamfu-SPI-PAD-Guid-Tailor)V1-1-engl.xlsx","engl")</f>
        <v>engl</v>
      </c>
      <c r="F84" s="36" t="s">
        <v>1073</v>
      </c>
      <c r="G84" s="36" t="s">
        <v>41</v>
      </c>
      <c r="H84" s="34"/>
      <c r="I84" s="91" t="s">
        <v>1123</v>
      </c>
      <c r="J84" s="37"/>
      <c r="K84" s="35"/>
      <c r="L84" s="36"/>
      <c r="M84" s="36"/>
      <c r="N84" s="35"/>
      <c r="O84" s="37"/>
      <c r="P84" s="25"/>
      <c r="Q84" s="11" t="s">
        <v>1432</v>
      </c>
    </row>
    <row r="85" spans="1:17" s="59" customFormat="1" ht="39">
      <c r="A85" s="31" t="s">
        <v>36</v>
      </c>
      <c r="B85" s="31" t="s">
        <v>37</v>
      </c>
      <c r="C85" s="84" t="s">
        <v>42</v>
      </c>
      <c r="D85" s="15" t="s">
        <v>43</v>
      </c>
      <c r="E85" s="36" t="s">
        <v>39</v>
      </c>
      <c r="F85" s="36" t="s">
        <v>40</v>
      </c>
      <c r="G85" s="36" t="s">
        <v>41</v>
      </c>
      <c r="H85" s="34"/>
      <c r="I85" s="25" t="s">
        <v>1427</v>
      </c>
      <c r="J85" s="37"/>
      <c r="K85" s="35"/>
      <c r="L85" s="36"/>
      <c r="M85" s="36"/>
      <c r="N85" s="35"/>
      <c r="O85" s="37"/>
      <c r="P85" s="25" t="s">
        <v>1295</v>
      </c>
      <c r="Q85" s="11" t="s">
        <v>1432</v>
      </c>
    </row>
    <row r="86" spans="1:17" s="59" customFormat="1" ht="39">
      <c r="A86" s="27" t="s">
        <v>33</v>
      </c>
      <c r="B86" s="28" t="s">
        <v>786</v>
      </c>
      <c r="C86" s="135" t="s">
        <v>188</v>
      </c>
      <c r="D86" s="136"/>
      <c r="E86" s="137"/>
      <c r="F86" s="137"/>
      <c r="G86" s="138"/>
      <c r="H86" s="29" t="s">
        <v>189</v>
      </c>
      <c r="I86" s="91" t="s">
        <v>1123</v>
      </c>
      <c r="J86" s="91" t="s">
        <v>1123</v>
      </c>
      <c r="K86" s="30"/>
      <c r="L86" s="30"/>
      <c r="M86" s="30"/>
      <c r="N86" s="30"/>
      <c r="O86" s="25" t="s">
        <v>1137</v>
      </c>
      <c r="P86" s="25"/>
      <c r="Q86" s="11" t="s">
        <v>1433</v>
      </c>
    </row>
    <row r="87" spans="1:17" s="59" customFormat="1" ht="45">
      <c r="A87" s="31" t="s">
        <v>36</v>
      </c>
      <c r="B87" s="31" t="s">
        <v>190</v>
      </c>
      <c r="C87" s="84" t="s">
        <v>481</v>
      </c>
      <c r="D87" s="22" t="s">
        <v>1117</v>
      </c>
      <c r="E87" s="85" t="str">
        <f>HYPERLINK("01-组织级\01-组织财富库\01-标准过程文件库\04-组织过程类\02-过程资产管理\裁剪指南 (Kamfu-SPI-PAD-Guid-Tailor)V1-1-engl.xlsx","engl")</f>
        <v>engl</v>
      </c>
      <c r="F87" s="36" t="s">
        <v>1073</v>
      </c>
      <c r="G87" s="36" t="s">
        <v>41</v>
      </c>
      <c r="H87" s="34"/>
      <c r="I87" s="91" t="s">
        <v>1123</v>
      </c>
      <c r="J87" s="37"/>
      <c r="K87" s="35"/>
      <c r="L87" s="36"/>
      <c r="M87" s="36"/>
      <c r="N87" s="35"/>
      <c r="O87" s="37"/>
      <c r="P87" s="25"/>
      <c r="Q87" s="11" t="s">
        <v>1433</v>
      </c>
    </row>
    <row r="88" spans="1:17" s="59" customFormat="1" ht="39">
      <c r="A88" s="31" t="s">
        <v>36</v>
      </c>
      <c r="B88" s="31" t="s">
        <v>190</v>
      </c>
      <c r="C88" s="84" t="s">
        <v>42</v>
      </c>
      <c r="D88" s="15" t="s">
        <v>43</v>
      </c>
      <c r="E88" s="36" t="s">
        <v>39</v>
      </c>
      <c r="F88" s="36" t="s">
        <v>40</v>
      </c>
      <c r="G88" s="36" t="s">
        <v>41</v>
      </c>
      <c r="H88" s="34"/>
      <c r="I88" s="25" t="s">
        <v>1427</v>
      </c>
      <c r="J88" s="37"/>
      <c r="K88" s="35"/>
      <c r="L88" s="36"/>
      <c r="M88" s="36"/>
      <c r="N88" s="35"/>
      <c r="O88" s="37"/>
      <c r="P88" s="25" t="s">
        <v>1295</v>
      </c>
      <c r="Q88" s="11" t="s">
        <v>1433</v>
      </c>
    </row>
    <row r="89" spans="1:17" s="61" customFormat="1" ht="51.75" customHeight="1">
      <c r="A89" s="27" t="s">
        <v>29</v>
      </c>
      <c r="B89" s="45" t="s">
        <v>789</v>
      </c>
      <c r="C89" s="139" t="s">
        <v>790</v>
      </c>
      <c r="D89" s="140"/>
      <c r="E89" s="139"/>
      <c r="F89" s="139"/>
      <c r="G89" s="139"/>
      <c r="H89" s="139"/>
      <c r="I89" s="73"/>
      <c r="J89" s="73"/>
      <c r="K89" s="106" t="s">
        <v>791</v>
      </c>
      <c r="L89" s="106"/>
      <c r="M89" s="106"/>
      <c r="N89" s="106"/>
      <c r="O89" s="25" t="s">
        <v>1137</v>
      </c>
      <c r="P89" s="74"/>
      <c r="Q89" s="11" t="s">
        <v>1434</v>
      </c>
    </row>
    <row r="90" spans="1:17" s="59" customFormat="1" ht="39">
      <c r="A90" s="27" t="s">
        <v>33</v>
      </c>
      <c r="B90" s="28" t="s">
        <v>789</v>
      </c>
      <c r="C90" s="135" t="s">
        <v>34</v>
      </c>
      <c r="D90" s="136"/>
      <c r="E90" s="137"/>
      <c r="F90" s="137"/>
      <c r="G90" s="138"/>
      <c r="H90" s="29" t="s">
        <v>185</v>
      </c>
      <c r="I90" s="91" t="s">
        <v>1123</v>
      </c>
      <c r="J90" s="91" t="s">
        <v>1123</v>
      </c>
      <c r="K90" s="30"/>
      <c r="L90" s="30"/>
      <c r="M90" s="30"/>
      <c r="N90" s="30"/>
      <c r="O90" s="25" t="s">
        <v>1137</v>
      </c>
      <c r="P90" s="25"/>
      <c r="Q90" s="11" t="s">
        <v>1434</v>
      </c>
    </row>
    <row r="91" spans="1:17" s="59" customFormat="1" ht="54">
      <c r="A91" s="31" t="s">
        <v>36</v>
      </c>
      <c r="B91" s="31" t="s">
        <v>37</v>
      </c>
      <c r="C91" s="84" t="s">
        <v>792</v>
      </c>
      <c r="D91" s="7" t="s">
        <v>793</v>
      </c>
      <c r="E91" s="85" t="str">
        <f>HYPERLINK("01-组织级\01-组织财富库\01-标准过程文件库\03-支持类\02-配置管理\附件-配置库目录结构-engl.xlsx","engl")</f>
        <v>engl</v>
      </c>
      <c r="F91" s="36" t="s">
        <v>1073</v>
      </c>
      <c r="G91" s="36" t="s">
        <v>41</v>
      </c>
      <c r="H91" s="34"/>
      <c r="I91" s="91" t="s">
        <v>1123</v>
      </c>
      <c r="J91" s="37"/>
      <c r="K91" s="35"/>
      <c r="L91" s="36"/>
      <c r="M91" s="36"/>
      <c r="N91" s="35"/>
      <c r="O91" s="37"/>
      <c r="P91" s="25"/>
      <c r="Q91" s="11" t="s">
        <v>1435</v>
      </c>
    </row>
    <row r="92" spans="1:17" s="59" customFormat="1" ht="54">
      <c r="A92" s="31" t="s">
        <v>36</v>
      </c>
      <c r="B92" s="31" t="s">
        <v>37</v>
      </c>
      <c r="C92" s="84" t="s">
        <v>336</v>
      </c>
      <c r="D92" s="7" t="s">
        <v>794</v>
      </c>
      <c r="E92" s="85" t="str">
        <f>HYPERLINK("01-组织级\02-组织工作库\06-度量\组织度量表(ORG_MPM_metrics)V1-2-engl.xlsx","engl")</f>
        <v>engl</v>
      </c>
      <c r="F92" s="36" t="s">
        <v>1073</v>
      </c>
      <c r="G92" s="36" t="s">
        <v>41</v>
      </c>
      <c r="H92" s="34"/>
      <c r="I92" s="91" t="s">
        <v>1123</v>
      </c>
      <c r="J92" s="37"/>
      <c r="K92" s="35"/>
      <c r="L92" s="36"/>
      <c r="M92" s="36"/>
      <c r="N92" s="35"/>
      <c r="O92" s="37"/>
      <c r="P92" s="25"/>
      <c r="Q92" s="11" t="s">
        <v>1435</v>
      </c>
    </row>
    <row r="93" spans="1:17" s="59" customFormat="1" ht="39">
      <c r="A93" s="27" t="s">
        <v>33</v>
      </c>
      <c r="B93" s="28" t="s">
        <v>789</v>
      </c>
      <c r="C93" s="135" t="s">
        <v>188</v>
      </c>
      <c r="D93" s="136"/>
      <c r="E93" s="137"/>
      <c r="F93" s="137"/>
      <c r="G93" s="138"/>
      <c r="H93" s="29" t="s">
        <v>189</v>
      </c>
      <c r="I93" s="91" t="s">
        <v>1123</v>
      </c>
      <c r="J93" s="91" t="s">
        <v>1123</v>
      </c>
      <c r="K93" s="30"/>
      <c r="L93" s="30"/>
      <c r="M93" s="30"/>
      <c r="N93" s="30"/>
      <c r="O93" s="25" t="s">
        <v>1137</v>
      </c>
      <c r="P93" s="25"/>
      <c r="Q93" s="11" t="s">
        <v>1436</v>
      </c>
    </row>
    <row r="94" spans="1:17" s="59" customFormat="1" ht="54">
      <c r="A94" s="31" t="s">
        <v>36</v>
      </c>
      <c r="B94" s="31" t="s">
        <v>190</v>
      </c>
      <c r="C94" s="84" t="s">
        <v>792</v>
      </c>
      <c r="D94" s="7" t="s">
        <v>793</v>
      </c>
      <c r="E94" s="85" t="str">
        <f>HYPERLINK("01-组织级\01-组织财富库\01-标准过程文件库\03-支持类\02-配置管理\附件-配置库目录结构-engl.xlsx","engl")</f>
        <v>engl</v>
      </c>
      <c r="F94" s="36" t="s">
        <v>1073</v>
      </c>
      <c r="G94" s="36" t="s">
        <v>41</v>
      </c>
      <c r="H94" s="34"/>
      <c r="I94" s="91" t="s">
        <v>1123</v>
      </c>
      <c r="J94" s="37"/>
      <c r="K94" s="35"/>
      <c r="L94" s="36"/>
      <c r="M94" s="36"/>
      <c r="N94" s="35"/>
      <c r="O94" s="37"/>
      <c r="P94" s="25"/>
      <c r="Q94" s="11" t="s">
        <v>1436</v>
      </c>
    </row>
    <row r="95" spans="1:17" s="59" customFormat="1" ht="54">
      <c r="A95" s="31" t="s">
        <v>36</v>
      </c>
      <c r="B95" s="31" t="s">
        <v>190</v>
      </c>
      <c r="C95" s="84" t="s">
        <v>336</v>
      </c>
      <c r="D95" s="7" t="s">
        <v>794</v>
      </c>
      <c r="E95" s="85" t="str">
        <f>HYPERLINK("01-组织级\02-组织工作库\06-度量\组织度量表(ORG_MPM_metrics)V1-2-engl.xlsx","engl")</f>
        <v>engl</v>
      </c>
      <c r="F95" s="36" t="s">
        <v>1073</v>
      </c>
      <c r="G95" s="36" t="s">
        <v>41</v>
      </c>
      <c r="H95" s="34"/>
      <c r="I95" s="91" t="s">
        <v>1123</v>
      </c>
      <c r="J95" s="37"/>
      <c r="K95" s="35"/>
      <c r="L95" s="36"/>
      <c r="M95" s="36"/>
      <c r="N95" s="35"/>
      <c r="O95" s="37"/>
      <c r="P95" s="25"/>
      <c r="Q95" s="11" t="s">
        <v>1437</v>
      </c>
    </row>
    <row r="96" spans="1:17" s="61" customFormat="1" ht="51.75" customHeight="1">
      <c r="A96" s="27" t="s">
        <v>29</v>
      </c>
      <c r="B96" s="45" t="s">
        <v>795</v>
      </c>
      <c r="C96" s="139" t="s">
        <v>796</v>
      </c>
      <c r="D96" s="140"/>
      <c r="E96" s="139"/>
      <c r="F96" s="139"/>
      <c r="G96" s="139"/>
      <c r="H96" s="139"/>
      <c r="I96" s="73"/>
      <c r="J96" s="73"/>
      <c r="K96" s="106" t="s">
        <v>797</v>
      </c>
      <c r="L96" s="106"/>
      <c r="M96" s="106"/>
      <c r="N96" s="106"/>
      <c r="O96" s="25" t="s">
        <v>1137</v>
      </c>
      <c r="P96" s="74"/>
      <c r="Q96" s="11" t="s">
        <v>1437</v>
      </c>
    </row>
    <row r="97" spans="1:17" s="59" customFormat="1" ht="39">
      <c r="A97" s="27" t="s">
        <v>33</v>
      </c>
      <c r="B97" s="28" t="s">
        <v>795</v>
      </c>
      <c r="C97" s="135" t="s">
        <v>34</v>
      </c>
      <c r="D97" s="136"/>
      <c r="E97" s="137"/>
      <c r="F97" s="137"/>
      <c r="G97" s="138"/>
      <c r="H97" s="29" t="s">
        <v>185</v>
      </c>
      <c r="I97" s="91" t="s">
        <v>1123</v>
      </c>
      <c r="J97" s="91" t="s">
        <v>1123</v>
      </c>
      <c r="K97" s="30"/>
      <c r="L97" s="30"/>
      <c r="M97" s="30"/>
      <c r="N97" s="30"/>
      <c r="O97" s="25" t="s">
        <v>1137</v>
      </c>
      <c r="P97" s="25"/>
      <c r="Q97" s="11" t="s">
        <v>1438</v>
      </c>
    </row>
    <row r="98" spans="1:17" s="59" customFormat="1" ht="57">
      <c r="A98" s="31" t="s">
        <v>36</v>
      </c>
      <c r="B98" s="31" t="s">
        <v>37</v>
      </c>
      <c r="C98" s="84" t="s">
        <v>718</v>
      </c>
      <c r="D98" s="18" t="s">
        <v>719</v>
      </c>
      <c r="E98" s="36" t="s">
        <v>39</v>
      </c>
      <c r="F98" s="36" t="s">
        <v>1073</v>
      </c>
      <c r="G98" s="36" t="s">
        <v>41</v>
      </c>
      <c r="H98" s="34"/>
      <c r="I98" s="91" t="s">
        <v>1123</v>
      </c>
      <c r="J98" s="37"/>
      <c r="K98" s="35"/>
      <c r="L98" s="36"/>
      <c r="M98" s="36"/>
      <c r="N98" s="35"/>
      <c r="O98" s="37"/>
      <c r="P98" s="25"/>
      <c r="Q98" s="11" t="s">
        <v>1438</v>
      </c>
    </row>
    <row r="99" spans="1:17" s="59" customFormat="1" ht="39">
      <c r="A99" s="31" t="s">
        <v>36</v>
      </c>
      <c r="B99" s="31" t="s">
        <v>37</v>
      </c>
      <c r="C99" s="84" t="s">
        <v>42</v>
      </c>
      <c r="D99" s="15" t="s">
        <v>43</v>
      </c>
      <c r="E99" s="36" t="s">
        <v>39</v>
      </c>
      <c r="F99" s="36" t="s">
        <v>40</v>
      </c>
      <c r="G99" s="36" t="s">
        <v>41</v>
      </c>
      <c r="H99" s="34"/>
      <c r="I99" s="25" t="s">
        <v>1295</v>
      </c>
      <c r="J99" s="37"/>
      <c r="K99" s="35"/>
      <c r="L99" s="36"/>
      <c r="M99" s="36"/>
      <c r="N99" s="35"/>
      <c r="O99" s="37"/>
      <c r="P99" s="25" t="s">
        <v>1295</v>
      </c>
      <c r="Q99" s="11" t="s">
        <v>1438</v>
      </c>
    </row>
    <row r="100" spans="1:17" s="59" customFormat="1" ht="39">
      <c r="A100" s="27" t="s">
        <v>33</v>
      </c>
      <c r="B100" s="28" t="s">
        <v>795</v>
      </c>
      <c r="C100" s="135" t="s">
        <v>188</v>
      </c>
      <c r="D100" s="136"/>
      <c r="E100" s="137"/>
      <c r="F100" s="137"/>
      <c r="G100" s="138"/>
      <c r="H100" s="29" t="s">
        <v>189</v>
      </c>
      <c r="I100" s="91" t="s">
        <v>1123</v>
      </c>
      <c r="J100" s="91" t="s">
        <v>1123</v>
      </c>
      <c r="K100" s="30"/>
      <c r="L100" s="30"/>
      <c r="M100" s="30"/>
      <c r="N100" s="30"/>
      <c r="O100" s="25" t="s">
        <v>1137</v>
      </c>
      <c r="P100" s="25"/>
      <c r="Q100" s="11" t="s">
        <v>1439</v>
      </c>
    </row>
    <row r="101" spans="1:17" s="59" customFormat="1" ht="57">
      <c r="A101" s="31" t="s">
        <v>36</v>
      </c>
      <c r="B101" s="31" t="s">
        <v>190</v>
      </c>
      <c r="C101" s="84" t="s">
        <v>718</v>
      </c>
      <c r="D101" s="20" t="s">
        <v>1118</v>
      </c>
      <c r="E101" s="36" t="s">
        <v>39</v>
      </c>
      <c r="F101" s="36" t="s">
        <v>1073</v>
      </c>
      <c r="G101" s="36" t="s">
        <v>41</v>
      </c>
      <c r="H101" s="34"/>
      <c r="I101" s="91" t="s">
        <v>1123</v>
      </c>
      <c r="J101" s="37"/>
      <c r="K101" s="35"/>
      <c r="L101" s="36"/>
      <c r="M101" s="36"/>
      <c r="N101" s="35"/>
      <c r="O101" s="37"/>
      <c r="P101" s="25"/>
      <c r="Q101" s="11" t="s">
        <v>1440</v>
      </c>
    </row>
    <row r="102" spans="1:17" s="59" customFormat="1" ht="39">
      <c r="A102" s="31" t="s">
        <v>36</v>
      </c>
      <c r="B102" s="31" t="s">
        <v>190</v>
      </c>
      <c r="C102" s="84" t="s">
        <v>42</v>
      </c>
      <c r="D102" s="15" t="s">
        <v>43</v>
      </c>
      <c r="E102" s="36" t="s">
        <v>39</v>
      </c>
      <c r="F102" s="36" t="s">
        <v>40</v>
      </c>
      <c r="G102" s="36" t="s">
        <v>41</v>
      </c>
      <c r="H102" s="34"/>
      <c r="I102" s="25" t="s">
        <v>1295</v>
      </c>
      <c r="J102" s="37"/>
      <c r="K102" s="35"/>
      <c r="L102" s="36"/>
      <c r="M102" s="36"/>
      <c r="N102" s="35"/>
      <c r="O102" s="37"/>
      <c r="P102" s="25" t="s">
        <v>1295</v>
      </c>
      <c r="Q102" s="11" t="s">
        <v>1440</v>
      </c>
    </row>
    <row r="103" spans="1:17" s="61" customFormat="1" ht="51.75" customHeight="1">
      <c r="A103" s="27" t="s">
        <v>29</v>
      </c>
      <c r="B103" s="45" t="s">
        <v>798</v>
      </c>
      <c r="C103" s="139" t="s">
        <v>799</v>
      </c>
      <c r="D103" s="140"/>
      <c r="E103" s="139"/>
      <c r="F103" s="139"/>
      <c r="G103" s="139"/>
      <c r="H103" s="139"/>
      <c r="I103" s="73"/>
      <c r="J103" s="73"/>
      <c r="K103" s="106" t="s">
        <v>800</v>
      </c>
      <c r="L103" s="106"/>
      <c r="M103" s="106"/>
      <c r="N103" s="106"/>
      <c r="O103" s="25" t="s">
        <v>1137</v>
      </c>
      <c r="P103" s="74"/>
      <c r="Q103" s="11" t="s">
        <v>1441</v>
      </c>
    </row>
    <row r="104" spans="1:17" s="59" customFormat="1" ht="39">
      <c r="A104" s="27" t="s">
        <v>33</v>
      </c>
      <c r="B104" s="28" t="s">
        <v>798</v>
      </c>
      <c r="C104" s="135" t="s">
        <v>34</v>
      </c>
      <c r="D104" s="136"/>
      <c r="E104" s="137"/>
      <c r="F104" s="137"/>
      <c r="G104" s="138"/>
      <c r="H104" s="29" t="s">
        <v>185</v>
      </c>
      <c r="I104" s="91" t="s">
        <v>1123</v>
      </c>
      <c r="J104" s="91" t="s">
        <v>1123</v>
      </c>
      <c r="K104" s="30"/>
      <c r="L104" s="30"/>
      <c r="M104" s="30"/>
      <c r="N104" s="30"/>
      <c r="O104" s="25" t="s">
        <v>1137</v>
      </c>
      <c r="P104" s="25"/>
      <c r="Q104" s="11" t="s">
        <v>1441</v>
      </c>
    </row>
    <row r="105" spans="1:17" s="59" customFormat="1" ht="63">
      <c r="A105" s="31" t="s">
        <v>36</v>
      </c>
      <c r="B105" s="31" t="s">
        <v>37</v>
      </c>
      <c r="C105" s="84" t="s">
        <v>488</v>
      </c>
      <c r="D105" s="7" t="s">
        <v>801</v>
      </c>
      <c r="E105" s="85" t="str">
        <f>HYPERLINK("01-组织级\01-组织财富库\01-标准过程文件库\04-组织过程类\02-过程资产管理\工作环境标准(Kamfu-SPI-PAD-Std-Environment)V1-1-engl.docx","engl")</f>
        <v>engl</v>
      </c>
      <c r="F105" s="36" t="s">
        <v>1073</v>
      </c>
      <c r="G105" s="36" t="s">
        <v>41</v>
      </c>
      <c r="H105" s="34"/>
      <c r="I105" s="91" t="s">
        <v>1123</v>
      </c>
      <c r="J105" s="37"/>
      <c r="K105" s="35"/>
      <c r="L105" s="36"/>
      <c r="M105" s="36"/>
      <c r="N105" s="35"/>
      <c r="O105" s="37"/>
      <c r="P105" s="25"/>
      <c r="Q105" s="11" t="s">
        <v>1442</v>
      </c>
    </row>
    <row r="106" spans="1:17" s="59" customFormat="1" ht="39">
      <c r="A106" s="31" t="s">
        <v>36</v>
      </c>
      <c r="B106" s="31" t="s">
        <v>37</v>
      </c>
      <c r="C106" s="84" t="s">
        <v>42</v>
      </c>
      <c r="D106" s="15" t="s">
        <v>43</v>
      </c>
      <c r="E106" s="36" t="s">
        <v>39</v>
      </c>
      <c r="F106" s="36" t="s">
        <v>40</v>
      </c>
      <c r="G106" s="36" t="s">
        <v>41</v>
      </c>
      <c r="H106" s="34"/>
      <c r="I106" s="25" t="s">
        <v>1295</v>
      </c>
      <c r="J106" s="37"/>
      <c r="K106" s="35"/>
      <c r="L106" s="36"/>
      <c r="M106" s="36"/>
      <c r="N106" s="35"/>
      <c r="O106" s="37"/>
      <c r="P106" s="25" t="s">
        <v>1295</v>
      </c>
      <c r="Q106" s="11" t="s">
        <v>1443</v>
      </c>
    </row>
    <row r="107" spans="1:17" s="59" customFormat="1" ht="39">
      <c r="A107" s="27" t="s">
        <v>33</v>
      </c>
      <c r="B107" s="28" t="s">
        <v>798</v>
      </c>
      <c r="C107" s="135" t="s">
        <v>188</v>
      </c>
      <c r="D107" s="136"/>
      <c r="E107" s="137"/>
      <c r="F107" s="137"/>
      <c r="G107" s="138"/>
      <c r="H107" s="29" t="s">
        <v>189</v>
      </c>
      <c r="I107" s="91" t="s">
        <v>1123</v>
      </c>
      <c r="J107" s="91" t="s">
        <v>1123</v>
      </c>
      <c r="K107" s="30"/>
      <c r="L107" s="30"/>
      <c r="M107" s="30"/>
      <c r="N107" s="30"/>
      <c r="O107" s="25" t="s">
        <v>1137</v>
      </c>
      <c r="P107" s="25"/>
      <c r="Q107" s="11" t="s">
        <v>1443</v>
      </c>
    </row>
    <row r="108" spans="1:17" s="59" customFormat="1" ht="63">
      <c r="A108" s="31" t="s">
        <v>36</v>
      </c>
      <c r="B108" s="31" t="s">
        <v>190</v>
      </c>
      <c r="C108" s="84" t="s">
        <v>488</v>
      </c>
      <c r="D108" s="7" t="s">
        <v>801</v>
      </c>
      <c r="E108" s="85" t="str">
        <f>HYPERLINK("01-组织级\01-组织财富库\01-标准过程文件库\04-组织过程类\02-过程资产管理\工作环境标准(Kamfu-SPI-PAD-Std-Environment)V1-1-engl.docx","engl")</f>
        <v>engl</v>
      </c>
      <c r="F108" s="36" t="s">
        <v>1073</v>
      </c>
      <c r="G108" s="36" t="s">
        <v>41</v>
      </c>
      <c r="H108" s="34"/>
      <c r="I108" s="91" t="s">
        <v>1123</v>
      </c>
      <c r="J108" s="37"/>
      <c r="K108" s="35"/>
      <c r="L108" s="36"/>
      <c r="M108" s="36"/>
      <c r="N108" s="35"/>
      <c r="O108" s="37"/>
      <c r="P108" s="25"/>
      <c r="Q108" s="11" t="s">
        <v>1444</v>
      </c>
    </row>
    <row r="109" spans="1:17" s="59" customFormat="1" ht="39">
      <c r="A109" s="31" t="s">
        <v>36</v>
      </c>
      <c r="B109" s="31" t="s">
        <v>190</v>
      </c>
      <c r="C109" s="84" t="s">
        <v>42</v>
      </c>
      <c r="D109" s="15" t="s">
        <v>43</v>
      </c>
      <c r="E109" s="36" t="s">
        <v>39</v>
      </c>
      <c r="F109" s="36" t="s">
        <v>40</v>
      </c>
      <c r="G109" s="36" t="s">
        <v>41</v>
      </c>
      <c r="H109" s="34"/>
      <c r="I109" s="25" t="s">
        <v>1295</v>
      </c>
      <c r="J109" s="37"/>
      <c r="K109" s="35"/>
      <c r="L109" s="36"/>
      <c r="M109" s="36"/>
      <c r="N109" s="35"/>
      <c r="O109" s="37"/>
      <c r="P109" s="25" t="s">
        <v>1295</v>
      </c>
      <c r="Q109" s="11" t="s">
        <v>1444</v>
      </c>
    </row>
    <row r="110" spans="1:17" s="59" customFormat="1" ht="39">
      <c r="A110" s="27" t="s">
        <v>27</v>
      </c>
      <c r="B110" s="82" t="s">
        <v>401</v>
      </c>
      <c r="C110" s="83"/>
      <c r="D110" s="81"/>
      <c r="E110" s="83"/>
      <c r="F110" s="83"/>
      <c r="G110" s="83"/>
      <c r="H110" s="83"/>
      <c r="I110" s="75"/>
      <c r="J110" s="75"/>
      <c r="K110" s="83"/>
      <c r="L110" s="30"/>
      <c r="M110" s="30"/>
      <c r="N110" s="30"/>
      <c r="O110" s="25"/>
      <c r="P110" s="74"/>
      <c r="Q110" s="11" t="s">
        <v>1445</v>
      </c>
    </row>
    <row r="111" spans="1:17" s="61" customFormat="1" ht="51.75" customHeight="1">
      <c r="A111" s="27" t="s">
        <v>29</v>
      </c>
      <c r="B111" s="45" t="s">
        <v>802</v>
      </c>
      <c r="C111" s="139" t="s">
        <v>803</v>
      </c>
      <c r="D111" s="140"/>
      <c r="E111" s="139"/>
      <c r="F111" s="139"/>
      <c r="G111" s="139"/>
      <c r="H111" s="139"/>
      <c r="I111" s="73"/>
      <c r="J111" s="73"/>
      <c r="K111" s="106" t="s">
        <v>804</v>
      </c>
      <c r="L111" s="106"/>
      <c r="M111" s="106"/>
      <c r="N111" s="106"/>
      <c r="O111" s="25" t="s">
        <v>1137</v>
      </c>
      <c r="P111" s="74"/>
      <c r="Q111" s="11" t="s">
        <v>1445</v>
      </c>
    </row>
    <row r="112" spans="1:17" s="59" customFormat="1" ht="91">
      <c r="A112" s="27" t="s">
        <v>33</v>
      </c>
      <c r="B112" s="28" t="s">
        <v>802</v>
      </c>
      <c r="C112" s="135" t="s">
        <v>34</v>
      </c>
      <c r="D112" s="136"/>
      <c r="E112" s="137"/>
      <c r="F112" s="137"/>
      <c r="G112" s="138"/>
      <c r="H112" s="29" t="s">
        <v>185</v>
      </c>
      <c r="I112" s="91" t="s">
        <v>1123</v>
      </c>
      <c r="J112" s="25" t="s">
        <v>1123</v>
      </c>
      <c r="K112" s="30"/>
      <c r="L112" s="30"/>
      <c r="M112" s="30"/>
      <c r="N112" s="30"/>
      <c r="O112" s="25" t="s">
        <v>1137</v>
      </c>
      <c r="P112" s="25" t="s">
        <v>1446</v>
      </c>
      <c r="Q112" s="11" t="s">
        <v>1447</v>
      </c>
    </row>
    <row r="113" spans="1:17" s="59" customFormat="1" ht="63">
      <c r="A113" s="31" t="s">
        <v>36</v>
      </c>
      <c r="B113" s="31" t="s">
        <v>37</v>
      </c>
      <c r="C113" s="84" t="s">
        <v>351</v>
      </c>
      <c r="D113" s="7" t="s">
        <v>805</v>
      </c>
      <c r="E113" s="85" t="str">
        <f>HYPERLINK("01-组织级\02-组织工作库\06-度量\组织度量计划(Kamfu-SPI-MPM-plan)V1-1-engl.xlsx","engl")</f>
        <v>engl</v>
      </c>
      <c r="F113" s="36" t="s">
        <v>1073</v>
      </c>
      <c r="G113" s="36" t="s">
        <v>41</v>
      </c>
      <c r="H113" s="34"/>
      <c r="I113" s="91" t="s">
        <v>1123</v>
      </c>
      <c r="J113" s="37"/>
      <c r="K113" s="35"/>
      <c r="L113" s="36"/>
      <c r="M113" s="36"/>
      <c r="N113" s="35"/>
      <c r="O113" s="37"/>
      <c r="P113" s="25"/>
      <c r="Q113" s="11" t="s">
        <v>1447</v>
      </c>
    </row>
    <row r="114" spans="1:17" s="59" customFormat="1" ht="39">
      <c r="A114" s="31" t="s">
        <v>36</v>
      </c>
      <c r="B114" s="31" t="s">
        <v>37</v>
      </c>
      <c r="C114" s="84" t="s">
        <v>42</v>
      </c>
      <c r="D114" s="15" t="s">
        <v>43</v>
      </c>
      <c r="E114" s="36" t="s">
        <v>39</v>
      </c>
      <c r="F114" s="36" t="s">
        <v>40</v>
      </c>
      <c r="G114" s="36" t="s">
        <v>41</v>
      </c>
      <c r="H114" s="34"/>
      <c r="I114" s="25" t="s">
        <v>1295</v>
      </c>
      <c r="J114" s="37"/>
      <c r="K114" s="35"/>
      <c r="L114" s="36"/>
      <c r="M114" s="36"/>
      <c r="N114" s="35"/>
      <c r="O114" s="37"/>
      <c r="P114" s="25" t="s">
        <v>1295</v>
      </c>
      <c r="Q114" s="11" t="s">
        <v>1447</v>
      </c>
    </row>
    <row r="115" spans="1:17" s="59" customFormat="1" ht="91">
      <c r="A115" s="27" t="s">
        <v>33</v>
      </c>
      <c r="B115" s="28" t="s">
        <v>802</v>
      </c>
      <c r="C115" s="135" t="s">
        <v>188</v>
      </c>
      <c r="D115" s="136"/>
      <c r="E115" s="137"/>
      <c r="F115" s="137"/>
      <c r="G115" s="138"/>
      <c r="H115" s="29" t="s">
        <v>189</v>
      </c>
      <c r="I115" s="91" t="s">
        <v>1123</v>
      </c>
      <c r="J115" s="25" t="s">
        <v>1123</v>
      </c>
      <c r="K115" s="30"/>
      <c r="L115" s="30"/>
      <c r="M115" s="30"/>
      <c r="N115" s="30"/>
      <c r="O115" s="25" t="s">
        <v>1137</v>
      </c>
      <c r="P115" s="25" t="s">
        <v>1446</v>
      </c>
      <c r="Q115" s="11" t="s">
        <v>1448</v>
      </c>
    </row>
    <row r="116" spans="1:17" s="59" customFormat="1" ht="63">
      <c r="A116" s="31" t="s">
        <v>36</v>
      </c>
      <c r="B116" s="31" t="s">
        <v>190</v>
      </c>
      <c r="C116" s="84" t="s">
        <v>351</v>
      </c>
      <c r="D116" s="7" t="s">
        <v>805</v>
      </c>
      <c r="E116" s="85" t="str">
        <f>HYPERLINK("01-组织级\02-组织工作库\06-度量\组织度量计划(Kamfu-SPI-MPM-plan)V1-1-engl.xlsx","engl")</f>
        <v>engl</v>
      </c>
      <c r="F116" s="36" t="s">
        <v>1073</v>
      </c>
      <c r="G116" s="36" t="s">
        <v>41</v>
      </c>
      <c r="H116" s="34"/>
      <c r="I116" s="91" t="s">
        <v>1101</v>
      </c>
      <c r="J116" s="37"/>
      <c r="K116" s="35"/>
      <c r="L116" s="36"/>
      <c r="M116" s="36"/>
      <c r="N116" s="35"/>
      <c r="O116" s="37"/>
      <c r="P116" s="25"/>
      <c r="Q116" s="11" t="s">
        <v>1448</v>
      </c>
    </row>
    <row r="117" spans="1:17" s="59" customFormat="1" ht="39">
      <c r="A117" s="31" t="s">
        <v>36</v>
      </c>
      <c r="B117" s="31" t="s">
        <v>190</v>
      </c>
      <c r="C117" s="84" t="s">
        <v>42</v>
      </c>
      <c r="D117" s="15" t="s">
        <v>43</v>
      </c>
      <c r="E117" s="36" t="s">
        <v>39</v>
      </c>
      <c r="F117" s="36" t="s">
        <v>40</v>
      </c>
      <c r="G117" s="36" t="s">
        <v>41</v>
      </c>
      <c r="H117" s="34"/>
      <c r="I117" s="25" t="s">
        <v>1295</v>
      </c>
      <c r="J117" s="37"/>
      <c r="K117" s="35"/>
      <c r="L117" s="36"/>
      <c r="M117" s="36"/>
      <c r="N117" s="35"/>
      <c r="O117" s="37"/>
      <c r="P117" s="25" t="s">
        <v>1295</v>
      </c>
      <c r="Q117" s="11" t="s">
        <v>1449</v>
      </c>
    </row>
  </sheetData>
  <autoFilter ref="A8:Q8" xr:uid="{D9762D5D-73B8-44CD-AF1A-646ABE59EF5A}"/>
  <mergeCells count="45">
    <mergeCell ref="C18:G18"/>
    <mergeCell ref="C21:G21"/>
    <mergeCell ref="C25:H25"/>
    <mergeCell ref="C26:G26"/>
    <mergeCell ref="C10:H10"/>
    <mergeCell ref="C11:G11"/>
    <mergeCell ref="C14:G14"/>
    <mergeCell ref="C17:H17"/>
    <mergeCell ref="C39:H39"/>
    <mergeCell ref="C40:G40"/>
    <mergeCell ref="C43:G43"/>
    <mergeCell ref="C46:H46"/>
    <mergeCell ref="C29:G29"/>
    <mergeCell ref="C32:H32"/>
    <mergeCell ref="C33:G33"/>
    <mergeCell ref="C36:G36"/>
    <mergeCell ref="C57:G57"/>
    <mergeCell ref="C60:H60"/>
    <mergeCell ref="C61:G61"/>
    <mergeCell ref="C64:G64"/>
    <mergeCell ref="C47:G47"/>
    <mergeCell ref="C50:G50"/>
    <mergeCell ref="C53:H53"/>
    <mergeCell ref="C54:G54"/>
    <mergeCell ref="C75:G75"/>
    <mergeCell ref="C78:G78"/>
    <mergeCell ref="C82:H82"/>
    <mergeCell ref="C83:G83"/>
    <mergeCell ref="C67:H67"/>
    <mergeCell ref="C68:G68"/>
    <mergeCell ref="C71:G71"/>
    <mergeCell ref="C74:H74"/>
    <mergeCell ref="C96:H96"/>
    <mergeCell ref="C97:G97"/>
    <mergeCell ref="C100:G100"/>
    <mergeCell ref="C103:H103"/>
    <mergeCell ref="C86:G86"/>
    <mergeCell ref="C89:H89"/>
    <mergeCell ref="C90:G90"/>
    <mergeCell ref="C93:G93"/>
    <mergeCell ref="C115:G115"/>
    <mergeCell ref="C104:G104"/>
    <mergeCell ref="C107:G107"/>
    <mergeCell ref="C111:H111"/>
    <mergeCell ref="C112:G112"/>
  </mergeCells>
  <phoneticPr fontId="28" type="noConversion"/>
  <conditionalFormatting sqref="O9">
    <cfRule type="cellIs" dxfId="1702" priority="232" operator="equal">
      <formula>"U"</formula>
    </cfRule>
    <cfRule type="cellIs" dxfId="1701" priority="233" operator="equal">
      <formula>"S"</formula>
    </cfRule>
  </conditionalFormatting>
  <conditionalFormatting sqref="O10">
    <cfRule type="cellIs" dxfId="1700" priority="227" operator="equal">
      <formula>"NY"</formula>
    </cfRule>
    <cfRule type="cellIs" dxfId="1699" priority="228" operator="equal">
      <formula>"DM"</formula>
    </cfRule>
    <cfRule type="cellIs" dxfId="1698" priority="229" operator="equal">
      <formula>"PM"</formula>
    </cfRule>
    <cfRule type="cellIs" dxfId="1697" priority="230" operator="equal">
      <formula>"LM"</formula>
    </cfRule>
    <cfRule type="cellIs" dxfId="1696" priority="231" operator="equal">
      <formula>"FM"</formula>
    </cfRule>
  </conditionalFormatting>
  <conditionalFormatting sqref="O11">
    <cfRule type="cellIs" dxfId="1695" priority="222" operator="equal">
      <formula>"NY"</formula>
    </cfRule>
    <cfRule type="cellIs" dxfId="1694" priority="223" operator="equal">
      <formula>"DM"</formula>
    </cfRule>
    <cfRule type="cellIs" dxfId="1693" priority="224" operator="equal">
      <formula>"PM"</formula>
    </cfRule>
    <cfRule type="cellIs" dxfId="1692" priority="225" operator="equal">
      <formula>"LM"</formula>
    </cfRule>
    <cfRule type="cellIs" dxfId="1691" priority="226" operator="equal">
      <formula>"FM"</formula>
    </cfRule>
  </conditionalFormatting>
  <conditionalFormatting sqref="O14">
    <cfRule type="cellIs" dxfId="1690" priority="217" operator="equal">
      <formula>"NY"</formula>
    </cfRule>
    <cfRule type="cellIs" dxfId="1689" priority="218" operator="equal">
      <formula>"DM"</formula>
    </cfRule>
    <cfRule type="cellIs" dxfId="1688" priority="219" operator="equal">
      <formula>"PM"</formula>
    </cfRule>
    <cfRule type="cellIs" dxfId="1687" priority="220" operator="equal">
      <formula>"LM"</formula>
    </cfRule>
    <cfRule type="cellIs" dxfId="1686" priority="221" operator="equal">
      <formula>"FM"</formula>
    </cfRule>
  </conditionalFormatting>
  <conditionalFormatting sqref="O17">
    <cfRule type="cellIs" dxfId="1685" priority="212" operator="equal">
      <formula>"NY"</formula>
    </cfRule>
    <cfRule type="cellIs" dxfId="1684" priority="213" operator="equal">
      <formula>"DM"</formula>
    </cfRule>
    <cfRule type="cellIs" dxfId="1683" priority="214" operator="equal">
      <formula>"PM"</formula>
    </cfRule>
    <cfRule type="cellIs" dxfId="1682" priority="215" operator="equal">
      <formula>"LM"</formula>
    </cfRule>
    <cfRule type="cellIs" dxfId="1681" priority="216" operator="equal">
      <formula>"FM"</formula>
    </cfRule>
  </conditionalFormatting>
  <conditionalFormatting sqref="O18">
    <cfRule type="cellIs" dxfId="1680" priority="207" operator="equal">
      <formula>"NY"</formula>
    </cfRule>
    <cfRule type="cellIs" dxfId="1679" priority="208" operator="equal">
      <formula>"DM"</formula>
    </cfRule>
    <cfRule type="cellIs" dxfId="1678" priority="209" operator="equal">
      <formula>"PM"</formula>
    </cfRule>
    <cfRule type="cellIs" dxfId="1677" priority="210" operator="equal">
      <formula>"LM"</formula>
    </cfRule>
    <cfRule type="cellIs" dxfId="1676" priority="211" operator="equal">
      <formula>"FM"</formula>
    </cfRule>
  </conditionalFormatting>
  <conditionalFormatting sqref="O21">
    <cfRule type="cellIs" dxfId="1675" priority="202" operator="equal">
      <formula>"NY"</formula>
    </cfRule>
    <cfRule type="cellIs" dxfId="1674" priority="203" operator="equal">
      <formula>"DM"</formula>
    </cfRule>
    <cfRule type="cellIs" dxfId="1673" priority="204" operator="equal">
      <formula>"PM"</formula>
    </cfRule>
    <cfRule type="cellIs" dxfId="1672" priority="205" operator="equal">
      <formula>"LM"</formula>
    </cfRule>
    <cfRule type="cellIs" dxfId="1671" priority="206" operator="equal">
      <formula>"FM"</formula>
    </cfRule>
  </conditionalFormatting>
  <conditionalFormatting sqref="O24">
    <cfRule type="cellIs" dxfId="1670" priority="200" operator="equal">
      <formula>"U"</formula>
    </cfRule>
    <cfRule type="cellIs" dxfId="1669" priority="201" operator="equal">
      <formula>"S"</formula>
    </cfRule>
  </conditionalFormatting>
  <conditionalFormatting sqref="O25">
    <cfRule type="cellIs" dxfId="1668" priority="195" operator="equal">
      <formula>"NY"</formula>
    </cfRule>
    <cfRule type="cellIs" dxfId="1667" priority="196" operator="equal">
      <formula>"DM"</formula>
    </cfRule>
    <cfRule type="cellIs" dxfId="1666" priority="197" operator="equal">
      <formula>"PM"</formula>
    </cfRule>
    <cfRule type="cellIs" dxfId="1665" priority="198" operator="equal">
      <formula>"LM"</formula>
    </cfRule>
    <cfRule type="cellIs" dxfId="1664" priority="199" operator="equal">
      <formula>"FM"</formula>
    </cfRule>
  </conditionalFormatting>
  <conditionalFormatting sqref="O26">
    <cfRule type="cellIs" dxfId="1663" priority="190" operator="equal">
      <formula>"NY"</formula>
    </cfRule>
    <cfRule type="cellIs" dxfId="1662" priority="191" operator="equal">
      <formula>"DM"</formula>
    </cfRule>
    <cfRule type="cellIs" dxfId="1661" priority="192" operator="equal">
      <formula>"PM"</formula>
    </cfRule>
    <cfRule type="cellIs" dxfId="1660" priority="193" operator="equal">
      <formula>"LM"</formula>
    </cfRule>
    <cfRule type="cellIs" dxfId="1659" priority="194" operator="equal">
      <formula>"FM"</formula>
    </cfRule>
  </conditionalFormatting>
  <conditionalFormatting sqref="O29">
    <cfRule type="cellIs" dxfId="1658" priority="185" operator="equal">
      <formula>"NY"</formula>
    </cfRule>
    <cfRule type="cellIs" dxfId="1657" priority="186" operator="equal">
      <formula>"DM"</formula>
    </cfRule>
    <cfRule type="cellIs" dxfId="1656" priority="187" operator="equal">
      <formula>"PM"</formula>
    </cfRule>
    <cfRule type="cellIs" dxfId="1655" priority="188" operator="equal">
      <formula>"LM"</formula>
    </cfRule>
    <cfRule type="cellIs" dxfId="1654" priority="189" operator="equal">
      <formula>"FM"</formula>
    </cfRule>
  </conditionalFormatting>
  <conditionalFormatting sqref="O32">
    <cfRule type="cellIs" dxfId="1653" priority="180" operator="equal">
      <formula>"NY"</formula>
    </cfRule>
    <cfRule type="cellIs" dxfId="1652" priority="181" operator="equal">
      <formula>"DM"</formula>
    </cfRule>
    <cfRule type="cellIs" dxfId="1651" priority="182" operator="equal">
      <formula>"PM"</formula>
    </cfRule>
    <cfRule type="cellIs" dxfId="1650" priority="183" operator="equal">
      <formula>"LM"</formula>
    </cfRule>
    <cfRule type="cellIs" dxfId="1649" priority="184" operator="equal">
      <formula>"FM"</formula>
    </cfRule>
  </conditionalFormatting>
  <conditionalFormatting sqref="O33">
    <cfRule type="cellIs" dxfId="1648" priority="175" operator="equal">
      <formula>"NY"</formula>
    </cfRule>
    <cfRule type="cellIs" dxfId="1647" priority="176" operator="equal">
      <formula>"DM"</formula>
    </cfRule>
    <cfRule type="cellIs" dxfId="1646" priority="177" operator="equal">
      <formula>"PM"</formula>
    </cfRule>
    <cfRule type="cellIs" dxfId="1645" priority="178" operator="equal">
      <formula>"LM"</formula>
    </cfRule>
    <cfRule type="cellIs" dxfId="1644" priority="179" operator="equal">
      <formula>"FM"</formula>
    </cfRule>
  </conditionalFormatting>
  <conditionalFormatting sqref="O36">
    <cfRule type="cellIs" dxfId="1643" priority="170" operator="equal">
      <formula>"NY"</formula>
    </cfRule>
    <cfRule type="cellIs" dxfId="1642" priority="171" operator="equal">
      <formula>"DM"</formula>
    </cfRule>
    <cfRule type="cellIs" dxfId="1641" priority="172" operator="equal">
      <formula>"PM"</formula>
    </cfRule>
    <cfRule type="cellIs" dxfId="1640" priority="173" operator="equal">
      <formula>"LM"</formula>
    </cfRule>
    <cfRule type="cellIs" dxfId="1639" priority="174" operator="equal">
      <formula>"FM"</formula>
    </cfRule>
  </conditionalFormatting>
  <conditionalFormatting sqref="O39">
    <cfRule type="cellIs" dxfId="1638" priority="165" operator="equal">
      <formula>"NY"</formula>
    </cfRule>
    <cfRule type="cellIs" dxfId="1637" priority="166" operator="equal">
      <formula>"DM"</formula>
    </cfRule>
    <cfRule type="cellIs" dxfId="1636" priority="167" operator="equal">
      <formula>"PM"</formula>
    </cfRule>
    <cfRule type="cellIs" dxfId="1635" priority="168" operator="equal">
      <formula>"LM"</formula>
    </cfRule>
    <cfRule type="cellIs" dxfId="1634" priority="169" operator="equal">
      <formula>"FM"</formula>
    </cfRule>
  </conditionalFormatting>
  <conditionalFormatting sqref="O40">
    <cfRule type="cellIs" dxfId="1633" priority="160" operator="equal">
      <formula>"NY"</formula>
    </cfRule>
    <cfRule type="cellIs" dxfId="1632" priority="161" operator="equal">
      <formula>"DM"</formula>
    </cfRule>
    <cfRule type="cellIs" dxfId="1631" priority="162" operator="equal">
      <formula>"PM"</formula>
    </cfRule>
    <cfRule type="cellIs" dxfId="1630" priority="163" operator="equal">
      <formula>"LM"</formula>
    </cfRule>
    <cfRule type="cellIs" dxfId="1629" priority="164" operator="equal">
      <formula>"FM"</formula>
    </cfRule>
  </conditionalFormatting>
  <conditionalFormatting sqref="O43">
    <cfRule type="cellIs" dxfId="1628" priority="155" operator="equal">
      <formula>"NY"</formula>
    </cfRule>
    <cfRule type="cellIs" dxfId="1627" priority="156" operator="equal">
      <formula>"DM"</formula>
    </cfRule>
    <cfRule type="cellIs" dxfId="1626" priority="157" operator="equal">
      <formula>"PM"</formula>
    </cfRule>
    <cfRule type="cellIs" dxfId="1625" priority="158" operator="equal">
      <formula>"LM"</formula>
    </cfRule>
    <cfRule type="cellIs" dxfId="1624" priority="159" operator="equal">
      <formula>"FM"</formula>
    </cfRule>
  </conditionalFormatting>
  <conditionalFormatting sqref="O46">
    <cfRule type="cellIs" dxfId="1623" priority="150" operator="equal">
      <formula>"NY"</formula>
    </cfRule>
    <cfRule type="cellIs" dxfId="1622" priority="151" operator="equal">
      <formula>"DM"</formula>
    </cfRule>
    <cfRule type="cellIs" dxfId="1621" priority="152" operator="equal">
      <formula>"PM"</formula>
    </cfRule>
    <cfRule type="cellIs" dxfId="1620" priority="153" operator="equal">
      <formula>"LM"</formula>
    </cfRule>
    <cfRule type="cellIs" dxfId="1619" priority="154" operator="equal">
      <formula>"FM"</formula>
    </cfRule>
  </conditionalFormatting>
  <conditionalFormatting sqref="O47">
    <cfRule type="cellIs" dxfId="1618" priority="145" operator="equal">
      <formula>"NY"</formula>
    </cfRule>
    <cfRule type="cellIs" dxfId="1617" priority="146" operator="equal">
      <formula>"DM"</formula>
    </cfRule>
    <cfRule type="cellIs" dxfId="1616" priority="147" operator="equal">
      <formula>"PM"</formula>
    </cfRule>
    <cfRule type="cellIs" dxfId="1615" priority="148" operator="equal">
      <formula>"LM"</formula>
    </cfRule>
    <cfRule type="cellIs" dxfId="1614" priority="149" operator="equal">
      <formula>"FM"</formula>
    </cfRule>
  </conditionalFormatting>
  <conditionalFormatting sqref="O50">
    <cfRule type="cellIs" dxfId="1613" priority="140" operator="equal">
      <formula>"NY"</formula>
    </cfRule>
    <cfRule type="cellIs" dxfId="1612" priority="141" operator="equal">
      <formula>"DM"</formula>
    </cfRule>
    <cfRule type="cellIs" dxfId="1611" priority="142" operator="equal">
      <formula>"PM"</formula>
    </cfRule>
    <cfRule type="cellIs" dxfId="1610" priority="143" operator="equal">
      <formula>"LM"</formula>
    </cfRule>
    <cfRule type="cellIs" dxfId="1609" priority="144" operator="equal">
      <formula>"FM"</formula>
    </cfRule>
  </conditionalFormatting>
  <conditionalFormatting sqref="O53">
    <cfRule type="cellIs" dxfId="1608" priority="135" operator="equal">
      <formula>"NY"</formula>
    </cfRule>
    <cfRule type="cellIs" dxfId="1607" priority="136" operator="equal">
      <formula>"DM"</formula>
    </cfRule>
    <cfRule type="cellIs" dxfId="1606" priority="137" operator="equal">
      <formula>"PM"</formula>
    </cfRule>
    <cfRule type="cellIs" dxfId="1605" priority="138" operator="equal">
      <formula>"LM"</formula>
    </cfRule>
    <cfRule type="cellIs" dxfId="1604" priority="139" operator="equal">
      <formula>"FM"</formula>
    </cfRule>
  </conditionalFormatting>
  <conditionalFormatting sqref="O54">
    <cfRule type="cellIs" dxfId="1603" priority="130" operator="equal">
      <formula>"NY"</formula>
    </cfRule>
    <cfRule type="cellIs" dxfId="1602" priority="131" operator="equal">
      <formula>"DM"</formula>
    </cfRule>
    <cfRule type="cellIs" dxfId="1601" priority="132" operator="equal">
      <formula>"PM"</formula>
    </cfRule>
    <cfRule type="cellIs" dxfId="1600" priority="133" operator="equal">
      <formula>"LM"</formula>
    </cfRule>
    <cfRule type="cellIs" dxfId="1599" priority="134" operator="equal">
      <formula>"FM"</formula>
    </cfRule>
  </conditionalFormatting>
  <conditionalFormatting sqref="O57">
    <cfRule type="cellIs" dxfId="1598" priority="125" operator="equal">
      <formula>"NY"</formula>
    </cfRule>
    <cfRule type="cellIs" dxfId="1597" priority="126" operator="equal">
      <formula>"DM"</formula>
    </cfRule>
    <cfRule type="cellIs" dxfId="1596" priority="127" operator="equal">
      <formula>"PM"</formula>
    </cfRule>
    <cfRule type="cellIs" dxfId="1595" priority="128" operator="equal">
      <formula>"LM"</formula>
    </cfRule>
    <cfRule type="cellIs" dxfId="1594" priority="129" operator="equal">
      <formula>"FM"</formula>
    </cfRule>
  </conditionalFormatting>
  <conditionalFormatting sqref="O60">
    <cfRule type="cellIs" dxfId="1593" priority="120" operator="equal">
      <formula>"NY"</formula>
    </cfRule>
    <cfRule type="cellIs" dxfId="1592" priority="121" operator="equal">
      <formula>"DM"</formula>
    </cfRule>
    <cfRule type="cellIs" dxfId="1591" priority="122" operator="equal">
      <formula>"PM"</formula>
    </cfRule>
    <cfRule type="cellIs" dxfId="1590" priority="123" operator="equal">
      <formula>"LM"</formula>
    </cfRule>
    <cfRule type="cellIs" dxfId="1589" priority="124" operator="equal">
      <formula>"FM"</formula>
    </cfRule>
  </conditionalFormatting>
  <conditionalFormatting sqref="O61">
    <cfRule type="cellIs" dxfId="1588" priority="115" operator="equal">
      <formula>"NY"</formula>
    </cfRule>
    <cfRule type="cellIs" dxfId="1587" priority="116" operator="equal">
      <formula>"DM"</formula>
    </cfRule>
    <cfRule type="cellIs" dxfId="1586" priority="117" operator="equal">
      <formula>"PM"</formula>
    </cfRule>
    <cfRule type="cellIs" dxfId="1585" priority="118" operator="equal">
      <formula>"LM"</formula>
    </cfRule>
    <cfRule type="cellIs" dxfId="1584" priority="119" operator="equal">
      <formula>"FM"</formula>
    </cfRule>
  </conditionalFormatting>
  <conditionalFormatting sqref="O64">
    <cfRule type="cellIs" dxfId="1583" priority="110" operator="equal">
      <formula>"NY"</formula>
    </cfRule>
    <cfRule type="cellIs" dxfId="1582" priority="111" operator="equal">
      <formula>"DM"</formula>
    </cfRule>
    <cfRule type="cellIs" dxfId="1581" priority="112" operator="equal">
      <formula>"PM"</formula>
    </cfRule>
    <cfRule type="cellIs" dxfId="1580" priority="113" operator="equal">
      <formula>"LM"</formula>
    </cfRule>
    <cfRule type="cellIs" dxfId="1579" priority="114" operator="equal">
      <formula>"FM"</formula>
    </cfRule>
  </conditionalFormatting>
  <conditionalFormatting sqref="O67">
    <cfRule type="cellIs" dxfId="1578" priority="105" operator="equal">
      <formula>"NY"</formula>
    </cfRule>
    <cfRule type="cellIs" dxfId="1577" priority="106" operator="equal">
      <formula>"DM"</formula>
    </cfRule>
    <cfRule type="cellIs" dxfId="1576" priority="107" operator="equal">
      <formula>"PM"</formula>
    </cfRule>
    <cfRule type="cellIs" dxfId="1575" priority="108" operator="equal">
      <formula>"LM"</formula>
    </cfRule>
    <cfRule type="cellIs" dxfId="1574" priority="109" operator="equal">
      <formula>"FM"</formula>
    </cfRule>
  </conditionalFormatting>
  <conditionalFormatting sqref="O68">
    <cfRule type="cellIs" dxfId="1573" priority="100" operator="equal">
      <formula>"NY"</formula>
    </cfRule>
    <cfRule type="cellIs" dxfId="1572" priority="101" operator="equal">
      <formula>"DM"</formula>
    </cfRule>
    <cfRule type="cellIs" dxfId="1571" priority="102" operator="equal">
      <formula>"PM"</formula>
    </cfRule>
    <cfRule type="cellIs" dxfId="1570" priority="103" operator="equal">
      <formula>"LM"</formula>
    </cfRule>
    <cfRule type="cellIs" dxfId="1569" priority="104" operator="equal">
      <formula>"FM"</formula>
    </cfRule>
  </conditionalFormatting>
  <conditionalFormatting sqref="O71">
    <cfRule type="cellIs" dxfId="1568" priority="95" operator="equal">
      <formula>"NY"</formula>
    </cfRule>
    <cfRule type="cellIs" dxfId="1567" priority="96" operator="equal">
      <formula>"DM"</formula>
    </cfRule>
    <cfRule type="cellIs" dxfId="1566" priority="97" operator="equal">
      <formula>"PM"</formula>
    </cfRule>
    <cfRule type="cellIs" dxfId="1565" priority="98" operator="equal">
      <formula>"LM"</formula>
    </cfRule>
    <cfRule type="cellIs" dxfId="1564" priority="99" operator="equal">
      <formula>"FM"</formula>
    </cfRule>
  </conditionalFormatting>
  <conditionalFormatting sqref="O74">
    <cfRule type="cellIs" dxfId="1563" priority="90" operator="equal">
      <formula>"NY"</formula>
    </cfRule>
    <cfRule type="cellIs" dxfId="1562" priority="91" operator="equal">
      <formula>"DM"</formula>
    </cfRule>
    <cfRule type="cellIs" dxfId="1561" priority="92" operator="equal">
      <formula>"PM"</formula>
    </cfRule>
    <cfRule type="cellIs" dxfId="1560" priority="93" operator="equal">
      <formula>"LM"</formula>
    </cfRule>
    <cfRule type="cellIs" dxfId="1559" priority="94" operator="equal">
      <formula>"FM"</formula>
    </cfRule>
  </conditionalFormatting>
  <conditionalFormatting sqref="O75">
    <cfRule type="cellIs" dxfId="1558" priority="85" operator="equal">
      <formula>"NY"</formula>
    </cfRule>
    <cfRule type="cellIs" dxfId="1557" priority="86" operator="equal">
      <formula>"DM"</formula>
    </cfRule>
    <cfRule type="cellIs" dxfId="1556" priority="87" operator="equal">
      <formula>"PM"</formula>
    </cfRule>
    <cfRule type="cellIs" dxfId="1555" priority="88" operator="equal">
      <formula>"LM"</formula>
    </cfRule>
    <cfRule type="cellIs" dxfId="1554" priority="89" operator="equal">
      <formula>"FM"</formula>
    </cfRule>
  </conditionalFormatting>
  <conditionalFormatting sqref="O78">
    <cfRule type="cellIs" dxfId="1553" priority="80" operator="equal">
      <formula>"NY"</formula>
    </cfRule>
    <cfRule type="cellIs" dxfId="1552" priority="81" operator="equal">
      <formula>"DM"</formula>
    </cfRule>
    <cfRule type="cellIs" dxfId="1551" priority="82" operator="equal">
      <formula>"PM"</formula>
    </cfRule>
    <cfRule type="cellIs" dxfId="1550" priority="83" operator="equal">
      <formula>"LM"</formula>
    </cfRule>
    <cfRule type="cellIs" dxfId="1549" priority="84" operator="equal">
      <formula>"FM"</formula>
    </cfRule>
  </conditionalFormatting>
  <conditionalFormatting sqref="O81">
    <cfRule type="cellIs" dxfId="1548" priority="78" operator="equal">
      <formula>"U"</formula>
    </cfRule>
    <cfRule type="cellIs" dxfId="1547" priority="79" operator="equal">
      <formula>"S"</formula>
    </cfRule>
  </conditionalFormatting>
  <conditionalFormatting sqref="O82">
    <cfRule type="cellIs" dxfId="1546" priority="73" operator="equal">
      <formula>"NY"</formula>
    </cfRule>
    <cfRule type="cellIs" dxfId="1545" priority="74" operator="equal">
      <formula>"DM"</formula>
    </cfRule>
    <cfRule type="cellIs" dxfId="1544" priority="75" operator="equal">
      <formula>"PM"</formula>
    </cfRule>
    <cfRule type="cellIs" dxfId="1543" priority="76" operator="equal">
      <formula>"LM"</formula>
    </cfRule>
    <cfRule type="cellIs" dxfId="1542" priority="77" operator="equal">
      <formula>"FM"</formula>
    </cfRule>
  </conditionalFormatting>
  <conditionalFormatting sqref="O83">
    <cfRule type="cellIs" dxfId="1541" priority="68" operator="equal">
      <formula>"NY"</formula>
    </cfRule>
    <cfRule type="cellIs" dxfId="1540" priority="69" operator="equal">
      <formula>"DM"</formula>
    </cfRule>
    <cfRule type="cellIs" dxfId="1539" priority="70" operator="equal">
      <formula>"PM"</formula>
    </cfRule>
    <cfRule type="cellIs" dxfId="1538" priority="71" operator="equal">
      <formula>"LM"</formula>
    </cfRule>
    <cfRule type="cellIs" dxfId="1537" priority="72" operator="equal">
      <formula>"FM"</formula>
    </cfRule>
  </conditionalFormatting>
  <conditionalFormatting sqref="O86">
    <cfRule type="cellIs" dxfId="1536" priority="63" operator="equal">
      <formula>"NY"</formula>
    </cfRule>
    <cfRule type="cellIs" dxfId="1535" priority="64" operator="equal">
      <formula>"DM"</formula>
    </cfRule>
    <cfRule type="cellIs" dxfId="1534" priority="65" operator="equal">
      <formula>"PM"</formula>
    </cfRule>
    <cfRule type="cellIs" dxfId="1533" priority="66" operator="equal">
      <formula>"LM"</formula>
    </cfRule>
    <cfRule type="cellIs" dxfId="1532" priority="67" operator="equal">
      <formula>"FM"</formula>
    </cfRule>
  </conditionalFormatting>
  <conditionalFormatting sqref="O89">
    <cfRule type="cellIs" dxfId="1531" priority="58" operator="equal">
      <formula>"NY"</formula>
    </cfRule>
    <cfRule type="cellIs" dxfId="1530" priority="59" operator="equal">
      <formula>"DM"</formula>
    </cfRule>
    <cfRule type="cellIs" dxfId="1529" priority="60" operator="equal">
      <formula>"PM"</formula>
    </cfRule>
    <cfRule type="cellIs" dxfId="1528" priority="61" operator="equal">
      <formula>"LM"</formula>
    </cfRule>
    <cfRule type="cellIs" dxfId="1527" priority="62" operator="equal">
      <formula>"FM"</formula>
    </cfRule>
  </conditionalFormatting>
  <conditionalFormatting sqref="O90">
    <cfRule type="cellIs" dxfId="1526" priority="53" operator="equal">
      <formula>"NY"</formula>
    </cfRule>
    <cfRule type="cellIs" dxfId="1525" priority="54" operator="equal">
      <formula>"DM"</formula>
    </cfRule>
    <cfRule type="cellIs" dxfId="1524" priority="55" operator="equal">
      <formula>"PM"</formula>
    </cfRule>
    <cfRule type="cellIs" dxfId="1523" priority="56" operator="equal">
      <formula>"LM"</formula>
    </cfRule>
    <cfRule type="cellIs" dxfId="1522" priority="57" operator="equal">
      <formula>"FM"</formula>
    </cfRule>
  </conditionalFormatting>
  <conditionalFormatting sqref="O93">
    <cfRule type="cellIs" dxfId="1521" priority="48" operator="equal">
      <formula>"NY"</formula>
    </cfRule>
    <cfRule type="cellIs" dxfId="1520" priority="49" operator="equal">
      <formula>"DM"</formula>
    </cfRule>
    <cfRule type="cellIs" dxfId="1519" priority="50" operator="equal">
      <formula>"PM"</formula>
    </cfRule>
    <cfRule type="cellIs" dxfId="1518" priority="51" operator="equal">
      <formula>"LM"</formula>
    </cfRule>
    <cfRule type="cellIs" dxfId="1517" priority="52" operator="equal">
      <formula>"FM"</formula>
    </cfRule>
  </conditionalFormatting>
  <conditionalFormatting sqref="O96">
    <cfRule type="cellIs" dxfId="1516" priority="43" operator="equal">
      <formula>"NY"</formula>
    </cfRule>
    <cfRule type="cellIs" dxfId="1515" priority="44" operator="equal">
      <formula>"DM"</formula>
    </cfRule>
    <cfRule type="cellIs" dxfId="1514" priority="45" operator="equal">
      <formula>"PM"</formula>
    </cfRule>
    <cfRule type="cellIs" dxfId="1513" priority="46" operator="equal">
      <formula>"LM"</formula>
    </cfRule>
    <cfRule type="cellIs" dxfId="1512" priority="47" operator="equal">
      <formula>"FM"</formula>
    </cfRule>
  </conditionalFormatting>
  <conditionalFormatting sqref="O97">
    <cfRule type="cellIs" dxfId="1511" priority="38" operator="equal">
      <formula>"NY"</formula>
    </cfRule>
    <cfRule type="cellIs" dxfId="1510" priority="39" operator="equal">
      <formula>"DM"</formula>
    </cfRule>
    <cfRule type="cellIs" dxfId="1509" priority="40" operator="equal">
      <formula>"PM"</formula>
    </cfRule>
    <cfRule type="cellIs" dxfId="1508" priority="41" operator="equal">
      <formula>"LM"</formula>
    </cfRule>
    <cfRule type="cellIs" dxfId="1507" priority="42" operator="equal">
      <formula>"FM"</formula>
    </cfRule>
  </conditionalFormatting>
  <conditionalFormatting sqref="O100">
    <cfRule type="cellIs" dxfId="1506" priority="33" operator="equal">
      <formula>"NY"</formula>
    </cfRule>
    <cfRule type="cellIs" dxfId="1505" priority="34" operator="equal">
      <formula>"DM"</formula>
    </cfRule>
    <cfRule type="cellIs" dxfId="1504" priority="35" operator="equal">
      <formula>"PM"</formula>
    </cfRule>
    <cfRule type="cellIs" dxfId="1503" priority="36" operator="equal">
      <formula>"LM"</formula>
    </cfRule>
    <cfRule type="cellIs" dxfId="1502" priority="37" operator="equal">
      <formula>"FM"</formula>
    </cfRule>
  </conditionalFormatting>
  <conditionalFormatting sqref="O103">
    <cfRule type="cellIs" dxfId="1501" priority="28" operator="equal">
      <formula>"NY"</formula>
    </cfRule>
    <cfRule type="cellIs" dxfId="1500" priority="29" operator="equal">
      <formula>"DM"</formula>
    </cfRule>
    <cfRule type="cellIs" dxfId="1499" priority="30" operator="equal">
      <formula>"PM"</formula>
    </cfRule>
    <cfRule type="cellIs" dxfId="1498" priority="31" operator="equal">
      <formula>"LM"</formula>
    </cfRule>
    <cfRule type="cellIs" dxfId="1497" priority="32" operator="equal">
      <formula>"FM"</formula>
    </cfRule>
  </conditionalFormatting>
  <conditionalFormatting sqref="O104">
    <cfRule type="cellIs" dxfId="1496" priority="23" operator="equal">
      <formula>"NY"</formula>
    </cfRule>
    <cfRule type="cellIs" dxfId="1495" priority="24" operator="equal">
      <formula>"DM"</formula>
    </cfRule>
    <cfRule type="cellIs" dxfId="1494" priority="25" operator="equal">
      <formula>"PM"</formula>
    </cfRule>
    <cfRule type="cellIs" dxfId="1493" priority="26" operator="equal">
      <formula>"LM"</formula>
    </cfRule>
    <cfRule type="cellIs" dxfId="1492" priority="27" operator="equal">
      <formula>"FM"</formula>
    </cfRule>
  </conditionalFormatting>
  <conditionalFormatting sqref="O107">
    <cfRule type="cellIs" dxfId="1491" priority="18" operator="equal">
      <formula>"NY"</formula>
    </cfRule>
    <cfRule type="cellIs" dxfId="1490" priority="19" operator="equal">
      <formula>"DM"</formula>
    </cfRule>
    <cfRule type="cellIs" dxfId="1489" priority="20" operator="equal">
      <formula>"PM"</formula>
    </cfRule>
    <cfRule type="cellIs" dxfId="1488" priority="21" operator="equal">
      <formula>"LM"</formula>
    </cfRule>
    <cfRule type="cellIs" dxfId="1487" priority="22" operator="equal">
      <formula>"FM"</formula>
    </cfRule>
  </conditionalFormatting>
  <conditionalFormatting sqref="O110">
    <cfRule type="cellIs" dxfId="1486" priority="16" operator="equal">
      <formula>"U"</formula>
    </cfRule>
    <cfRule type="cellIs" dxfId="1485" priority="17" operator="equal">
      <formula>"S"</formula>
    </cfRule>
  </conditionalFormatting>
  <conditionalFormatting sqref="O111">
    <cfRule type="cellIs" dxfId="1484" priority="11" operator="equal">
      <formula>"NY"</formula>
    </cfRule>
    <cfRule type="cellIs" dxfId="1483" priority="12" operator="equal">
      <formula>"DM"</formula>
    </cfRule>
    <cfRule type="cellIs" dxfId="1482" priority="13" operator="equal">
      <formula>"PM"</formula>
    </cfRule>
    <cfRule type="cellIs" dxfId="1481" priority="14" operator="equal">
      <formula>"LM"</formula>
    </cfRule>
    <cfRule type="cellIs" dxfId="1480" priority="15" operator="equal">
      <formula>"FM"</formula>
    </cfRule>
  </conditionalFormatting>
  <conditionalFormatting sqref="O112">
    <cfRule type="cellIs" dxfId="1479" priority="6" operator="equal">
      <formula>"NY"</formula>
    </cfRule>
    <cfRule type="cellIs" dxfId="1478" priority="7" operator="equal">
      <formula>"DM"</formula>
    </cfRule>
    <cfRule type="cellIs" dxfId="1477" priority="8" operator="equal">
      <formula>"PM"</formula>
    </cfRule>
    <cfRule type="cellIs" dxfId="1476" priority="9" operator="equal">
      <formula>"LM"</formula>
    </cfRule>
    <cfRule type="cellIs" dxfId="1475" priority="10" operator="equal">
      <formula>"FM"</formula>
    </cfRule>
  </conditionalFormatting>
  <conditionalFormatting sqref="O115">
    <cfRule type="cellIs" dxfId="1474" priority="1" operator="equal">
      <formula>"NY"</formula>
    </cfRule>
    <cfRule type="cellIs" dxfId="1473" priority="2" operator="equal">
      <formula>"DM"</formula>
    </cfRule>
    <cfRule type="cellIs" dxfId="1472" priority="3" operator="equal">
      <formula>"PM"</formula>
    </cfRule>
    <cfRule type="cellIs" dxfId="1471" priority="4" operator="equal">
      <formula>"LM"</formula>
    </cfRule>
    <cfRule type="cellIs" dxfId="1470" priority="5" operator="equal">
      <formula>"FM"</formula>
    </cfRule>
  </conditionalFormatting>
  <hyperlinks>
    <hyperlink ref="D12" r:id="rId1" xr:uid="{00000000-0004-0000-0D00-000000000000}"/>
    <hyperlink ref="D15" r:id="rId2" xr:uid="{00000000-0004-0000-0D00-000001000000}"/>
    <hyperlink ref="D19" r:id="rId3" xr:uid="{00000000-0004-0000-0D00-000002000000}"/>
    <hyperlink ref="D22" r:id="rId4" xr:uid="{00000000-0004-0000-0D00-000003000000}"/>
    <hyperlink ref="D27" r:id="rId5" xr:uid="{00000000-0004-0000-0D00-000004000000}"/>
    <hyperlink ref="D30" r:id="rId6" xr:uid="{00000000-0004-0000-0D00-000005000000}"/>
    <hyperlink ref="D34" r:id="rId7" xr:uid="{00000000-0004-0000-0D00-000006000000}"/>
    <hyperlink ref="D37" r:id="rId8" xr:uid="{00000000-0004-0000-0D00-000007000000}"/>
    <hyperlink ref="D41" r:id="rId9" xr:uid="{00000000-0004-0000-0D00-000008000000}"/>
    <hyperlink ref="D44" r:id="rId10" xr:uid="{00000000-0004-0000-0D00-000009000000}"/>
    <hyperlink ref="D42" r:id="rId11" xr:uid="{00000000-0004-0000-0D00-00000A000000}"/>
    <hyperlink ref="D45" r:id="rId12" xr:uid="{00000000-0004-0000-0D00-00000B000000}"/>
    <hyperlink ref="D48" r:id="rId13" xr:uid="{00000000-0004-0000-0D00-00000C000000}"/>
    <hyperlink ref="D51" r:id="rId14" xr:uid="{00000000-0004-0000-0D00-00000D000000}"/>
    <hyperlink ref="D55" r:id="rId15" xr:uid="{00000000-0004-0000-0D00-00000E000000}"/>
    <hyperlink ref="D58" r:id="rId16" xr:uid="{00000000-0004-0000-0D00-00000F000000}"/>
    <hyperlink ref="D62" r:id="rId17" xr:uid="{00000000-0004-0000-0D00-000010000000}"/>
    <hyperlink ref="D65" r:id="rId18" xr:uid="{00000000-0004-0000-0D00-000011000000}"/>
    <hyperlink ref="D69" r:id="rId19" xr:uid="{00000000-0004-0000-0D00-000012000000}"/>
    <hyperlink ref="D72" r:id="rId20" xr:uid="{00000000-0004-0000-0D00-000013000000}"/>
    <hyperlink ref="D76" r:id="rId21" xr:uid="{00000000-0004-0000-0D00-000014000000}"/>
    <hyperlink ref="D79" r:id="rId22" xr:uid="{00000000-0004-0000-0D00-000015000000}"/>
    <hyperlink ref="D84" r:id="rId23" xr:uid="{00000000-0004-0000-0D00-000016000000}"/>
    <hyperlink ref="D87" r:id="rId24" xr:uid="{00000000-0004-0000-0D00-000017000000}"/>
    <hyperlink ref="D91" r:id="rId25" xr:uid="{00000000-0004-0000-0D00-000018000000}"/>
    <hyperlink ref="D94" r:id="rId26" xr:uid="{00000000-0004-0000-0D00-000019000000}"/>
    <hyperlink ref="D92" r:id="rId27" xr:uid="{00000000-0004-0000-0D00-00001A000000}"/>
    <hyperlink ref="D95" r:id="rId28" xr:uid="{00000000-0004-0000-0D00-00001B000000}"/>
    <hyperlink ref="D98" r:id="rId29" xr:uid="{00000000-0004-0000-0D00-00001C000000}"/>
    <hyperlink ref="D101" r:id="rId30" xr:uid="{00000000-0004-0000-0D00-00001D000000}"/>
    <hyperlink ref="D105" r:id="rId31" xr:uid="{00000000-0004-0000-0D00-00001E000000}"/>
    <hyperlink ref="D108" r:id="rId32" xr:uid="{00000000-0004-0000-0D00-00001F000000}"/>
    <hyperlink ref="D113" r:id="rId33" xr:uid="{00000000-0004-0000-0D00-000020000000}"/>
    <hyperlink ref="D116" r:id="rId34" xr:uid="{00000000-0004-0000-0D00-000021000000}"/>
  </hyperlink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CD35B-2368-4DD6-B208-295F7E87178D}">
  <sheetPr codeName="Sheet23"/>
  <dimension ref="A2:AA35"/>
  <sheetViews>
    <sheetView tabSelected="1" zoomScale="85" zoomScaleNormal="85" workbookViewId="0">
      <selection activeCell="F27" sqref="F27"/>
    </sheetView>
  </sheetViews>
  <sheetFormatPr defaultColWidth="8.7265625" defaultRowHeight="14.5"/>
  <cols>
    <col min="1" max="21" width="8.7265625" style="96"/>
    <col min="22" max="22" width="8.7265625" style="96" hidden="1" customWidth="1"/>
    <col min="23" max="16384" width="8.7265625" style="96"/>
  </cols>
  <sheetData>
    <row r="2" spans="1:27" ht="93">
      <c r="A2" s="134" t="s">
        <v>1807</v>
      </c>
      <c r="B2" s="134" t="s">
        <v>1808</v>
      </c>
      <c r="C2" s="132" t="s">
        <v>1809</v>
      </c>
      <c r="D2" s="132"/>
      <c r="E2" s="133" t="s">
        <v>1810</v>
      </c>
      <c r="F2" s="133"/>
      <c r="G2" s="132" t="s">
        <v>1811</v>
      </c>
      <c r="H2" s="132"/>
      <c r="I2" s="132"/>
      <c r="J2" s="132"/>
      <c r="K2" s="133" t="s">
        <v>1812</v>
      </c>
      <c r="L2" s="133"/>
      <c r="M2" s="133"/>
      <c r="N2" s="97" t="s">
        <v>1813</v>
      </c>
      <c r="O2" s="98" t="s">
        <v>1814</v>
      </c>
      <c r="P2" s="132" t="s">
        <v>1815</v>
      </c>
      <c r="Q2" s="132"/>
      <c r="R2" s="132"/>
      <c r="S2" s="133" t="s">
        <v>1816</v>
      </c>
      <c r="T2" s="133"/>
      <c r="U2" s="133"/>
      <c r="V2" s="99" t="s">
        <v>1817</v>
      </c>
    </row>
    <row r="3" spans="1:27" ht="15.5">
      <c r="A3" s="134"/>
      <c r="B3" s="134"/>
      <c r="C3" s="100" t="s">
        <v>1793</v>
      </c>
      <c r="D3" s="100" t="s">
        <v>1794</v>
      </c>
      <c r="E3" s="101" t="s">
        <v>1818</v>
      </c>
      <c r="F3" s="101" t="s">
        <v>1819</v>
      </c>
      <c r="G3" s="100" t="s">
        <v>1802</v>
      </c>
      <c r="H3" s="100" t="s">
        <v>1805</v>
      </c>
      <c r="I3" s="100" t="s">
        <v>1801</v>
      </c>
      <c r="J3" s="100" t="s">
        <v>1803</v>
      </c>
      <c r="K3" s="101" t="s">
        <v>1799</v>
      </c>
      <c r="L3" s="101" t="s">
        <v>1798</v>
      </c>
      <c r="M3" s="101" t="s">
        <v>1796</v>
      </c>
      <c r="N3" s="100" t="s">
        <v>1804</v>
      </c>
      <c r="O3" s="101" t="s">
        <v>1797</v>
      </c>
      <c r="P3" s="100" t="s">
        <v>1795</v>
      </c>
      <c r="Q3" s="100" t="s">
        <v>1800</v>
      </c>
      <c r="R3" s="100" t="s">
        <v>1792</v>
      </c>
      <c r="S3" s="101" t="s">
        <v>1789</v>
      </c>
      <c r="T3" s="101" t="s">
        <v>1791</v>
      </c>
      <c r="U3" s="101" t="s">
        <v>1790</v>
      </c>
      <c r="V3" s="99" t="s">
        <v>1820</v>
      </c>
    </row>
    <row r="4" spans="1:27" ht="15.5">
      <c r="A4" s="131" t="s">
        <v>1821</v>
      </c>
      <c r="B4" s="103" t="s">
        <v>28</v>
      </c>
      <c r="C4" s="104" t="s">
        <v>1828</v>
      </c>
      <c r="D4" s="104" t="s">
        <v>1828</v>
      </c>
      <c r="E4" s="104" t="s">
        <v>1828</v>
      </c>
      <c r="F4" s="104" t="s">
        <v>1828</v>
      </c>
      <c r="G4" s="104" t="s">
        <v>1828</v>
      </c>
      <c r="H4" s="104" t="s">
        <v>1828</v>
      </c>
      <c r="I4" s="104" t="s">
        <v>1828</v>
      </c>
      <c r="J4" s="104" t="s">
        <v>1828</v>
      </c>
      <c r="K4" s="104" t="s">
        <v>1828</v>
      </c>
      <c r="L4" s="104" t="s">
        <v>1828</v>
      </c>
      <c r="M4" s="104" t="s">
        <v>1828</v>
      </c>
      <c r="N4" s="104" t="s">
        <v>1828</v>
      </c>
      <c r="O4" s="104" t="s">
        <v>1828</v>
      </c>
      <c r="P4" s="104" t="s">
        <v>1828</v>
      </c>
      <c r="Q4" s="104" t="s">
        <v>1828</v>
      </c>
      <c r="R4" s="104" t="s">
        <v>1828</v>
      </c>
      <c r="S4" s="104" t="s">
        <v>1828</v>
      </c>
      <c r="T4" s="104" t="s">
        <v>1828</v>
      </c>
      <c r="U4" s="104" t="s">
        <v>1828</v>
      </c>
      <c r="V4" s="102" t="s">
        <v>1823</v>
      </c>
    </row>
    <row r="5" spans="1:27" ht="15.5">
      <c r="A5" s="131"/>
      <c r="B5" s="101">
        <v>1.1000000000000001</v>
      </c>
      <c r="C5" s="103" t="s">
        <v>1806</v>
      </c>
      <c r="D5" s="103" t="s">
        <v>1806</v>
      </c>
      <c r="E5" s="103" t="s">
        <v>1806</v>
      </c>
      <c r="F5" s="103" t="s">
        <v>1806</v>
      </c>
      <c r="G5" s="103" t="s">
        <v>1806</v>
      </c>
      <c r="H5" s="103" t="s">
        <v>1806</v>
      </c>
      <c r="I5" s="103" t="s">
        <v>1806</v>
      </c>
      <c r="J5" s="103" t="s">
        <v>1806</v>
      </c>
      <c r="K5" s="103" t="s">
        <v>1806</v>
      </c>
      <c r="L5" s="103" t="s">
        <v>1806</v>
      </c>
      <c r="M5" s="103" t="s">
        <v>1806</v>
      </c>
      <c r="N5" s="103" t="s">
        <v>1806</v>
      </c>
      <c r="O5" s="103" t="s">
        <v>1806</v>
      </c>
      <c r="P5" s="103" t="s">
        <v>1806</v>
      </c>
      <c r="Q5" s="103" t="s">
        <v>1806</v>
      </c>
      <c r="R5" s="103" t="s">
        <v>1806</v>
      </c>
      <c r="S5" s="103" t="s">
        <v>1806</v>
      </c>
      <c r="T5" s="103" t="s">
        <v>1806</v>
      </c>
      <c r="U5" s="103" t="s">
        <v>1806</v>
      </c>
      <c r="V5" s="102" t="s">
        <v>1824</v>
      </c>
      <c r="Y5" s="96" t="s">
        <v>1137</v>
      </c>
      <c r="AA5" s="96" t="s">
        <v>1822</v>
      </c>
    </row>
    <row r="6" spans="1:27" ht="15.5">
      <c r="A6" s="131"/>
      <c r="B6" s="101">
        <v>1.2</v>
      </c>
      <c r="C6" s="103"/>
      <c r="D6" s="103"/>
      <c r="E6" s="103"/>
      <c r="F6" s="103"/>
      <c r="G6" s="103"/>
      <c r="H6" s="103" t="s">
        <v>1806</v>
      </c>
      <c r="I6" s="103"/>
      <c r="J6" s="103"/>
      <c r="K6" s="103" t="s">
        <v>1806</v>
      </c>
      <c r="L6" s="103"/>
      <c r="M6" s="103" t="s">
        <v>1806</v>
      </c>
      <c r="N6" s="103"/>
      <c r="O6" s="103"/>
      <c r="P6" s="103" t="s">
        <v>1806</v>
      </c>
      <c r="Q6" s="103" t="s">
        <v>1806</v>
      </c>
      <c r="R6" s="103"/>
      <c r="S6" s="103"/>
      <c r="T6" s="103" t="s">
        <v>1806</v>
      </c>
      <c r="U6" s="103"/>
      <c r="V6" s="102" t="s">
        <v>1825</v>
      </c>
      <c r="Y6" s="96" t="s">
        <v>1316</v>
      </c>
      <c r="AA6" s="96" t="s">
        <v>1823</v>
      </c>
    </row>
    <row r="7" spans="1:27" ht="15.5">
      <c r="A7" s="131"/>
      <c r="B7" s="101">
        <v>1.3</v>
      </c>
      <c r="C7" s="103"/>
      <c r="D7" s="103"/>
      <c r="E7" s="103"/>
      <c r="F7" s="103"/>
      <c r="G7" s="103"/>
      <c r="H7" s="103"/>
      <c r="I7" s="103"/>
      <c r="J7" s="103"/>
      <c r="K7" s="103" t="s">
        <v>1806</v>
      </c>
      <c r="L7" s="103"/>
      <c r="M7" s="103"/>
      <c r="N7" s="103"/>
      <c r="O7" s="103"/>
      <c r="P7" s="103"/>
      <c r="Q7" s="103"/>
      <c r="R7" s="103"/>
      <c r="S7" s="103"/>
      <c r="T7" s="103"/>
      <c r="U7" s="103"/>
      <c r="V7" s="102" t="s">
        <v>1316</v>
      </c>
      <c r="Y7" s="96" t="s">
        <v>1825</v>
      </c>
    </row>
    <row r="8" spans="1:27" ht="15.5">
      <c r="A8" s="131"/>
      <c r="B8" s="101">
        <v>1.4</v>
      </c>
      <c r="C8" s="103"/>
      <c r="D8" s="103"/>
      <c r="E8" s="103"/>
      <c r="F8" s="103"/>
      <c r="G8" s="103"/>
      <c r="H8" s="103"/>
      <c r="I8" s="103"/>
      <c r="J8" s="103"/>
      <c r="K8" s="103" t="s">
        <v>1806</v>
      </c>
      <c r="L8" s="103"/>
      <c r="M8" s="103"/>
      <c r="N8" s="103"/>
      <c r="O8" s="103"/>
      <c r="P8" s="103"/>
      <c r="Q8" s="103"/>
      <c r="R8" s="103"/>
      <c r="S8" s="103"/>
      <c r="T8" s="103"/>
      <c r="U8" s="103"/>
      <c r="V8" s="102" t="s">
        <v>1316</v>
      </c>
      <c r="Y8" s="96" t="s">
        <v>1825</v>
      </c>
    </row>
    <row r="9" spans="1:27" ht="15.5">
      <c r="A9" s="131" t="s">
        <v>47</v>
      </c>
      <c r="B9" s="103" t="s">
        <v>47</v>
      </c>
      <c r="C9" s="104" t="s">
        <v>1828</v>
      </c>
      <c r="D9" s="104" t="s">
        <v>1828</v>
      </c>
      <c r="E9" s="104" t="s">
        <v>1828</v>
      </c>
      <c r="F9" s="104" t="s">
        <v>1828</v>
      </c>
      <c r="G9" s="104" t="s">
        <v>1828</v>
      </c>
      <c r="H9" s="104" t="s">
        <v>1828</v>
      </c>
      <c r="I9" s="104" t="s">
        <v>1828</v>
      </c>
      <c r="J9" s="104" t="s">
        <v>1828</v>
      </c>
      <c r="K9" s="104" t="s">
        <v>1828</v>
      </c>
      <c r="L9" s="104" t="s">
        <v>1828</v>
      </c>
      <c r="M9" s="104" t="s">
        <v>1828</v>
      </c>
      <c r="N9" s="104" t="s">
        <v>1828</v>
      </c>
      <c r="O9" s="104" t="s">
        <v>1828</v>
      </c>
      <c r="P9" s="104" t="s">
        <v>1828</v>
      </c>
      <c r="Q9" s="104" t="s">
        <v>1828</v>
      </c>
      <c r="R9" s="104" t="s">
        <v>1828</v>
      </c>
      <c r="S9" s="104" t="s">
        <v>1828</v>
      </c>
      <c r="T9" s="104" t="s">
        <v>1828</v>
      </c>
      <c r="U9" s="104" t="s">
        <v>1828</v>
      </c>
      <c r="V9" s="102"/>
      <c r="Y9" s="96" t="s">
        <v>1826</v>
      </c>
    </row>
    <row r="10" spans="1:27" ht="15.5">
      <c r="A10" s="131"/>
      <c r="B10" s="101">
        <v>2.1</v>
      </c>
      <c r="C10" s="103" t="s">
        <v>1806</v>
      </c>
      <c r="D10" s="103" t="s">
        <v>1806</v>
      </c>
      <c r="E10" s="103" t="s">
        <v>1806</v>
      </c>
      <c r="F10" s="103" t="s">
        <v>1806</v>
      </c>
      <c r="G10" s="103" t="s">
        <v>1806</v>
      </c>
      <c r="H10" s="103" t="s">
        <v>1806</v>
      </c>
      <c r="I10" s="103" t="s">
        <v>1806</v>
      </c>
      <c r="J10" s="103" t="s">
        <v>1806</v>
      </c>
      <c r="K10" s="103" t="s">
        <v>1806</v>
      </c>
      <c r="L10" s="103" t="s">
        <v>1806</v>
      </c>
      <c r="M10" s="103" t="s">
        <v>1806</v>
      </c>
      <c r="N10" s="103" t="s">
        <v>1806</v>
      </c>
      <c r="O10" s="103" t="s">
        <v>1806</v>
      </c>
      <c r="P10" s="103" t="s">
        <v>1806</v>
      </c>
      <c r="Q10" s="103" t="s">
        <v>1806</v>
      </c>
      <c r="R10" s="103" t="s">
        <v>1806</v>
      </c>
      <c r="S10" s="103" t="s">
        <v>1806</v>
      </c>
      <c r="T10" s="103" t="s">
        <v>1806</v>
      </c>
      <c r="U10" s="103" t="s">
        <v>1806</v>
      </c>
      <c r="V10" s="102" t="s">
        <v>1824</v>
      </c>
    </row>
    <row r="11" spans="1:27" ht="15.5">
      <c r="A11" s="131"/>
      <c r="B11" s="101">
        <v>2.2000000000000002</v>
      </c>
      <c r="C11" s="103" t="s">
        <v>1806</v>
      </c>
      <c r="D11" s="103" t="s">
        <v>1806</v>
      </c>
      <c r="E11" s="103" t="s">
        <v>1806</v>
      </c>
      <c r="F11" s="103" t="s">
        <v>1806</v>
      </c>
      <c r="G11" s="103" t="s">
        <v>1806</v>
      </c>
      <c r="H11" s="103" t="s">
        <v>1806</v>
      </c>
      <c r="I11" s="103" t="s">
        <v>1806</v>
      </c>
      <c r="J11" s="103" t="s">
        <v>1806</v>
      </c>
      <c r="K11" s="103" t="s">
        <v>1806</v>
      </c>
      <c r="L11" s="103" t="s">
        <v>1806</v>
      </c>
      <c r="M11" s="103" t="s">
        <v>1806</v>
      </c>
      <c r="N11" s="103" t="s">
        <v>1806</v>
      </c>
      <c r="O11" s="103" t="s">
        <v>1806</v>
      </c>
      <c r="P11" s="103" t="s">
        <v>1806</v>
      </c>
      <c r="Q11" s="103" t="s">
        <v>1806</v>
      </c>
      <c r="R11" s="103" t="s">
        <v>1806</v>
      </c>
      <c r="S11" s="103" t="s">
        <v>1806</v>
      </c>
      <c r="T11" s="103" t="s">
        <v>1806</v>
      </c>
      <c r="U11" s="103" t="s">
        <v>1806</v>
      </c>
      <c r="V11" s="102" t="s">
        <v>1824</v>
      </c>
    </row>
    <row r="12" spans="1:27" ht="15.5">
      <c r="A12" s="131"/>
      <c r="B12" s="101">
        <v>2.2999999999999998</v>
      </c>
      <c r="C12" s="103" t="s">
        <v>1806</v>
      </c>
      <c r="D12" s="103"/>
      <c r="E12" s="103" t="s">
        <v>1806</v>
      </c>
      <c r="F12" s="103" t="s">
        <v>1806</v>
      </c>
      <c r="G12" s="103" t="s">
        <v>1806</v>
      </c>
      <c r="H12" s="103" t="s">
        <v>1806</v>
      </c>
      <c r="I12" s="103" t="s">
        <v>1806</v>
      </c>
      <c r="J12" s="103" t="s">
        <v>1806</v>
      </c>
      <c r="K12" s="103"/>
      <c r="L12" s="103" t="s">
        <v>1806</v>
      </c>
      <c r="M12" s="103" t="s">
        <v>1806</v>
      </c>
      <c r="N12" s="103"/>
      <c r="O12" s="103"/>
      <c r="P12" s="103" t="s">
        <v>1806</v>
      </c>
      <c r="Q12" s="103" t="s">
        <v>1806</v>
      </c>
      <c r="R12" s="103" t="s">
        <v>1806</v>
      </c>
      <c r="S12" s="103"/>
      <c r="T12" s="103" t="s">
        <v>1806</v>
      </c>
      <c r="U12" s="103" t="s">
        <v>1806</v>
      </c>
      <c r="V12" s="102" t="s">
        <v>1137</v>
      </c>
    </row>
    <row r="13" spans="1:27" ht="15.5">
      <c r="A13" s="131"/>
      <c r="B13" s="101">
        <v>2.4</v>
      </c>
      <c r="C13" s="103" t="s">
        <v>1806</v>
      </c>
      <c r="D13" s="103"/>
      <c r="E13" s="103"/>
      <c r="F13" s="103" t="s">
        <v>1806</v>
      </c>
      <c r="G13" s="103" t="s">
        <v>1806</v>
      </c>
      <c r="H13" s="103"/>
      <c r="I13" s="103" t="s">
        <v>1806</v>
      </c>
      <c r="J13" s="103" t="s">
        <v>1806</v>
      </c>
      <c r="K13" s="103"/>
      <c r="L13" s="103"/>
      <c r="M13" s="103" t="s">
        <v>1806</v>
      </c>
      <c r="N13" s="103"/>
      <c r="O13" s="103"/>
      <c r="P13" s="103" t="s">
        <v>1806</v>
      </c>
      <c r="Q13" s="103" t="s">
        <v>1806</v>
      </c>
      <c r="R13" s="103" t="s">
        <v>1806</v>
      </c>
      <c r="S13" s="103"/>
      <c r="T13" s="103" t="s">
        <v>1806</v>
      </c>
      <c r="U13" s="103" t="s">
        <v>1806</v>
      </c>
      <c r="V13" s="102" t="s">
        <v>1316</v>
      </c>
    </row>
    <row r="14" spans="1:27" ht="15.5">
      <c r="A14" s="131"/>
      <c r="B14" s="101">
        <v>2.5</v>
      </c>
      <c r="C14" s="103"/>
      <c r="D14" s="103"/>
      <c r="E14" s="103"/>
      <c r="F14" s="103" t="s">
        <v>1806</v>
      </c>
      <c r="G14" s="103"/>
      <c r="H14" s="103"/>
      <c r="I14" s="103"/>
      <c r="J14" s="103" t="s">
        <v>1806</v>
      </c>
      <c r="K14" s="103"/>
      <c r="L14" s="103"/>
      <c r="M14" s="103" t="s">
        <v>1806</v>
      </c>
      <c r="N14" s="103"/>
      <c r="O14" s="103"/>
      <c r="P14" s="103"/>
      <c r="Q14" s="103" t="s">
        <v>1806</v>
      </c>
      <c r="R14" s="103"/>
      <c r="S14" s="103"/>
      <c r="T14" s="103" t="s">
        <v>1806</v>
      </c>
      <c r="U14" s="103" t="s">
        <v>1806</v>
      </c>
      <c r="V14" s="102"/>
    </row>
    <row r="15" spans="1:27" ht="15.5">
      <c r="A15" s="131"/>
      <c r="B15" s="101">
        <v>2.6</v>
      </c>
      <c r="C15" s="103"/>
      <c r="D15" s="103"/>
      <c r="E15" s="103"/>
      <c r="F15" s="103" t="s">
        <v>1806</v>
      </c>
      <c r="G15" s="103"/>
      <c r="H15" s="103"/>
      <c r="I15" s="103"/>
      <c r="J15" s="103" t="s">
        <v>1806</v>
      </c>
      <c r="K15" s="103"/>
      <c r="L15" s="103"/>
      <c r="M15" s="103" t="s">
        <v>1806</v>
      </c>
      <c r="N15" s="103"/>
      <c r="O15" s="103"/>
      <c r="P15" s="103"/>
      <c r="Q15" s="103" t="s">
        <v>1806</v>
      </c>
      <c r="R15" s="103"/>
      <c r="S15" s="103"/>
      <c r="T15" s="103"/>
      <c r="U15" s="103"/>
      <c r="V15" s="102"/>
    </row>
    <row r="16" spans="1:27" ht="15.5">
      <c r="A16" s="131"/>
      <c r="B16" s="101">
        <v>2.7</v>
      </c>
      <c r="C16" s="103"/>
      <c r="D16" s="103"/>
      <c r="E16" s="103"/>
      <c r="F16" s="103"/>
      <c r="G16" s="103"/>
      <c r="H16" s="103"/>
      <c r="I16" s="103"/>
      <c r="J16" s="103"/>
      <c r="K16" s="103"/>
      <c r="L16" s="103"/>
      <c r="M16" s="103"/>
      <c r="N16" s="103"/>
      <c r="O16" s="103"/>
      <c r="P16" s="103"/>
      <c r="Q16" s="103" t="s">
        <v>1806</v>
      </c>
      <c r="R16" s="103"/>
      <c r="S16" s="103"/>
      <c r="T16" s="103"/>
      <c r="U16" s="103"/>
      <c r="V16" s="102"/>
    </row>
    <row r="17" spans="1:22" ht="15.5">
      <c r="A17" s="131"/>
      <c r="B17" s="101">
        <v>2.8</v>
      </c>
      <c r="C17" s="103"/>
      <c r="D17" s="103"/>
      <c r="E17" s="103"/>
      <c r="F17" s="103"/>
      <c r="G17" s="103"/>
      <c r="H17" s="103"/>
      <c r="I17" s="103"/>
      <c r="J17" s="103"/>
      <c r="K17" s="103"/>
      <c r="L17" s="103"/>
      <c r="M17" s="103"/>
      <c r="N17" s="103"/>
      <c r="O17" s="103"/>
      <c r="P17" s="103"/>
      <c r="Q17" s="103" t="s">
        <v>1806</v>
      </c>
      <c r="R17" s="103"/>
      <c r="S17" s="103"/>
      <c r="T17" s="103"/>
      <c r="U17" s="103"/>
      <c r="V17" s="102"/>
    </row>
    <row r="18" spans="1:22" ht="15.5">
      <c r="A18" s="131" t="s">
        <v>73</v>
      </c>
      <c r="B18" s="103" t="s">
        <v>73</v>
      </c>
      <c r="C18" s="104" t="s">
        <v>1828</v>
      </c>
      <c r="D18" s="104" t="s">
        <v>1828</v>
      </c>
      <c r="E18" s="104" t="s">
        <v>1828</v>
      </c>
      <c r="F18" s="104" t="s">
        <v>1828</v>
      </c>
      <c r="G18" s="104" t="s">
        <v>1828</v>
      </c>
      <c r="H18" s="104" t="s">
        <v>1828</v>
      </c>
      <c r="I18" s="104" t="s">
        <v>1828</v>
      </c>
      <c r="J18" s="104" t="s">
        <v>1828</v>
      </c>
      <c r="K18" s="104" t="s">
        <v>1828</v>
      </c>
      <c r="L18" s="104" t="s">
        <v>1828</v>
      </c>
      <c r="M18" s="104" t="s">
        <v>1828</v>
      </c>
      <c r="N18" s="104" t="s">
        <v>1828</v>
      </c>
      <c r="O18" s="104" t="s">
        <v>1828</v>
      </c>
      <c r="P18" s="104" t="s">
        <v>1828</v>
      </c>
      <c r="Q18" s="104" t="s">
        <v>1828</v>
      </c>
      <c r="R18" s="104" t="s">
        <v>1828</v>
      </c>
      <c r="S18" s="104" t="s">
        <v>1828</v>
      </c>
      <c r="T18" s="104" t="s">
        <v>1828</v>
      </c>
      <c r="U18" s="103"/>
      <c r="V18" s="102"/>
    </row>
    <row r="19" spans="1:22" ht="15.5">
      <c r="A19" s="131"/>
      <c r="B19" s="101">
        <v>3.1</v>
      </c>
      <c r="C19" s="103" t="s">
        <v>1806</v>
      </c>
      <c r="D19" s="103" t="s">
        <v>1806</v>
      </c>
      <c r="E19" s="103" t="s">
        <v>1806</v>
      </c>
      <c r="F19" s="103" t="s">
        <v>1806</v>
      </c>
      <c r="G19" s="103" t="s">
        <v>1806</v>
      </c>
      <c r="H19" s="103" t="s">
        <v>1806</v>
      </c>
      <c r="I19" s="103" t="s">
        <v>1806</v>
      </c>
      <c r="J19" s="103" t="s">
        <v>1806</v>
      </c>
      <c r="K19" s="103" t="s">
        <v>1806</v>
      </c>
      <c r="L19" s="103" t="s">
        <v>1806</v>
      </c>
      <c r="M19" s="103" t="s">
        <v>1806</v>
      </c>
      <c r="N19" s="103" t="s">
        <v>1806</v>
      </c>
      <c r="O19" s="103" t="s">
        <v>1806</v>
      </c>
      <c r="P19" s="103" t="s">
        <v>1806</v>
      </c>
      <c r="Q19" s="103" t="s">
        <v>1806</v>
      </c>
      <c r="R19" s="103" t="s">
        <v>1806</v>
      </c>
      <c r="S19" s="103" t="s">
        <v>1806</v>
      </c>
      <c r="T19" s="103" t="s">
        <v>1806</v>
      </c>
      <c r="U19" s="103"/>
      <c r="V19" s="102" t="s">
        <v>1824</v>
      </c>
    </row>
    <row r="20" spans="1:22" ht="15.5">
      <c r="A20" s="131"/>
      <c r="B20" s="101">
        <v>3.2</v>
      </c>
      <c r="C20" s="103" t="s">
        <v>1806</v>
      </c>
      <c r="D20" s="103" t="s">
        <v>1806</v>
      </c>
      <c r="E20" s="103" t="s">
        <v>1806</v>
      </c>
      <c r="F20" s="103" t="s">
        <v>1806</v>
      </c>
      <c r="G20" s="103"/>
      <c r="H20" s="103"/>
      <c r="I20" s="103"/>
      <c r="J20" s="103" t="s">
        <v>1806</v>
      </c>
      <c r="K20" s="103" t="s">
        <v>1806</v>
      </c>
      <c r="L20" s="103" t="s">
        <v>1806</v>
      </c>
      <c r="M20" s="103" t="s">
        <v>1806</v>
      </c>
      <c r="N20" s="103" t="s">
        <v>1806</v>
      </c>
      <c r="O20" s="103" t="s">
        <v>1806</v>
      </c>
      <c r="P20" s="103" t="s">
        <v>1806</v>
      </c>
      <c r="Q20" s="103" t="s">
        <v>1806</v>
      </c>
      <c r="R20" s="103" t="s">
        <v>1806</v>
      </c>
      <c r="S20" s="103" t="s">
        <v>1806</v>
      </c>
      <c r="T20" s="103"/>
      <c r="U20" s="103"/>
      <c r="V20" s="102" t="s">
        <v>1824</v>
      </c>
    </row>
    <row r="21" spans="1:22" ht="15.5">
      <c r="A21" s="131"/>
      <c r="B21" s="101">
        <v>3.3</v>
      </c>
      <c r="C21" s="103"/>
      <c r="D21" s="103" t="s">
        <v>1806</v>
      </c>
      <c r="E21" s="103" t="s">
        <v>1806</v>
      </c>
      <c r="F21" s="103" t="s">
        <v>1806</v>
      </c>
      <c r="G21" s="103"/>
      <c r="H21" s="103"/>
      <c r="I21" s="103"/>
      <c r="J21" s="103" t="s">
        <v>1806</v>
      </c>
      <c r="K21" s="103" t="s">
        <v>1806</v>
      </c>
      <c r="L21" s="103" t="s">
        <v>1806</v>
      </c>
      <c r="M21" s="103" t="s">
        <v>1806</v>
      </c>
      <c r="N21" s="103" t="s">
        <v>1806</v>
      </c>
      <c r="O21" s="103" t="s">
        <v>1806</v>
      </c>
      <c r="P21" s="103" t="s">
        <v>1806</v>
      </c>
      <c r="Q21" s="103" t="s">
        <v>1806</v>
      </c>
      <c r="R21" s="103"/>
      <c r="S21" s="103" t="s">
        <v>1806</v>
      </c>
      <c r="T21" s="103"/>
      <c r="U21" s="103"/>
      <c r="V21" s="102"/>
    </row>
    <row r="22" spans="1:22" ht="15.5">
      <c r="A22" s="131"/>
      <c r="B22" s="101">
        <v>3.4</v>
      </c>
      <c r="C22" s="103"/>
      <c r="D22" s="103"/>
      <c r="E22" s="103" t="s">
        <v>1806</v>
      </c>
      <c r="F22" s="103"/>
      <c r="G22" s="103"/>
      <c r="H22" s="103"/>
      <c r="I22" s="103"/>
      <c r="J22" s="103" t="s">
        <v>1806</v>
      </c>
      <c r="K22" s="103" t="s">
        <v>1806</v>
      </c>
      <c r="L22" s="103" t="s">
        <v>1806</v>
      </c>
      <c r="M22" s="103" t="s">
        <v>1806</v>
      </c>
      <c r="N22" s="103" t="s">
        <v>1806</v>
      </c>
      <c r="O22" s="103" t="s">
        <v>1806</v>
      </c>
      <c r="P22" s="103" t="s">
        <v>1806</v>
      </c>
      <c r="Q22" s="103" t="s">
        <v>1806</v>
      </c>
      <c r="R22" s="103"/>
      <c r="S22" s="103" t="s">
        <v>1806</v>
      </c>
      <c r="T22" s="103"/>
      <c r="U22" s="103"/>
      <c r="V22" s="102"/>
    </row>
    <row r="23" spans="1:22" ht="15.5">
      <c r="A23" s="131"/>
      <c r="B23" s="101">
        <v>3.5</v>
      </c>
      <c r="C23" s="103"/>
      <c r="D23" s="103"/>
      <c r="E23" s="103" t="s">
        <v>1806</v>
      </c>
      <c r="F23" s="103"/>
      <c r="G23" s="103"/>
      <c r="H23" s="103"/>
      <c r="I23" s="103"/>
      <c r="J23" s="103" t="s">
        <v>1806</v>
      </c>
      <c r="K23" s="103" t="s">
        <v>1806</v>
      </c>
      <c r="L23" s="103" t="s">
        <v>1806</v>
      </c>
      <c r="M23" s="103" t="s">
        <v>1806</v>
      </c>
      <c r="N23" s="103" t="s">
        <v>1806</v>
      </c>
      <c r="O23" s="103" t="s">
        <v>1806</v>
      </c>
      <c r="P23" s="103"/>
      <c r="Q23" s="103"/>
      <c r="R23" s="103"/>
      <c r="S23" s="103" t="s">
        <v>1806</v>
      </c>
      <c r="T23" s="103"/>
      <c r="U23" s="103"/>
      <c r="V23" s="102"/>
    </row>
    <row r="24" spans="1:22" ht="15.5">
      <c r="A24" s="131"/>
      <c r="B24" s="101">
        <v>3.6</v>
      </c>
      <c r="C24" s="103"/>
      <c r="D24" s="103"/>
      <c r="E24" s="103" t="s">
        <v>1806</v>
      </c>
      <c r="F24" s="103"/>
      <c r="G24" s="103"/>
      <c r="H24" s="103"/>
      <c r="I24" s="103"/>
      <c r="J24" s="103" t="s">
        <v>1806</v>
      </c>
      <c r="K24" s="103" t="s">
        <v>1806</v>
      </c>
      <c r="L24" s="103" t="s">
        <v>1806</v>
      </c>
      <c r="M24" s="103" t="s">
        <v>1806</v>
      </c>
      <c r="N24" s="103"/>
      <c r="O24" s="103" t="s">
        <v>1806</v>
      </c>
      <c r="P24" s="103"/>
      <c r="Q24" s="103"/>
      <c r="R24" s="103"/>
      <c r="S24" s="103"/>
      <c r="T24" s="103"/>
      <c r="U24" s="103"/>
      <c r="V24" s="102"/>
    </row>
    <row r="25" spans="1:22" ht="15.5">
      <c r="A25" s="131"/>
      <c r="B25" s="101">
        <v>3.7</v>
      </c>
      <c r="C25" s="103"/>
      <c r="D25" s="103"/>
      <c r="E25" s="103"/>
      <c r="F25" s="103"/>
      <c r="G25" s="103"/>
      <c r="H25" s="103"/>
      <c r="I25" s="103"/>
      <c r="J25" s="103" t="s">
        <v>1806</v>
      </c>
      <c r="K25" s="103"/>
      <c r="L25" s="103" t="s">
        <v>1806</v>
      </c>
      <c r="M25" s="103"/>
      <c r="N25" s="103"/>
      <c r="O25" s="103"/>
      <c r="P25" s="103"/>
      <c r="Q25" s="103"/>
      <c r="R25" s="103"/>
      <c r="S25" s="103"/>
      <c r="T25" s="103"/>
      <c r="U25" s="103"/>
      <c r="V25" s="102"/>
    </row>
    <row r="26" spans="1:22" ht="15.5">
      <c r="A26" s="131" t="s">
        <v>1827</v>
      </c>
      <c r="B26" s="103" t="s">
        <v>401</v>
      </c>
      <c r="C26" s="104" t="s">
        <v>1828</v>
      </c>
      <c r="D26" s="103"/>
      <c r="E26" s="103"/>
      <c r="F26" s="103"/>
      <c r="G26" s="103"/>
      <c r="H26" s="103"/>
      <c r="I26" s="103"/>
      <c r="J26" s="103"/>
      <c r="K26" s="104" t="s">
        <v>1828</v>
      </c>
      <c r="L26" s="103"/>
      <c r="M26" s="104" t="s">
        <v>1828</v>
      </c>
      <c r="N26" s="103"/>
      <c r="O26" s="103"/>
      <c r="P26" s="103"/>
      <c r="Q26" s="104" t="s">
        <v>1828</v>
      </c>
      <c r="R26" s="103"/>
      <c r="S26" s="104" t="s">
        <v>1828</v>
      </c>
      <c r="T26" s="103"/>
      <c r="U26" s="103"/>
      <c r="V26" s="102"/>
    </row>
    <row r="27" spans="1:22" ht="15.5">
      <c r="A27" s="131"/>
      <c r="B27" s="101">
        <v>4.0999999999999996</v>
      </c>
      <c r="C27" s="103" t="s">
        <v>1806</v>
      </c>
      <c r="D27" s="103"/>
      <c r="E27" s="103"/>
      <c r="F27" s="103"/>
      <c r="G27" s="103"/>
      <c r="H27" s="103"/>
      <c r="I27" s="103"/>
      <c r="J27" s="103"/>
      <c r="K27" s="103" t="s">
        <v>1806</v>
      </c>
      <c r="L27" s="103"/>
      <c r="M27" s="103" t="s">
        <v>1806</v>
      </c>
      <c r="N27" s="103"/>
      <c r="O27" s="103"/>
      <c r="P27" s="103"/>
      <c r="Q27" s="103" t="s">
        <v>1806</v>
      </c>
      <c r="R27" s="103"/>
      <c r="S27" s="103" t="s">
        <v>1806</v>
      </c>
      <c r="T27" s="103"/>
      <c r="U27" s="103"/>
      <c r="V27" s="102" t="s">
        <v>1824</v>
      </c>
    </row>
    <row r="28" spans="1:22" ht="15.5">
      <c r="A28" s="131"/>
      <c r="B28" s="101">
        <v>4.2</v>
      </c>
      <c r="C28" s="103"/>
      <c r="D28" s="103"/>
      <c r="E28" s="103"/>
      <c r="F28" s="103"/>
      <c r="G28" s="103"/>
      <c r="H28" s="103"/>
      <c r="I28" s="103"/>
      <c r="J28" s="103"/>
      <c r="K28" s="103"/>
      <c r="L28" s="103"/>
      <c r="M28" s="103" t="s">
        <v>1806</v>
      </c>
      <c r="N28" s="103"/>
      <c r="O28" s="103"/>
      <c r="P28" s="103"/>
      <c r="Q28" s="103"/>
      <c r="R28" s="103"/>
      <c r="S28" s="103" t="s">
        <v>1806</v>
      </c>
      <c r="T28" s="103"/>
      <c r="U28" s="103"/>
      <c r="V28" s="102"/>
    </row>
    <row r="29" spans="1:22" ht="15.5">
      <c r="A29" s="131"/>
      <c r="B29" s="101">
        <v>4.3</v>
      </c>
      <c r="C29" s="103"/>
      <c r="D29" s="103"/>
      <c r="E29" s="103"/>
      <c r="F29" s="103"/>
      <c r="G29" s="103"/>
      <c r="H29" s="103"/>
      <c r="I29" s="103"/>
      <c r="J29" s="103"/>
      <c r="K29" s="103"/>
      <c r="L29" s="103"/>
      <c r="M29" s="103" t="s">
        <v>1806</v>
      </c>
      <c r="N29" s="103"/>
      <c r="O29" s="103"/>
      <c r="P29" s="103"/>
      <c r="Q29" s="103"/>
      <c r="R29" s="103"/>
      <c r="S29" s="103"/>
      <c r="T29" s="103"/>
      <c r="U29" s="103"/>
      <c r="V29" s="102"/>
    </row>
    <row r="30" spans="1:22" ht="15.5">
      <c r="A30" s="131"/>
      <c r="B30" s="101">
        <v>4.4000000000000004</v>
      </c>
      <c r="C30" s="103"/>
      <c r="D30" s="103"/>
      <c r="E30" s="103"/>
      <c r="F30" s="103"/>
      <c r="G30" s="103"/>
      <c r="H30" s="103"/>
      <c r="I30" s="103"/>
      <c r="J30" s="103"/>
      <c r="K30" s="103"/>
      <c r="L30" s="103"/>
      <c r="M30" s="103" t="s">
        <v>1806</v>
      </c>
      <c r="N30" s="103"/>
      <c r="O30" s="103"/>
      <c r="P30" s="103"/>
      <c r="Q30" s="103"/>
      <c r="R30" s="103"/>
      <c r="S30" s="103"/>
      <c r="T30" s="103"/>
      <c r="U30" s="103"/>
      <c r="V30" s="102"/>
    </row>
    <row r="31" spans="1:22" ht="15.5">
      <c r="A31" s="131"/>
      <c r="B31" s="101">
        <v>4.5</v>
      </c>
      <c r="C31" s="103"/>
      <c r="D31" s="103"/>
      <c r="E31" s="103"/>
      <c r="F31" s="103"/>
      <c r="G31" s="103"/>
      <c r="H31" s="103"/>
      <c r="I31" s="103"/>
      <c r="J31" s="103"/>
      <c r="K31" s="103"/>
      <c r="L31" s="103"/>
      <c r="M31" s="103" t="s">
        <v>1806</v>
      </c>
      <c r="N31" s="103"/>
      <c r="O31" s="103"/>
      <c r="P31" s="103"/>
      <c r="Q31" s="103"/>
      <c r="R31" s="103"/>
      <c r="S31" s="103"/>
      <c r="T31" s="103"/>
      <c r="U31" s="103"/>
      <c r="V31" s="102"/>
    </row>
    <row r="32" spans="1:22" ht="15.5">
      <c r="A32" s="131" t="s">
        <v>422</v>
      </c>
      <c r="B32" s="103" t="s">
        <v>422</v>
      </c>
      <c r="C32" s="103"/>
      <c r="D32" s="103"/>
      <c r="E32" s="103"/>
      <c r="F32" s="103"/>
      <c r="G32" s="103"/>
      <c r="H32" s="103"/>
      <c r="I32" s="103"/>
      <c r="J32" s="103"/>
      <c r="K32" s="103"/>
      <c r="L32" s="103"/>
      <c r="M32" s="104" t="s">
        <v>1828</v>
      </c>
      <c r="N32" s="103"/>
      <c r="O32" s="103"/>
      <c r="P32" s="103"/>
      <c r="Q32" s="103"/>
      <c r="R32" s="103"/>
      <c r="S32" s="104" t="s">
        <v>1828</v>
      </c>
      <c r="T32" s="103"/>
      <c r="U32" s="103"/>
      <c r="V32" s="102"/>
    </row>
    <row r="33" spans="1:22" ht="15.5">
      <c r="A33" s="131"/>
      <c r="B33" s="101">
        <v>5.0999999999999996</v>
      </c>
      <c r="C33" s="103"/>
      <c r="D33" s="103"/>
      <c r="E33" s="103"/>
      <c r="F33" s="103"/>
      <c r="G33" s="103"/>
      <c r="H33" s="103"/>
      <c r="I33" s="103"/>
      <c r="J33" s="103"/>
      <c r="K33" s="103"/>
      <c r="L33" s="103"/>
      <c r="M33" s="103" t="s">
        <v>1806</v>
      </c>
      <c r="N33" s="103"/>
      <c r="O33" s="103"/>
      <c r="P33" s="103"/>
      <c r="Q33" s="103"/>
      <c r="R33" s="103"/>
      <c r="S33" s="103" t="s">
        <v>1806</v>
      </c>
      <c r="T33" s="103"/>
      <c r="U33" s="103"/>
      <c r="V33" s="102"/>
    </row>
    <row r="34" spans="1:22" ht="15.5">
      <c r="A34" s="131"/>
      <c r="B34" s="101">
        <v>5.2</v>
      </c>
      <c r="C34" s="103"/>
      <c r="D34" s="103"/>
      <c r="E34" s="103"/>
      <c r="F34" s="103"/>
      <c r="G34" s="103"/>
      <c r="H34" s="103"/>
      <c r="I34" s="103"/>
      <c r="J34" s="103"/>
      <c r="K34" s="103"/>
      <c r="L34" s="103"/>
      <c r="M34" s="103" t="s">
        <v>1806</v>
      </c>
      <c r="N34" s="103"/>
      <c r="O34" s="103"/>
      <c r="P34" s="103"/>
      <c r="Q34" s="103"/>
      <c r="R34" s="103"/>
      <c r="S34" s="103"/>
      <c r="T34" s="103"/>
      <c r="U34" s="103"/>
      <c r="V34" s="102"/>
    </row>
    <row r="35" spans="1:22" ht="15.5">
      <c r="A35" s="131"/>
      <c r="B35" s="101">
        <v>5.3</v>
      </c>
      <c r="C35" s="103"/>
      <c r="D35" s="103"/>
      <c r="E35" s="103"/>
      <c r="F35" s="103"/>
      <c r="G35" s="103"/>
      <c r="H35" s="103"/>
      <c r="I35" s="103"/>
      <c r="J35" s="103"/>
      <c r="K35" s="103"/>
      <c r="L35" s="103"/>
      <c r="M35" s="103" t="s">
        <v>1806</v>
      </c>
      <c r="N35" s="103"/>
      <c r="O35" s="103"/>
      <c r="P35" s="103"/>
      <c r="Q35" s="103"/>
      <c r="R35" s="103"/>
      <c r="S35" s="103"/>
      <c r="T35" s="103"/>
      <c r="U35" s="103"/>
      <c r="V35" s="102"/>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C4:V35">
    <cfRule type="cellIs" dxfId="3856" priority="57" operator="equal">
      <formula>"S"</formula>
    </cfRule>
    <cfRule type="cellIs" dxfId="3855" priority="58" stopIfTrue="1" operator="equal">
      <formula>"FM"</formula>
    </cfRule>
    <cfRule type="cellIs" dxfId="3854" priority="59" stopIfTrue="1" operator="equal">
      <formula>"LM"</formula>
    </cfRule>
    <cfRule type="cellIs" dxfId="3853" priority="60" stopIfTrue="1" operator="equal">
      <formula>"PM"</formula>
    </cfRule>
    <cfRule type="cellIs" dxfId="3852" priority="61" stopIfTrue="1" operator="equal">
      <formula>"DM"</formula>
    </cfRule>
  </conditionalFormatting>
  <conditionalFormatting sqref="B4">
    <cfRule type="cellIs" dxfId="3851" priority="52" operator="equal">
      <formula>"S"</formula>
    </cfRule>
    <cfRule type="cellIs" dxfId="3850" priority="53" stopIfTrue="1" operator="equal">
      <formula>"FM"</formula>
    </cfRule>
    <cfRule type="cellIs" dxfId="3849" priority="54" stopIfTrue="1" operator="equal">
      <formula>"LM"</formula>
    </cfRule>
    <cfRule type="cellIs" dxfId="3848" priority="55" stopIfTrue="1" operator="equal">
      <formula>"PM"</formula>
    </cfRule>
    <cfRule type="cellIs" dxfId="3847" priority="56" stopIfTrue="1" operator="equal">
      <formula>"DM"</formula>
    </cfRule>
  </conditionalFormatting>
  <conditionalFormatting sqref="B9">
    <cfRule type="cellIs" dxfId="3846" priority="47" operator="equal">
      <formula>"S"</formula>
    </cfRule>
    <cfRule type="cellIs" dxfId="3845" priority="48" stopIfTrue="1" operator="equal">
      <formula>"FM"</formula>
    </cfRule>
    <cfRule type="cellIs" dxfId="3844" priority="49" stopIfTrue="1" operator="equal">
      <formula>"LM"</formula>
    </cfRule>
    <cfRule type="cellIs" dxfId="3843" priority="50" stopIfTrue="1" operator="equal">
      <formula>"PM"</formula>
    </cfRule>
    <cfRule type="cellIs" dxfId="3842" priority="51" stopIfTrue="1" operator="equal">
      <formula>"DM"</formula>
    </cfRule>
  </conditionalFormatting>
  <conditionalFormatting sqref="B18">
    <cfRule type="cellIs" dxfId="3841" priority="42" operator="equal">
      <formula>"S"</formula>
    </cfRule>
    <cfRule type="cellIs" dxfId="3840" priority="43" stopIfTrue="1" operator="equal">
      <formula>"FM"</formula>
    </cfRule>
    <cfRule type="cellIs" dxfId="3839" priority="44" stopIfTrue="1" operator="equal">
      <formula>"LM"</formula>
    </cfRule>
    <cfRule type="cellIs" dxfId="3838" priority="45" stopIfTrue="1" operator="equal">
      <formula>"PM"</formula>
    </cfRule>
    <cfRule type="cellIs" dxfId="3837" priority="46" stopIfTrue="1" operator="equal">
      <formula>"DM"</formula>
    </cfRule>
  </conditionalFormatting>
  <conditionalFormatting sqref="B26">
    <cfRule type="cellIs" dxfId="3836" priority="37" operator="equal">
      <formula>"S"</formula>
    </cfRule>
    <cfRule type="cellIs" dxfId="3835" priority="38" stopIfTrue="1" operator="equal">
      <formula>"FM"</formula>
    </cfRule>
    <cfRule type="cellIs" dxfId="3834" priority="39" stopIfTrue="1" operator="equal">
      <formula>"LM"</formula>
    </cfRule>
    <cfRule type="cellIs" dxfId="3833" priority="40" stopIfTrue="1" operator="equal">
      <formula>"PM"</formula>
    </cfRule>
    <cfRule type="cellIs" dxfId="3832" priority="41" stopIfTrue="1" operator="equal">
      <formula>"DM"</formula>
    </cfRule>
  </conditionalFormatting>
  <conditionalFormatting sqref="B32">
    <cfRule type="cellIs" dxfId="3831" priority="32" operator="equal">
      <formula>"S"</formula>
    </cfRule>
    <cfRule type="cellIs" dxfId="3830" priority="33" stopIfTrue="1" operator="equal">
      <formula>"FM"</formula>
    </cfRule>
    <cfRule type="cellIs" dxfId="3829" priority="34" stopIfTrue="1" operator="equal">
      <formula>"LM"</formula>
    </cfRule>
    <cfRule type="cellIs" dxfId="3828" priority="35" stopIfTrue="1" operator="equal">
      <formula>"PM"</formula>
    </cfRule>
    <cfRule type="cellIs" dxfId="3827" priority="36" stopIfTrue="1" operator="equal">
      <formula>"DM"</formula>
    </cfRule>
  </conditionalFormatting>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Q81"/>
  <sheetViews>
    <sheetView zoomScale="55" zoomScaleNormal="55" workbookViewId="0">
      <selection activeCell="K37" sqref="K37"/>
    </sheetView>
  </sheetViews>
  <sheetFormatPr defaultColWidth="8.7265625" defaultRowHeight="15.5"/>
  <cols>
    <col min="1" max="1" width="12.453125" style="54" customWidth="1"/>
    <col min="2" max="2" width="16.453125" style="54" customWidth="1"/>
    <col min="3" max="3" width="28.453125" style="54" customWidth="1"/>
    <col min="4" max="7" width="8.7265625" style="54"/>
    <col min="8" max="8" width="23.81640625" style="54" customWidth="1"/>
    <col min="9" max="10" width="19.81640625" style="68" customWidth="1"/>
    <col min="11" max="11" width="22.1796875" style="54" customWidth="1"/>
    <col min="12" max="14" width="18.453125" style="54" customWidth="1"/>
    <col min="15" max="15" width="7.453125" style="68" customWidth="1"/>
    <col min="16" max="16" width="24.7265625" style="68" customWidth="1"/>
    <col min="17" max="17" width="7.26953125" style="54" customWidth="1"/>
    <col min="18" max="16384" width="8.7265625" style="54"/>
  </cols>
  <sheetData>
    <row r="1" spans="1:17" s="52" customFormat="1" ht="21">
      <c r="A1" s="51" t="s">
        <v>806</v>
      </c>
      <c r="I1" s="67"/>
      <c r="J1" s="67"/>
      <c r="O1" s="67"/>
      <c r="P1" s="67"/>
    </row>
    <row r="2" spans="1:17" s="52" customFormat="1" ht="21">
      <c r="A2" s="51" t="s">
        <v>807</v>
      </c>
      <c r="I2" s="67"/>
      <c r="J2" s="67"/>
      <c r="O2" s="67"/>
      <c r="P2" s="67"/>
    </row>
    <row r="3" spans="1:17">
      <c r="A3" s="53" t="s">
        <v>2</v>
      </c>
      <c r="B3" s="54" t="s">
        <v>808</v>
      </c>
    </row>
    <row r="4" spans="1:17">
      <c r="A4" s="54" t="s">
        <v>4</v>
      </c>
      <c r="B4" s="54" t="s">
        <v>809</v>
      </c>
    </row>
    <row r="5" spans="1:17">
      <c r="A5" s="53" t="s">
        <v>6</v>
      </c>
      <c r="B5" s="54" t="s">
        <v>810</v>
      </c>
    </row>
    <row r="6" spans="1:17">
      <c r="A6" s="54" t="s">
        <v>8</v>
      </c>
      <c r="B6" s="54" t="s">
        <v>811</v>
      </c>
    </row>
    <row r="8" spans="1:17" s="59" customFormat="1" ht="52">
      <c r="A8" s="55" t="s">
        <v>10</v>
      </c>
      <c r="B8" s="56" t="s">
        <v>11</v>
      </c>
      <c r="C8" s="56" t="s">
        <v>12</v>
      </c>
      <c r="D8" s="57" t="s">
        <v>13</v>
      </c>
      <c r="E8" s="57" t="s">
        <v>14</v>
      </c>
      <c r="F8" s="57" t="s">
        <v>15</v>
      </c>
      <c r="G8" s="57" t="s">
        <v>16</v>
      </c>
      <c r="H8" s="58" t="s">
        <v>17</v>
      </c>
      <c r="I8" s="69" t="s">
        <v>18</v>
      </c>
      <c r="J8" s="69" t="s">
        <v>19</v>
      </c>
      <c r="K8" s="58" t="s">
        <v>20</v>
      </c>
      <c r="L8" s="56" t="s">
        <v>21</v>
      </c>
      <c r="M8" s="56" t="s">
        <v>22</v>
      </c>
      <c r="N8" s="58" t="s">
        <v>23</v>
      </c>
      <c r="O8" s="69" t="s">
        <v>24</v>
      </c>
      <c r="P8" s="70" t="s">
        <v>25</v>
      </c>
      <c r="Q8" s="58" t="s">
        <v>26</v>
      </c>
    </row>
    <row r="9" spans="1:17" s="59" customFormat="1" ht="39">
      <c r="A9" s="27" t="s">
        <v>27</v>
      </c>
      <c r="B9" s="82" t="s">
        <v>28</v>
      </c>
      <c r="C9" s="83"/>
      <c r="D9" s="83"/>
      <c r="E9" s="83"/>
      <c r="F9" s="83"/>
      <c r="G9" s="83"/>
      <c r="H9" s="83"/>
      <c r="I9" s="75"/>
      <c r="J9" s="75"/>
      <c r="K9" s="83"/>
      <c r="L9" s="30"/>
      <c r="M9" s="30"/>
      <c r="N9" s="30"/>
      <c r="O9" s="25"/>
      <c r="P9" s="74"/>
      <c r="Q9" s="11" t="s">
        <v>1514</v>
      </c>
    </row>
    <row r="10" spans="1:17" s="61" customFormat="1" ht="51.75" customHeight="1">
      <c r="A10" s="27" t="s">
        <v>29</v>
      </c>
      <c r="B10" s="45" t="s">
        <v>812</v>
      </c>
      <c r="C10" s="139" t="s">
        <v>813</v>
      </c>
      <c r="D10" s="139"/>
      <c r="E10" s="139"/>
      <c r="F10" s="139"/>
      <c r="G10" s="139"/>
      <c r="H10" s="139"/>
      <c r="I10" s="73" t="s">
        <v>814</v>
      </c>
      <c r="J10" s="73"/>
      <c r="K10" s="106" t="s">
        <v>815</v>
      </c>
      <c r="L10" s="106"/>
      <c r="M10" s="106"/>
      <c r="N10" s="106"/>
      <c r="O10" s="25" t="s">
        <v>1137</v>
      </c>
      <c r="P10" s="74"/>
      <c r="Q10" s="11" t="s">
        <v>1515</v>
      </c>
    </row>
    <row r="11" spans="1:17" s="59" customFormat="1" ht="39">
      <c r="A11" s="27" t="s">
        <v>33</v>
      </c>
      <c r="B11" s="28" t="s">
        <v>812</v>
      </c>
      <c r="C11" s="135" t="s">
        <v>334</v>
      </c>
      <c r="D11" s="137"/>
      <c r="E11" s="137"/>
      <c r="F11" s="137"/>
      <c r="G11" s="138"/>
      <c r="H11" s="29" t="s">
        <v>335</v>
      </c>
      <c r="I11" s="25" t="s">
        <v>1123</v>
      </c>
      <c r="J11" s="25" t="s">
        <v>1123</v>
      </c>
      <c r="K11" s="30"/>
      <c r="L11" s="30"/>
      <c r="M11" s="30"/>
      <c r="N11" s="30"/>
      <c r="O11" s="25" t="s">
        <v>1137</v>
      </c>
      <c r="P11" s="25"/>
      <c r="Q11" s="11" t="s">
        <v>1515</v>
      </c>
    </row>
    <row r="12" spans="1:17" s="60" customFormat="1" ht="81">
      <c r="A12" s="31" t="s">
        <v>36</v>
      </c>
      <c r="B12" s="31" t="s">
        <v>334</v>
      </c>
      <c r="C12" s="62" t="s">
        <v>1480</v>
      </c>
      <c r="D12" s="43" t="s">
        <v>1480</v>
      </c>
      <c r="E12" s="32" t="str">
        <f>HYPERLINK("01-组织级\01-组织财富库\01-标准过程文件库\03-支持类\07-原因分析\原因分析和解决过程(Kamfu-SPI-CAR_Pro)V1-2-engl.docx","engl")</f>
        <v>engl</v>
      </c>
      <c r="F12" s="33" t="s">
        <v>1073</v>
      </c>
      <c r="G12" s="33" t="s">
        <v>41</v>
      </c>
      <c r="H12" s="34"/>
      <c r="I12" s="25" t="s">
        <v>1123</v>
      </c>
      <c r="J12" s="37"/>
      <c r="K12" s="35"/>
      <c r="L12" s="36"/>
      <c r="M12" s="36"/>
      <c r="N12" s="35"/>
      <c r="O12" s="37"/>
      <c r="P12" s="30"/>
      <c r="Q12" s="11" t="s">
        <v>1515</v>
      </c>
    </row>
    <row r="13" spans="1:17" s="60" customFormat="1" ht="130">
      <c r="A13" s="31" t="s">
        <v>36</v>
      </c>
      <c r="B13" s="31" t="s">
        <v>334</v>
      </c>
      <c r="C13" s="62" t="s">
        <v>1480</v>
      </c>
      <c r="D13" s="33" t="s">
        <v>1480</v>
      </c>
      <c r="E13" s="33" t="s">
        <v>39</v>
      </c>
      <c r="F13" s="33" t="s">
        <v>1073</v>
      </c>
      <c r="G13" s="33" t="s">
        <v>41</v>
      </c>
      <c r="H13" s="34"/>
      <c r="I13" s="25" t="s">
        <v>1123</v>
      </c>
      <c r="J13" s="37"/>
      <c r="K13" s="35"/>
      <c r="L13" s="36"/>
      <c r="M13" s="36"/>
      <c r="N13" s="35"/>
      <c r="O13" s="37"/>
      <c r="P13" s="30"/>
      <c r="Q13" s="11" t="s">
        <v>1516</v>
      </c>
    </row>
    <row r="14" spans="1:17" s="59" customFormat="1" ht="39">
      <c r="A14" s="27" t="s">
        <v>27</v>
      </c>
      <c r="B14" s="82" t="s">
        <v>47</v>
      </c>
      <c r="C14" s="83"/>
      <c r="D14" s="83"/>
      <c r="E14" s="83"/>
      <c r="F14" s="83"/>
      <c r="G14" s="83"/>
      <c r="H14" s="83"/>
      <c r="I14" s="75"/>
      <c r="J14" s="75"/>
      <c r="K14" s="83"/>
      <c r="L14" s="30"/>
      <c r="M14" s="30"/>
      <c r="N14" s="30"/>
      <c r="O14" s="25"/>
      <c r="P14" s="74"/>
      <c r="Q14" s="11" t="s">
        <v>1517</v>
      </c>
    </row>
    <row r="15" spans="1:17" s="61" customFormat="1" ht="51.75" customHeight="1">
      <c r="A15" s="27" t="s">
        <v>29</v>
      </c>
      <c r="B15" s="45" t="s">
        <v>816</v>
      </c>
      <c r="C15" s="139" t="s">
        <v>817</v>
      </c>
      <c r="D15" s="139"/>
      <c r="E15" s="139"/>
      <c r="F15" s="139"/>
      <c r="G15" s="139"/>
      <c r="H15" s="139"/>
      <c r="I15" s="73" t="s">
        <v>818</v>
      </c>
      <c r="J15" s="73" t="s">
        <v>819</v>
      </c>
      <c r="K15" s="106" t="s">
        <v>820</v>
      </c>
      <c r="L15" s="106"/>
      <c r="M15" s="106"/>
      <c r="N15" s="106" t="s">
        <v>1877</v>
      </c>
      <c r="O15" s="25" t="s">
        <v>1137</v>
      </c>
      <c r="P15" s="26"/>
      <c r="Q15" s="11" t="s">
        <v>1517</v>
      </c>
    </row>
    <row r="16" spans="1:17" s="60" customFormat="1" ht="52">
      <c r="A16" s="27" t="s">
        <v>33</v>
      </c>
      <c r="B16" s="28" t="s">
        <v>816</v>
      </c>
      <c r="C16" s="135" t="s">
        <v>334</v>
      </c>
      <c r="D16" s="137"/>
      <c r="E16" s="137"/>
      <c r="F16" s="137"/>
      <c r="G16" s="138"/>
      <c r="H16" s="29" t="s">
        <v>335</v>
      </c>
      <c r="I16" s="25" t="s">
        <v>1123</v>
      </c>
      <c r="J16" s="25" t="s">
        <v>1123</v>
      </c>
      <c r="K16" s="30"/>
      <c r="L16" s="30"/>
      <c r="M16" s="30"/>
      <c r="N16" s="30" t="s">
        <v>1877</v>
      </c>
      <c r="O16" s="25" t="s">
        <v>1137</v>
      </c>
      <c r="P16" s="30"/>
      <c r="Q16" s="11" t="s">
        <v>1518</v>
      </c>
    </row>
    <row r="17" spans="1:17" s="59" customFormat="1" ht="81">
      <c r="A17" s="31" t="s">
        <v>36</v>
      </c>
      <c r="B17" s="31" t="s">
        <v>334</v>
      </c>
      <c r="C17" s="84" t="s">
        <v>1480</v>
      </c>
      <c r="D17" s="43" t="s">
        <v>1480</v>
      </c>
      <c r="E17" s="85" t="str">
        <f>HYPERLINK("01-组织级\01-组织财富库\01-标准过程文件库\03-支持类\07-原因分析\原因分析和解决过程(Kamfu-SPI-CAR_Pro)V1-2-engl.docx","engl")</f>
        <v>engl</v>
      </c>
      <c r="F17" s="36" t="s">
        <v>1073</v>
      </c>
      <c r="G17" s="36" t="s">
        <v>41</v>
      </c>
      <c r="H17" s="34"/>
      <c r="I17" s="25" t="s">
        <v>1123</v>
      </c>
      <c r="J17" s="37"/>
      <c r="K17" s="35"/>
      <c r="L17" s="36"/>
      <c r="M17" s="36"/>
      <c r="N17" s="35"/>
      <c r="O17" s="37"/>
      <c r="P17" s="25"/>
      <c r="Q17" s="11" t="s">
        <v>1518</v>
      </c>
    </row>
    <row r="18" spans="1:17" s="59" customFormat="1" ht="130">
      <c r="A18" s="31" t="s">
        <v>36</v>
      </c>
      <c r="B18" s="31" t="s">
        <v>334</v>
      </c>
      <c r="C18" s="84" t="s">
        <v>1480</v>
      </c>
      <c r="D18" s="36" t="s">
        <v>1480</v>
      </c>
      <c r="E18" s="36" t="s">
        <v>39</v>
      </c>
      <c r="F18" s="36" t="s">
        <v>1073</v>
      </c>
      <c r="G18" s="36" t="s">
        <v>41</v>
      </c>
      <c r="H18" s="34"/>
      <c r="I18" s="25" t="s">
        <v>1123</v>
      </c>
      <c r="J18" s="37"/>
      <c r="K18" s="35"/>
      <c r="L18" s="36"/>
      <c r="M18" s="36"/>
      <c r="N18" s="35"/>
      <c r="O18" s="37"/>
      <c r="P18" s="25"/>
      <c r="Q18" s="11" t="s">
        <v>1518</v>
      </c>
    </row>
    <row r="19" spans="1:17" s="61" customFormat="1" ht="51.75" customHeight="1">
      <c r="A19" s="27" t="s">
        <v>29</v>
      </c>
      <c r="B19" s="45" t="s">
        <v>821</v>
      </c>
      <c r="C19" s="139" t="s">
        <v>822</v>
      </c>
      <c r="D19" s="139"/>
      <c r="E19" s="139"/>
      <c r="F19" s="139"/>
      <c r="G19" s="139"/>
      <c r="H19" s="139"/>
      <c r="I19" s="73" t="s">
        <v>823</v>
      </c>
      <c r="J19" s="73" t="s">
        <v>824</v>
      </c>
      <c r="K19" s="106" t="s">
        <v>825</v>
      </c>
      <c r="L19" s="106"/>
      <c r="M19" s="106"/>
      <c r="N19" s="106"/>
      <c r="O19" s="25" t="s">
        <v>1137</v>
      </c>
      <c r="P19" s="74"/>
      <c r="Q19" s="11" t="s">
        <v>1519</v>
      </c>
    </row>
    <row r="20" spans="1:17" s="60" customFormat="1" ht="39">
      <c r="A20" s="27" t="s">
        <v>33</v>
      </c>
      <c r="B20" s="28" t="s">
        <v>821</v>
      </c>
      <c r="C20" s="135" t="s">
        <v>334</v>
      </c>
      <c r="D20" s="137"/>
      <c r="E20" s="137"/>
      <c r="F20" s="137"/>
      <c r="G20" s="138"/>
      <c r="H20" s="29" t="s">
        <v>335</v>
      </c>
      <c r="I20" s="25" t="s">
        <v>1123</v>
      </c>
      <c r="J20" s="25" t="s">
        <v>1123</v>
      </c>
      <c r="K20" s="30"/>
      <c r="L20" s="30"/>
      <c r="M20" s="30"/>
      <c r="N20" s="30"/>
      <c r="O20" s="25" t="s">
        <v>1137</v>
      </c>
      <c r="P20" s="30"/>
      <c r="Q20" s="11" t="s">
        <v>1519</v>
      </c>
    </row>
    <row r="21" spans="1:17" s="60" customFormat="1" ht="81">
      <c r="A21" s="31" t="s">
        <v>36</v>
      </c>
      <c r="B21" s="31" t="s">
        <v>334</v>
      </c>
      <c r="C21" s="62" t="s">
        <v>1480</v>
      </c>
      <c r="D21" s="43" t="s">
        <v>1480</v>
      </c>
      <c r="E21" s="32" t="str">
        <f>HYPERLINK("01-组织级\01-组织财富库\01-标准过程文件库\03-支持类\07-原因分析\原因分析和解决过程(Kamfu-SPI-CAR_Pro)V1-2-engl.docx","engl")</f>
        <v>engl</v>
      </c>
      <c r="F21" s="33" t="s">
        <v>1073</v>
      </c>
      <c r="G21" s="33" t="s">
        <v>41</v>
      </c>
      <c r="H21" s="34"/>
      <c r="I21" s="25" t="s">
        <v>1123</v>
      </c>
      <c r="J21" s="37"/>
      <c r="K21" s="35"/>
      <c r="L21" s="36"/>
      <c r="M21" s="36"/>
      <c r="N21" s="35"/>
      <c r="O21" s="37"/>
      <c r="P21" s="30"/>
      <c r="Q21" s="11" t="s">
        <v>1519</v>
      </c>
    </row>
    <row r="22" spans="1:17" s="59" customFormat="1" ht="117">
      <c r="A22" s="31" t="s">
        <v>36</v>
      </c>
      <c r="B22" s="31" t="s">
        <v>334</v>
      </c>
      <c r="C22" s="84" t="s">
        <v>1480</v>
      </c>
      <c r="D22" s="36" t="s">
        <v>1480</v>
      </c>
      <c r="E22" s="36" t="s">
        <v>39</v>
      </c>
      <c r="F22" s="36" t="s">
        <v>1073</v>
      </c>
      <c r="G22" s="36" t="s">
        <v>41</v>
      </c>
      <c r="H22" s="34"/>
      <c r="I22" s="25" t="s">
        <v>1123</v>
      </c>
      <c r="J22" s="37"/>
      <c r="K22" s="35"/>
      <c r="L22" s="36"/>
      <c r="M22" s="36"/>
      <c r="N22" s="35"/>
      <c r="O22" s="37"/>
      <c r="P22" s="25"/>
      <c r="Q22" s="11" t="s">
        <v>1520</v>
      </c>
    </row>
    <row r="23" spans="1:17" s="60" customFormat="1" ht="39">
      <c r="A23" s="27" t="s">
        <v>27</v>
      </c>
      <c r="B23" s="38" t="s">
        <v>73</v>
      </c>
      <c r="C23" s="39"/>
      <c r="D23" s="39"/>
      <c r="E23" s="39"/>
      <c r="F23" s="39"/>
      <c r="G23" s="39"/>
      <c r="H23" s="39"/>
      <c r="I23" s="75"/>
      <c r="J23" s="75"/>
      <c r="K23" s="39"/>
      <c r="L23" s="30"/>
      <c r="M23" s="30"/>
      <c r="N23" s="30"/>
      <c r="O23" s="25"/>
      <c r="P23" s="26"/>
      <c r="Q23" s="11" t="s">
        <v>1520</v>
      </c>
    </row>
    <row r="24" spans="1:17" s="61" customFormat="1" ht="51.75" customHeight="1">
      <c r="A24" s="27" t="s">
        <v>29</v>
      </c>
      <c r="B24" s="45" t="s">
        <v>826</v>
      </c>
      <c r="C24" s="139" t="s">
        <v>827</v>
      </c>
      <c r="D24" s="139"/>
      <c r="E24" s="139"/>
      <c r="F24" s="139"/>
      <c r="G24" s="139"/>
      <c r="H24" s="139"/>
      <c r="I24" s="73" t="s">
        <v>828</v>
      </c>
      <c r="J24" s="73" t="s">
        <v>829</v>
      </c>
      <c r="K24" s="106" t="s">
        <v>830</v>
      </c>
      <c r="L24" s="106"/>
      <c r="M24" s="106"/>
      <c r="N24" s="106"/>
      <c r="O24" s="25" t="s">
        <v>1137</v>
      </c>
      <c r="P24" s="26"/>
      <c r="Q24" s="11" t="s">
        <v>1520</v>
      </c>
    </row>
    <row r="25" spans="1:17" s="59" customFormat="1" ht="39">
      <c r="A25" s="27" t="s">
        <v>33</v>
      </c>
      <c r="B25" s="28" t="s">
        <v>826</v>
      </c>
      <c r="C25" s="135" t="s">
        <v>334</v>
      </c>
      <c r="D25" s="137"/>
      <c r="E25" s="137"/>
      <c r="F25" s="137"/>
      <c r="G25" s="138"/>
      <c r="H25" s="29" t="s">
        <v>335</v>
      </c>
      <c r="I25" s="25" t="s">
        <v>1123</v>
      </c>
      <c r="J25" s="25" t="s">
        <v>1123</v>
      </c>
      <c r="K25" s="30"/>
      <c r="L25" s="30"/>
      <c r="M25" s="30"/>
      <c r="N25" s="30"/>
      <c r="O25" s="25" t="s">
        <v>1137</v>
      </c>
      <c r="P25" s="25"/>
      <c r="Q25" s="11" t="s">
        <v>1521</v>
      </c>
    </row>
    <row r="26" spans="1:17" s="59" customFormat="1" ht="81">
      <c r="A26" s="31" t="s">
        <v>36</v>
      </c>
      <c r="B26" s="31" t="s">
        <v>334</v>
      </c>
      <c r="C26" s="84" t="s">
        <v>1480</v>
      </c>
      <c r="D26" s="43" t="s">
        <v>1480</v>
      </c>
      <c r="E26" s="85" t="str">
        <f>HYPERLINK("01-组织级\01-组织财富库\01-标准过程文件库\03-支持类\07-原因分析\原因分析和解决过程(Kamfu-SPI-CAR_Pro)V1-2-engl.docx","engl")</f>
        <v>engl</v>
      </c>
      <c r="F26" s="36" t="s">
        <v>1073</v>
      </c>
      <c r="G26" s="36" t="s">
        <v>41</v>
      </c>
      <c r="H26" s="34"/>
      <c r="I26" s="25" t="s">
        <v>1123</v>
      </c>
      <c r="J26" s="37"/>
      <c r="K26" s="35"/>
      <c r="L26" s="36"/>
      <c r="M26" s="36"/>
      <c r="N26" s="35"/>
      <c r="O26" s="37"/>
      <c r="P26" s="25"/>
      <c r="Q26" s="11" t="s">
        <v>1521</v>
      </c>
    </row>
    <row r="27" spans="1:17" s="60" customFormat="1" ht="117">
      <c r="A27" s="31" t="s">
        <v>36</v>
      </c>
      <c r="B27" s="31" t="s">
        <v>334</v>
      </c>
      <c r="C27" s="62" t="s">
        <v>1480</v>
      </c>
      <c r="D27" s="33" t="s">
        <v>1480</v>
      </c>
      <c r="E27" s="33" t="s">
        <v>39</v>
      </c>
      <c r="F27" s="33" t="s">
        <v>1073</v>
      </c>
      <c r="G27" s="33" t="s">
        <v>41</v>
      </c>
      <c r="H27" s="34"/>
      <c r="I27" s="25" t="s">
        <v>1123</v>
      </c>
      <c r="J27" s="37"/>
      <c r="K27" s="35"/>
      <c r="L27" s="36"/>
      <c r="M27" s="36"/>
      <c r="N27" s="35"/>
      <c r="O27" s="37"/>
      <c r="P27" s="30"/>
      <c r="Q27" s="11" t="s">
        <v>1522</v>
      </c>
    </row>
    <row r="28" spans="1:17" s="61" customFormat="1" ht="51.75" customHeight="1">
      <c r="A28" s="27" t="s">
        <v>29</v>
      </c>
      <c r="B28" s="45" t="s">
        <v>831</v>
      </c>
      <c r="C28" s="139" t="s">
        <v>832</v>
      </c>
      <c r="D28" s="139"/>
      <c r="E28" s="139"/>
      <c r="F28" s="139"/>
      <c r="G28" s="139"/>
      <c r="H28" s="139"/>
      <c r="I28" s="73" t="s">
        <v>833</v>
      </c>
      <c r="J28" s="73" t="s">
        <v>834</v>
      </c>
      <c r="K28" s="106" t="s">
        <v>835</v>
      </c>
      <c r="L28" s="106" t="s">
        <v>1878</v>
      </c>
      <c r="M28" s="106"/>
      <c r="N28" s="106"/>
      <c r="O28" s="25" t="s">
        <v>1316</v>
      </c>
      <c r="P28" s="26"/>
      <c r="Q28" s="11" t="s">
        <v>1523</v>
      </c>
    </row>
    <row r="29" spans="1:17" s="59" customFormat="1" ht="78">
      <c r="A29" s="27" t="s">
        <v>33</v>
      </c>
      <c r="B29" s="28" t="s">
        <v>831</v>
      </c>
      <c r="C29" s="135" t="s">
        <v>334</v>
      </c>
      <c r="D29" s="137"/>
      <c r="E29" s="137"/>
      <c r="F29" s="137"/>
      <c r="G29" s="138"/>
      <c r="H29" s="29" t="s">
        <v>335</v>
      </c>
      <c r="I29" s="25" t="s">
        <v>1123</v>
      </c>
      <c r="J29" s="25" t="s">
        <v>1123</v>
      </c>
      <c r="K29" s="30"/>
      <c r="L29" s="30" t="s">
        <v>1878</v>
      </c>
      <c r="M29" s="30"/>
      <c r="N29" s="30"/>
      <c r="O29" s="25" t="s">
        <v>1316</v>
      </c>
      <c r="P29" s="25"/>
      <c r="Q29" s="11" t="s">
        <v>1523</v>
      </c>
    </row>
    <row r="30" spans="1:17" s="60" customFormat="1" ht="81">
      <c r="A30" s="31" t="s">
        <v>36</v>
      </c>
      <c r="B30" s="31" t="s">
        <v>334</v>
      </c>
      <c r="C30" s="62" t="s">
        <v>1480</v>
      </c>
      <c r="D30" s="43" t="s">
        <v>1480</v>
      </c>
      <c r="E30" s="32" t="str">
        <f>HYPERLINK("01-组织级\01-组织财富库\01-标准过程文件库\03-支持类\07-原因分析\原因分析和解决过程(Kamfu-SPI-CAR_Pro)V1-2-engl.docx","engl")</f>
        <v>engl</v>
      </c>
      <c r="F30" s="33" t="s">
        <v>1073</v>
      </c>
      <c r="G30" s="33" t="s">
        <v>41</v>
      </c>
      <c r="H30" s="34"/>
      <c r="I30" s="25" t="s">
        <v>1123</v>
      </c>
      <c r="J30" s="37"/>
      <c r="K30" s="35"/>
      <c r="L30" s="36"/>
      <c r="M30" s="36"/>
      <c r="N30" s="35"/>
      <c r="O30" s="37"/>
      <c r="P30" s="30"/>
      <c r="Q30" s="11" t="s">
        <v>1523</v>
      </c>
    </row>
    <row r="31" spans="1:17" s="60" customFormat="1" ht="117">
      <c r="A31" s="31" t="s">
        <v>36</v>
      </c>
      <c r="B31" s="31" t="s">
        <v>334</v>
      </c>
      <c r="C31" s="62" t="s">
        <v>1480</v>
      </c>
      <c r="D31" s="33" t="s">
        <v>1480</v>
      </c>
      <c r="E31" s="33" t="s">
        <v>39</v>
      </c>
      <c r="F31" s="33" t="s">
        <v>1073</v>
      </c>
      <c r="G31" s="33" t="s">
        <v>41</v>
      </c>
      <c r="H31" s="34"/>
      <c r="I31" s="25" t="s">
        <v>1123</v>
      </c>
      <c r="J31" s="37"/>
      <c r="K31" s="35"/>
      <c r="L31" s="36"/>
      <c r="M31" s="36"/>
      <c r="N31" s="35"/>
      <c r="O31" s="37"/>
      <c r="P31" s="30"/>
      <c r="Q31" s="11" t="s">
        <v>1524</v>
      </c>
    </row>
    <row r="32" spans="1:17" s="61" customFormat="1" ht="51.75" customHeight="1">
      <c r="A32" s="27" t="s">
        <v>29</v>
      </c>
      <c r="B32" s="45" t="s">
        <v>836</v>
      </c>
      <c r="C32" s="139" t="s">
        <v>837</v>
      </c>
      <c r="D32" s="139"/>
      <c r="E32" s="139"/>
      <c r="F32" s="139"/>
      <c r="G32" s="139"/>
      <c r="H32" s="139"/>
      <c r="I32" s="73" t="s">
        <v>838</v>
      </c>
      <c r="J32" s="73" t="s">
        <v>839</v>
      </c>
      <c r="K32" s="106" t="s">
        <v>840</v>
      </c>
      <c r="L32" s="106" t="s">
        <v>1879</v>
      </c>
      <c r="M32" s="106"/>
      <c r="N32" s="106"/>
      <c r="O32" s="25" t="s">
        <v>1316</v>
      </c>
      <c r="P32" s="74"/>
      <c r="Q32" s="11" t="s">
        <v>1524</v>
      </c>
    </row>
    <row r="33" spans="1:17" s="59" customFormat="1" ht="91">
      <c r="A33" s="27" t="s">
        <v>33</v>
      </c>
      <c r="B33" s="28" t="s">
        <v>836</v>
      </c>
      <c r="C33" s="135" t="s">
        <v>334</v>
      </c>
      <c r="D33" s="137"/>
      <c r="E33" s="137"/>
      <c r="F33" s="137"/>
      <c r="G33" s="138"/>
      <c r="H33" s="29" t="s">
        <v>335</v>
      </c>
      <c r="I33" s="25" t="s">
        <v>1123</v>
      </c>
      <c r="J33" s="25" t="s">
        <v>1123</v>
      </c>
      <c r="K33" s="30"/>
      <c r="L33" s="30" t="s">
        <v>1879</v>
      </c>
      <c r="M33" s="30"/>
      <c r="N33" s="30"/>
      <c r="O33" s="25" t="s">
        <v>1316</v>
      </c>
      <c r="P33" s="25"/>
      <c r="Q33" s="11" t="s">
        <v>1524</v>
      </c>
    </row>
    <row r="34" spans="1:17" s="60" customFormat="1" ht="81">
      <c r="A34" s="31" t="s">
        <v>36</v>
      </c>
      <c r="B34" s="31" t="s">
        <v>334</v>
      </c>
      <c r="C34" s="62" t="s">
        <v>1480</v>
      </c>
      <c r="D34" s="43" t="s">
        <v>1480</v>
      </c>
      <c r="E34" s="32" t="str">
        <f>HYPERLINK("01-组织级\01-组织财富库\01-标准过程文件库\03-支持类\07-原因分析\原因分析和解决过程(Kamfu-SPI-CAR_Pro)V1-2-engl.docx","engl")</f>
        <v>engl</v>
      </c>
      <c r="F34" s="33" t="s">
        <v>1073</v>
      </c>
      <c r="G34" s="33" t="s">
        <v>41</v>
      </c>
      <c r="H34" s="34"/>
      <c r="I34" s="25" t="s">
        <v>1123</v>
      </c>
      <c r="J34" s="37"/>
      <c r="K34" s="35"/>
      <c r="L34" s="36"/>
      <c r="M34" s="36"/>
      <c r="N34" s="35"/>
      <c r="O34" s="37"/>
      <c r="P34" s="30"/>
      <c r="Q34" s="11" t="s">
        <v>1525</v>
      </c>
    </row>
    <row r="35" spans="1:17" s="60" customFormat="1" ht="117">
      <c r="A35" s="31" t="s">
        <v>36</v>
      </c>
      <c r="B35" s="31" t="s">
        <v>334</v>
      </c>
      <c r="C35" s="62" t="s">
        <v>1480</v>
      </c>
      <c r="D35" s="33" t="s">
        <v>1480</v>
      </c>
      <c r="E35" s="33" t="s">
        <v>39</v>
      </c>
      <c r="F35" s="33" t="s">
        <v>1073</v>
      </c>
      <c r="G35" s="33" t="s">
        <v>41</v>
      </c>
      <c r="H35" s="34"/>
      <c r="I35" s="25" t="s">
        <v>1123</v>
      </c>
      <c r="J35" s="37"/>
      <c r="K35" s="35"/>
      <c r="L35" s="36"/>
      <c r="M35" s="36"/>
      <c r="N35" s="35"/>
      <c r="O35" s="37"/>
      <c r="P35" s="30"/>
      <c r="Q35" s="11" t="s">
        <v>1525</v>
      </c>
    </row>
    <row r="36" spans="1:17" s="61" customFormat="1" ht="51.75" customHeight="1">
      <c r="A36" s="27" t="s">
        <v>29</v>
      </c>
      <c r="B36" s="45" t="s">
        <v>841</v>
      </c>
      <c r="C36" s="139" t="s">
        <v>842</v>
      </c>
      <c r="D36" s="139"/>
      <c r="E36" s="139"/>
      <c r="F36" s="139"/>
      <c r="G36" s="139"/>
      <c r="H36" s="139"/>
      <c r="I36" s="73" t="s">
        <v>843</v>
      </c>
      <c r="J36" s="73" t="s">
        <v>844</v>
      </c>
      <c r="K36" s="106" t="s">
        <v>845</v>
      </c>
      <c r="L36" s="106"/>
      <c r="M36" s="106"/>
      <c r="N36" s="106" t="s">
        <v>1526</v>
      </c>
      <c r="O36" s="25" t="s">
        <v>1137</v>
      </c>
      <c r="P36" s="74"/>
      <c r="Q36" s="11" t="s">
        <v>1525</v>
      </c>
    </row>
    <row r="37" spans="1:17" s="60" customFormat="1" ht="130">
      <c r="A37" s="27" t="s">
        <v>33</v>
      </c>
      <c r="B37" s="28" t="s">
        <v>841</v>
      </c>
      <c r="C37" s="135" t="s">
        <v>334</v>
      </c>
      <c r="D37" s="137"/>
      <c r="E37" s="137"/>
      <c r="F37" s="137"/>
      <c r="G37" s="138"/>
      <c r="H37" s="29" t="s">
        <v>335</v>
      </c>
      <c r="I37" s="25" t="s">
        <v>1123</v>
      </c>
      <c r="J37" s="25" t="s">
        <v>1123</v>
      </c>
      <c r="K37" s="30"/>
      <c r="L37" s="30"/>
      <c r="M37" s="30"/>
      <c r="N37" s="30" t="s">
        <v>1526</v>
      </c>
      <c r="O37" s="25" t="s">
        <v>1137</v>
      </c>
      <c r="P37" s="30"/>
      <c r="Q37" s="11" t="s">
        <v>1527</v>
      </c>
    </row>
    <row r="38" spans="1:17" s="60" customFormat="1" ht="81">
      <c r="A38" s="31" t="s">
        <v>36</v>
      </c>
      <c r="B38" s="31" t="s">
        <v>334</v>
      </c>
      <c r="C38" s="62" t="s">
        <v>1480</v>
      </c>
      <c r="D38" s="43" t="s">
        <v>1480</v>
      </c>
      <c r="E38" s="32" t="str">
        <f>HYPERLINK("01-组织级\01-组织财富库\01-标准过程文件库\03-支持类\07-原因分析\原因分析和解决过程(Kamfu-SPI-CAR_Pro)V1-2-engl.docx","engl")</f>
        <v>engl</v>
      </c>
      <c r="F38" s="33" t="s">
        <v>1073</v>
      </c>
      <c r="G38" s="33" t="s">
        <v>41</v>
      </c>
      <c r="H38" s="34"/>
      <c r="I38" s="25" t="s">
        <v>1123</v>
      </c>
      <c r="J38" s="37"/>
      <c r="K38" s="35"/>
      <c r="L38" s="36"/>
      <c r="M38" s="36"/>
      <c r="N38" s="35"/>
      <c r="O38" s="37"/>
      <c r="P38" s="30"/>
      <c r="Q38" s="11" t="s">
        <v>1527</v>
      </c>
    </row>
    <row r="39" spans="1:17" s="59" customFormat="1" ht="117">
      <c r="A39" s="31" t="s">
        <v>36</v>
      </c>
      <c r="B39" s="31" t="s">
        <v>334</v>
      </c>
      <c r="C39" s="84" t="s">
        <v>1480</v>
      </c>
      <c r="D39" s="36" t="s">
        <v>1480</v>
      </c>
      <c r="E39" s="36" t="s">
        <v>39</v>
      </c>
      <c r="F39" s="36" t="s">
        <v>1073</v>
      </c>
      <c r="G39" s="36" t="s">
        <v>41</v>
      </c>
      <c r="H39" s="34"/>
      <c r="I39" s="25" t="s">
        <v>1123</v>
      </c>
      <c r="J39" s="37"/>
      <c r="K39" s="35"/>
      <c r="L39" s="36"/>
      <c r="M39" s="36"/>
      <c r="N39" s="35"/>
      <c r="O39" s="37"/>
      <c r="P39" s="25"/>
      <c r="Q39" s="11" t="s">
        <v>1528</v>
      </c>
    </row>
    <row r="40" spans="1:17" s="61" customFormat="1" ht="51.75" customHeight="1">
      <c r="A40" s="27" t="s">
        <v>29</v>
      </c>
      <c r="B40" s="45" t="s">
        <v>846</v>
      </c>
      <c r="C40" s="139" t="s">
        <v>847</v>
      </c>
      <c r="D40" s="139"/>
      <c r="E40" s="139"/>
      <c r="F40" s="139"/>
      <c r="G40" s="139"/>
      <c r="H40" s="139"/>
      <c r="I40" s="73" t="s">
        <v>848</v>
      </c>
      <c r="J40" s="73" t="s">
        <v>849</v>
      </c>
      <c r="K40" s="106" t="s">
        <v>850</v>
      </c>
      <c r="L40" s="106"/>
      <c r="M40" s="106"/>
      <c r="N40" s="106"/>
      <c r="O40" s="25" t="s">
        <v>1137</v>
      </c>
      <c r="P40" s="74"/>
      <c r="Q40" s="11" t="s">
        <v>1528</v>
      </c>
    </row>
    <row r="41" spans="1:17" s="60" customFormat="1" ht="39">
      <c r="A41" s="27" t="s">
        <v>33</v>
      </c>
      <c r="B41" s="28" t="s">
        <v>846</v>
      </c>
      <c r="C41" s="135" t="s">
        <v>334</v>
      </c>
      <c r="D41" s="137"/>
      <c r="E41" s="137"/>
      <c r="F41" s="137"/>
      <c r="G41" s="138"/>
      <c r="H41" s="29" t="s">
        <v>335</v>
      </c>
      <c r="I41" s="25" t="s">
        <v>1123</v>
      </c>
      <c r="J41" s="25" t="s">
        <v>1123</v>
      </c>
      <c r="K41" s="30"/>
      <c r="L41" s="30"/>
      <c r="M41" s="30"/>
      <c r="N41" s="30"/>
      <c r="O41" s="25" t="s">
        <v>1137</v>
      </c>
      <c r="P41" s="30"/>
      <c r="Q41" s="11" t="s">
        <v>1528</v>
      </c>
    </row>
    <row r="42" spans="1:17" s="60" customFormat="1" ht="81">
      <c r="A42" s="31" t="s">
        <v>36</v>
      </c>
      <c r="B42" s="31" t="s">
        <v>334</v>
      </c>
      <c r="C42" s="62" t="s">
        <v>1480</v>
      </c>
      <c r="D42" s="43" t="s">
        <v>1480</v>
      </c>
      <c r="E42" s="32" t="str">
        <f>HYPERLINK("01-组织级\01-组织财富库\01-标准过程文件库\03-支持类\07-原因分析\原因分析和解决过程(Kamfu-SPI-CAR_Pro)V1-2-engl.docx","engl")</f>
        <v>engl</v>
      </c>
      <c r="F42" s="33" t="s">
        <v>1073</v>
      </c>
      <c r="G42" s="33" t="s">
        <v>41</v>
      </c>
      <c r="H42" s="34"/>
      <c r="I42" s="25" t="s">
        <v>1123</v>
      </c>
      <c r="J42" s="37"/>
      <c r="K42" s="35"/>
      <c r="L42" s="36"/>
      <c r="M42" s="36"/>
      <c r="N42" s="35"/>
      <c r="O42" s="37"/>
      <c r="P42" s="30"/>
      <c r="Q42" s="11" t="s">
        <v>1529</v>
      </c>
    </row>
    <row r="43" spans="1:17" s="59" customFormat="1" ht="117">
      <c r="A43" s="31" t="s">
        <v>36</v>
      </c>
      <c r="B43" s="31" t="s">
        <v>334</v>
      </c>
      <c r="C43" s="84" t="s">
        <v>1480</v>
      </c>
      <c r="D43" s="36" t="s">
        <v>1480</v>
      </c>
      <c r="E43" s="36" t="s">
        <v>39</v>
      </c>
      <c r="F43" s="36" t="s">
        <v>1073</v>
      </c>
      <c r="G43" s="36" t="s">
        <v>41</v>
      </c>
      <c r="H43" s="34"/>
      <c r="I43" s="25" t="s">
        <v>1123</v>
      </c>
      <c r="J43" s="37"/>
      <c r="K43" s="35"/>
      <c r="L43" s="36"/>
      <c r="M43" s="36"/>
      <c r="N43" s="35"/>
      <c r="O43" s="37"/>
      <c r="P43" s="25"/>
      <c r="Q43" s="11" t="s">
        <v>1529</v>
      </c>
    </row>
    <row r="44" spans="1:17" s="60" customFormat="1" ht="39">
      <c r="A44" s="27" t="s">
        <v>27</v>
      </c>
      <c r="B44" s="38" t="s">
        <v>401</v>
      </c>
      <c r="C44" s="39"/>
      <c r="D44" s="39"/>
      <c r="E44" s="39"/>
      <c r="F44" s="39"/>
      <c r="G44" s="39"/>
      <c r="H44" s="39"/>
      <c r="I44" s="75"/>
      <c r="J44" s="75"/>
      <c r="K44" s="39"/>
      <c r="L44" s="30"/>
      <c r="M44" s="30"/>
      <c r="N44" s="30"/>
      <c r="O44" s="25"/>
      <c r="P44" s="26"/>
      <c r="Q44" s="11" t="s">
        <v>1530</v>
      </c>
    </row>
    <row r="45" spans="1:17" s="61" customFormat="1" ht="51.75" customHeight="1">
      <c r="A45" s="27" t="s">
        <v>29</v>
      </c>
      <c r="B45" s="45" t="s">
        <v>851</v>
      </c>
      <c r="C45" s="139" t="s">
        <v>852</v>
      </c>
      <c r="D45" s="139"/>
      <c r="E45" s="139"/>
      <c r="F45" s="139"/>
      <c r="G45" s="139"/>
      <c r="H45" s="139"/>
      <c r="I45" s="73" t="s">
        <v>853</v>
      </c>
      <c r="J45" s="73" t="s">
        <v>854</v>
      </c>
      <c r="K45" s="106" t="s">
        <v>855</v>
      </c>
      <c r="L45" s="106"/>
      <c r="M45" s="106"/>
      <c r="N45" s="106"/>
      <c r="O45" s="25" t="s">
        <v>1137</v>
      </c>
      <c r="P45" s="26"/>
      <c r="Q45" s="11" t="s">
        <v>1530</v>
      </c>
    </row>
    <row r="46" spans="1:17" s="59" customFormat="1" ht="39">
      <c r="A46" s="27" t="s">
        <v>33</v>
      </c>
      <c r="B46" s="28" t="s">
        <v>851</v>
      </c>
      <c r="C46" s="135" t="s">
        <v>334</v>
      </c>
      <c r="D46" s="137"/>
      <c r="E46" s="137"/>
      <c r="F46" s="137"/>
      <c r="G46" s="138"/>
      <c r="H46" s="29" t="s">
        <v>335</v>
      </c>
      <c r="I46" s="25" t="s">
        <v>1123</v>
      </c>
      <c r="J46" s="25" t="s">
        <v>1123</v>
      </c>
      <c r="K46" s="30"/>
      <c r="L46" s="30"/>
      <c r="M46" s="30"/>
      <c r="N46" s="30"/>
      <c r="O46" s="25" t="s">
        <v>1137</v>
      </c>
      <c r="P46" s="25"/>
      <c r="Q46" s="11" t="s">
        <v>1530</v>
      </c>
    </row>
    <row r="47" spans="1:17" s="59" customFormat="1" ht="81">
      <c r="A47" s="31" t="s">
        <v>36</v>
      </c>
      <c r="B47" s="31" t="s">
        <v>334</v>
      </c>
      <c r="C47" s="84" t="s">
        <v>1480</v>
      </c>
      <c r="D47" s="43" t="s">
        <v>1480</v>
      </c>
      <c r="E47" s="85" t="str">
        <f>HYPERLINK("01-组织级\01-组织财富库\01-标准过程文件库\03-支持类\07-原因分析\原因分析和解决过程(Kamfu-SPI-CAR_Pro)V1-2-engl.docx","engl")</f>
        <v>engl</v>
      </c>
      <c r="F47" s="36" t="s">
        <v>1073</v>
      </c>
      <c r="G47" s="36" t="s">
        <v>41</v>
      </c>
      <c r="H47" s="34"/>
      <c r="I47" s="25" t="s">
        <v>1123</v>
      </c>
      <c r="J47" s="37"/>
      <c r="K47" s="35"/>
      <c r="L47" s="36"/>
      <c r="M47" s="36"/>
      <c r="N47" s="35"/>
      <c r="O47" s="37"/>
      <c r="P47" s="25"/>
      <c r="Q47" s="11" t="s">
        <v>1531</v>
      </c>
    </row>
    <row r="48" spans="1:17" s="60" customFormat="1" ht="117">
      <c r="A48" s="31" t="s">
        <v>36</v>
      </c>
      <c r="B48" s="31" t="s">
        <v>334</v>
      </c>
      <c r="C48" s="62" t="s">
        <v>1480</v>
      </c>
      <c r="D48" s="33" t="s">
        <v>1480</v>
      </c>
      <c r="E48" s="33" t="s">
        <v>39</v>
      </c>
      <c r="F48" s="33" t="s">
        <v>1073</v>
      </c>
      <c r="G48" s="33" t="s">
        <v>41</v>
      </c>
      <c r="H48" s="34"/>
      <c r="I48" s="25" t="s">
        <v>1123</v>
      </c>
      <c r="J48" s="37"/>
      <c r="K48" s="35"/>
      <c r="L48" s="36"/>
      <c r="M48" s="36"/>
      <c r="N48" s="35"/>
      <c r="O48" s="37"/>
      <c r="P48" s="30"/>
      <c r="Q48" s="11" t="s">
        <v>1531</v>
      </c>
    </row>
    <row r="49" spans="1:17" s="61" customFormat="1" ht="51.75" customHeight="1">
      <c r="A49" s="27" t="s">
        <v>29</v>
      </c>
      <c r="B49" s="45" t="s">
        <v>856</v>
      </c>
      <c r="C49" s="139" t="s">
        <v>857</v>
      </c>
      <c r="D49" s="139"/>
      <c r="E49" s="139"/>
      <c r="F49" s="139"/>
      <c r="G49" s="139"/>
      <c r="H49" s="139"/>
      <c r="I49" s="73" t="s">
        <v>858</v>
      </c>
      <c r="J49" s="73" t="s">
        <v>859</v>
      </c>
      <c r="K49" s="106" t="s">
        <v>860</v>
      </c>
      <c r="L49" s="106"/>
      <c r="M49" s="106"/>
      <c r="N49" s="106"/>
      <c r="O49" s="25" t="s">
        <v>1137</v>
      </c>
      <c r="P49" s="26"/>
      <c r="Q49" s="11" t="s">
        <v>1532</v>
      </c>
    </row>
    <row r="50" spans="1:17" s="59" customFormat="1" ht="39">
      <c r="A50" s="27" t="s">
        <v>33</v>
      </c>
      <c r="B50" s="28" t="s">
        <v>856</v>
      </c>
      <c r="C50" s="135" t="s">
        <v>334</v>
      </c>
      <c r="D50" s="137"/>
      <c r="E50" s="137"/>
      <c r="F50" s="137"/>
      <c r="G50" s="138"/>
      <c r="H50" s="29" t="s">
        <v>335</v>
      </c>
      <c r="I50" s="25" t="s">
        <v>1123</v>
      </c>
      <c r="J50" s="25" t="s">
        <v>1123</v>
      </c>
      <c r="K50" s="30"/>
      <c r="L50" s="30"/>
      <c r="M50" s="30"/>
      <c r="N50" s="30"/>
      <c r="O50" s="25" t="s">
        <v>1137</v>
      </c>
      <c r="P50" s="25"/>
      <c r="Q50" s="11" t="s">
        <v>1532</v>
      </c>
    </row>
    <row r="51" spans="1:17" s="60" customFormat="1" ht="81">
      <c r="A51" s="31" t="s">
        <v>36</v>
      </c>
      <c r="B51" s="31" t="s">
        <v>334</v>
      </c>
      <c r="C51" s="62" t="s">
        <v>1480</v>
      </c>
      <c r="D51" s="43" t="s">
        <v>1480</v>
      </c>
      <c r="E51" s="32" t="str">
        <f>HYPERLINK("01-组织级\01-组织财富库\01-标准过程文件库\03-支持类\07-原因分析\原因分析和解决过程(Kamfu-SPI-CAR_Pro)V1-2-engl.docx","engl")</f>
        <v>engl</v>
      </c>
      <c r="F51" s="33" t="s">
        <v>1073</v>
      </c>
      <c r="G51" s="33" t="s">
        <v>41</v>
      </c>
      <c r="H51" s="34"/>
      <c r="I51" s="25" t="s">
        <v>1123</v>
      </c>
      <c r="J51" s="37"/>
      <c r="K51" s="35"/>
      <c r="L51" s="36"/>
      <c r="M51" s="36"/>
      <c r="N51" s="35"/>
      <c r="O51" s="37"/>
      <c r="P51" s="30"/>
      <c r="Q51" s="11" t="s">
        <v>1532</v>
      </c>
    </row>
    <row r="52" spans="1:17" s="60" customFormat="1" ht="117">
      <c r="A52" s="31" t="s">
        <v>36</v>
      </c>
      <c r="B52" s="31" t="s">
        <v>334</v>
      </c>
      <c r="C52" s="62" t="s">
        <v>1480</v>
      </c>
      <c r="D52" s="33" t="s">
        <v>1480</v>
      </c>
      <c r="E52" s="33" t="s">
        <v>39</v>
      </c>
      <c r="F52" s="33" t="s">
        <v>1073</v>
      </c>
      <c r="G52" s="33" t="s">
        <v>41</v>
      </c>
      <c r="H52" s="34"/>
      <c r="I52" s="25" t="s">
        <v>1123</v>
      </c>
      <c r="J52" s="37"/>
      <c r="K52" s="35"/>
      <c r="L52" s="36"/>
      <c r="M52" s="36"/>
      <c r="N52" s="35"/>
      <c r="O52" s="37"/>
      <c r="P52" s="30"/>
      <c r="Q52" s="11" t="s">
        <v>1533</v>
      </c>
    </row>
    <row r="53" spans="1:17" s="59" customFormat="1" ht="39">
      <c r="A53" s="27" t="s">
        <v>27</v>
      </c>
      <c r="B53" s="82" t="s">
        <v>422</v>
      </c>
      <c r="C53" s="83"/>
      <c r="D53" s="83"/>
      <c r="E53" s="83"/>
      <c r="F53" s="83"/>
      <c r="G53" s="83"/>
      <c r="H53" s="83"/>
      <c r="I53" s="75"/>
      <c r="J53" s="75"/>
      <c r="K53" s="83"/>
      <c r="L53" s="30"/>
      <c r="M53" s="30"/>
      <c r="N53" s="30"/>
      <c r="O53" s="25"/>
      <c r="P53" s="74"/>
      <c r="Q53" s="11" t="s">
        <v>1533</v>
      </c>
    </row>
    <row r="54" spans="1:17" s="61" customFormat="1" ht="51.75" customHeight="1">
      <c r="A54" s="27" t="s">
        <v>29</v>
      </c>
      <c r="B54" s="45" t="s">
        <v>861</v>
      </c>
      <c r="C54" s="139" t="s">
        <v>862</v>
      </c>
      <c r="D54" s="139"/>
      <c r="E54" s="139"/>
      <c r="F54" s="139"/>
      <c r="G54" s="139"/>
      <c r="H54" s="139"/>
      <c r="I54" s="73" t="s">
        <v>863</v>
      </c>
      <c r="J54" s="73" t="s">
        <v>864</v>
      </c>
      <c r="K54" s="106" t="s">
        <v>865</v>
      </c>
      <c r="L54" s="106"/>
      <c r="M54" s="106"/>
      <c r="N54" s="106"/>
      <c r="O54" s="25" t="s">
        <v>1137</v>
      </c>
      <c r="P54" s="74"/>
      <c r="Q54" s="11" t="s">
        <v>1533</v>
      </c>
    </row>
    <row r="55" spans="1:17" s="60" customFormat="1" ht="39">
      <c r="A55" s="27" t="s">
        <v>33</v>
      </c>
      <c r="B55" s="28" t="s">
        <v>861</v>
      </c>
      <c r="C55" s="135" t="s">
        <v>334</v>
      </c>
      <c r="D55" s="137"/>
      <c r="E55" s="137"/>
      <c r="F55" s="49"/>
      <c r="G55" s="50"/>
      <c r="H55" s="29" t="s">
        <v>335</v>
      </c>
      <c r="I55" s="25" t="s">
        <v>1123</v>
      </c>
      <c r="J55" s="25" t="s">
        <v>1123</v>
      </c>
      <c r="K55" s="30"/>
      <c r="L55" s="30"/>
      <c r="M55" s="30"/>
      <c r="N55" s="30"/>
      <c r="O55" s="25" t="s">
        <v>1137</v>
      </c>
      <c r="P55" s="30"/>
      <c r="Q55" s="11" t="s">
        <v>1534</v>
      </c>
    </row>
    <row r="56" spans="1:17" s="60" customFormat="1" ht="45">
      <c r="A56" s="31" t="s">
        <v>36</v>
      </c>
      <c r="B56" s="31" t="s">
        <v>334</v>
      </c>
      <c r="C56" s="62" t="s">
        <v>1511</v>
      </c>
      <c r="D56" s="43" t="s">
        <v>1511</v>
      </c>
      <c r="E56" s="32" t="str">
        <f>HYPERLINK("01-组织级\02-组织工作库\07-基线与模型&amp;创新\组织创新管理\组织商业目标度量报告（2020年）-engl.xlsx","engl")</f>
        <v>engl</v>
      </c>
      <c r="F56" s="33" t="s">
        <v>1073</v>
      </c>
      <c r="G56" s="33" t="s">
        <v>41</v>
      </c>
      <c r="H56" s="34"/>
      <c r="I56" s="25" t="s">
        <v>1123</v>
      </c>
      <c r="J56" s="37"/>
      <c r="K56" s="35"/>
      <c r="L56" s="36"/>
      <c r="M56" s="36"/>
      <c r="N56" s="35"/>
      <c r="O56" s="37"/>
      <c r="P56" s="30"/>
      <c r="Q56" s="11" t="s">
        <v>1534</v>
      </c>
    </row>
    <row r="57" spans="1:17" s="59" customFormat="1" ht="78">
      <c r="A57" s="31" t="s">
        <v>36</v>
      </c>
      <c r="B57" s="31" t="s">
        <v>334</v>
      </c>
      <c r="C57" s="84" t="s">
        <v>1511</v>
      </c>
      <c r="D57" s="36" t="s">
        <v>1511</v>
      </c>
      <c r="E57" s="36" t="s">
        <v>39</v>
      </c>
      <c r="F57" s="36" t="s">
        <v>1073</v>
      </c>
      <c r="G57" s="36" t="s">
        <v>41</v>
      </c>
      <c r="H57" s="34"/>
      <c r="I57" s="25" t="s">
        <v>1123</v>
      </c>
      <c r="J57" s="37"/>
      <c r="K57" s="35"/>
      <c r="L57" s="36"/>
      <c r="M57" s="36"/>
      <c r="N57" s="35"/>
      <c r="O57" s="37"/>
      <c r="P57" s="25"/>
      <c r="Q57" s="11" t="s">
        <v>1535</v>
      </c>
    </row>
    <row r="58" spans="1:17">
      <c r="O58" s="54"/>
      <c r="P58" s="54"/>
    </row>
    <row r="59" spans="1:17">
      <c r="O59" s="54"/>
      <c r="P59" s="54"/>
    </row>
    <row r="63" spans="1:17">
      <c r="O63" s="54"/>
      <c r="P63" s="54"/>
    </row>
    <row r="64" spans="1:17">
      <c r="O64" s="54"/>
      <c r="P64" s="54"/>
    </row>
    <row r="66" spans="15:16">
      <c r="O66" s="54"/>
      <c r="P66" s="54"/>
    </row>
    <row r="67" spans="15:16">
      <c r="O67" s="54"/>
      <c r="P67" s="54"/>
    </row>
    <row r="70" spans="15:16">
      <c r="O70" s="54"/>
      <c r="P70" s="54"/>
    </row>
    <row r="71" spans="15:16">
      <c r="O71" s="54"/>
      <c r="P71" s="54"/>
    </row>
    <row r="73" spans="15:16">
      <c r="O73" s="54"/>
      <c r="P73" s="54"/>
    </row>
    <row r="74" spans="15:16">
      <c r="O74" s="54"/>
      <c r="P74" s="54"/>
    </row>
    <row r="77" spans="15:16">
      <c r="O77" s="54"/>
      <c r="P77" s="54"/>
    </row>
    <row r="78" spans="15:16">
      <c r="O78" s="54"/>
      <c r="P78" s="54"/>
    </row>
    <row r="80" spans="15:16">
      <c r="O80" s="54"/>
      <c r="P80" s="54"/>
    </row>
    <row r="81" spans="9:10" s="54" customFormat="1">
      <c r="I81" s="68"/>
      <c r="J81" s="68"/>
    </row>
  </sheetData>
  <autoFilter ref="A8:Q8" xr:uid="{C4367773-766B-4236-8B5C-8DBE97F424BD}"/>
  <mergeCells count="22">
    <mergeCell ref="C16:G16"/>
    <mergeCell ref="C19:H19"/>
    <mergeCell ref="C20:G20"/>
    <mergeCell ref="C24:H24"/>
    <mergeCell ref="C10:H10"/>
    <mergeCell ref="C11:G11"/>
    <mergeCell ref="C15:H15"/>
    <mergeCell ref="C33:G33"/>
    <mergeCell ref="C36:H36"/>
    <mergeCell ref="C37:G37"/>
    <mergeCell ref="C40:H40"/>
    <mergeCell ref="C25:G25"/>
    <mergeCell ref="C28:H28"/>
    <mergeCell ref="C29:G29"/>
    <mergeCell ref="C32:H32"/>
    <mergeCell ref="C50:G50"/>
    <mergeCell ref="C54:H54"/>
    <mergeCell ref="C55:E55"/>
    <mergeCell ref="C41:G41"/>
    <mergeCell ref="C45:H45"/>
    <mergeCell ref="C46:G46"/>
    <mergeCell ref="C49:H49"/>
  </mergeCells>
  <conditionalFormatting sqref="O9">
    <cfRule type="cellIs" dxfId="1469" priority="119" operator="equal">
      <formula>"U"</formula>
    </cfRule>
    <cfRule type="cellIs" dxfId="1468" priority="120" operator="equal">
      <formula>"S"</formula>
    </cfRule>
  </conditionalFormatting>
  <conditionalFormatting sqref="O10">
    <cfRule type="cellIs" dxfId="1467" priority="114" operator="equal">
      <formula>"NY"</formula>
    </cfRule>
    <cfRule type="cellIs" dxfId="1466" priority="115" operator="equal">
      <formula>"DM"</formula>
    </cfRule>
    <cfRule type="cellIs" dxfId="1465" priority="116" operator="equal">
      <formula>"PM"</formula>
    </cfRule>
    <cfRule type="cellIs" dxfId="1464" priority="117" operator="equal">
      <formula>"LM"</formula>
    </cfRule>
    <cfRule type="cellIs" dxfId="1463" priority="118" operator="equal">
      <formula>"FM"</formula>
    </cfRule>
  </conditionalFormatting>
  <conditionalFormatting sqref="O11">
    <cfRule type="cellIs" dxfId="1462" priority="109" operator="equal">
      <formula>"NY"</formula>
    </cfRule>
    <cfRule type="cellIs" dxfId="1461" priority="110" operator="equal">
      <formula>"DM"</formula>
    </cfRule>
    <cfRule type="cellIs" dxfId="1460" priority="111" operator="equal">
      <formula>"PM"</formula>
    </cfRule>
    <cfRule type="cellIs" dxfId="1459" priority="112" operator="equal">
      <formula>"LM"</formula>
    </cfRule>
    <cfRule type="cellIs" dxfId="1458" priority="113" operator="equal">
      <formula>"FM"</formula>
    </cfRule>
  </conditionalFormatting>
  <conditionalFormatting sqref="O14">
    <cfRule type="cellIs" dxfId="1457" priority="107" operator="equal">
      <formula>"U"</formula>
    </cfRule>
    <cfRule type="cellIs" dxfId="1456" priority="108" operator="equal">
      <formula>"S"</formula>
    </cfRule>
  </conditionalFormatting>
  <conditionalFormatting sqref="O15">
    <cfRule type="cellIs" dxfId="1455" priority="102" operator="equal">
      <formula>"NY"</formula>
    </cfRule>
    <cfRule type="cellIs" dxfId="1454" priority="103" operator="equal">
      <formula>"DM"</formula>
    </cfRule>
    <cfRule type="cellIs" dxfId="1453" priority="104" operator="equal">
      <formula>"PM"</formula>
    </cfRule>
    <cfRule type="cellIs" dxfId="1452" priority="105" operator="equal">
      <formula>"LM"</formula>
    </cfRule>
    <cfRule type="cellIs" dxfId="1451" priority="106" operator="equal">
      <formula>"FM"</formula>
    </cfRule>
  </conditionalFormatting>
  <conditionalFormatting sqref="O16">
    <cfRule type="cellIs" dxfId="1450" priority="97" operator="equal">
      <formula>"NY"</formula>
    </cfRule>
    <cfRule type="cellIs" dxfId="1449" priority="98" operator="equal">
      <formula>"DM"</formula>
    </cfRule>
    <cfRule type="cellIs" dxfId="1448" priority="99" operator="equal">
      <formula>"PM"</formula>
    </cfRule>
    <cfRule type="cellIs" dxfId="1447" priority="100" operator="equal">
      <formula>"LM"</formula>
    </cfRule>
    <cfRule type="cellIs" dxfId="1446" priority="101" operator="equal">
      <formula>"FM"</formula>
    </cfRule>
  </conditionalFormatting>
  <conditionalFormatting sqref="O19">
    <cfRule type="cellIs" dxfId="1445" priority="92" operator="equal">
      <formula>"NY"</formula>
    </cfRule>
    <cfRule type="cellIs" dxfId="1444" priority="93" operator="equal">
      <formula>"DM"</formula>
    </cfRule>
    <cfRule type="cellIs" dxfId="1443" priority="94" operator="equal">
      <formula>"PM"</formula>
    </cfRule>
    <cfRule type="cellIs" dxfId="1442" priority="95" operator="equal">
      <formula>"LM"</formula>
    </cfRule>
    <cfRule type="cellIs" dxfId="1441" priority="96" operator="equal">
      <formula>"FM"</formula>
    </cfRule>
  </conditionalFormatting>
  <conditionalFormatting sqref="O20">
    <cfRule type="cellIs" dxfId="1440" priority="87" operator="equal">
      <formula>"NY"</formula>
    </cfRule>
    <cfRule type="cellIs" dxfId="1439" priority="88" operator="equal">
      <formula>"DM"</formula>
    </cfRule>
    <cfRule type="cellIs" dxfId="1438" priority="89" operator="equal">
      <formula>"PM"</formula>
    </cfRule>
    <cfRule type="cellIs" dxfId="1437" priority="90" operator="equal">
      <formula>"LM"</formula>
    </cfRule>
    <cfRule type="cellIs" dxfId="1436" priority="91" operator="equal">
      <formula>"FM"</formula>
    </cfRule>
  </conditionalFormatting>
  <conditionalFormatting sqref="O23">
    <cfRule type="cellIs" dxfId="1435" priority="85" operator="equal">
      <formula>"U"</formula>
    </cfRule>
    <cfRule type="cellIs" dxfId="1434" priority="86" operator="equal">
      <formula>"S"</formula>
    </cfRule>
  </conditionalFormatting>
  <conditionalFormatting sqref="O24">
    <cfRule type="cellIs" dxfId="1433" priority="80" operator="equal">
      <formula>"NY"</formula>
    </cfRule>
    <cfRule type="cellIs" dxfId="1432" priority="81" operator="equal">
      <formula>"DM"</formula>
    </cfRule>
    <cfRule type="cellIs" dxfId="1431" priority="82" operator="equal">
      <formula>"PM"</formula>
    </cfRule>
    <cfRule type="cellIs" dxfId="1430" priority="83" operator="equal">
      <formula>"LM"</formula>
    </cfRule>
    <cfRule type="cellIs" dxfId="1429" priority="84" operator="equal">
      <formula>"FM"</formula>
    </cfRule>
  </conditionalFormatting>
  <conditionalFormatting sqref="O25">
    <cfRule type="cellIs" dxfId="1428" priority="75" operator="equal">
      <formula>"NY"</formula>
    </cfRule>
    <cfRule type="cellIs" dxfId="1427" priority="76" operator="equal">
      <formula>"DM"</formula>
    </cfRule>
    <cfRule type="cellIs" dxfId="1426" priority="77" operator="equal">
      <formula>"PM"</formula>
    </cfRule>
    <cfRule type="cellIs" dxfId="1425" priority="78" operator="equal">
      <formula>"LM"</formula>
    </cfRule>
    <cfRule type="cellIs" dxfId="1424" priority="79" operator="equal">
      <formula>"FM"</formula>
    </cfRule>
  </conditionalFormatting>
  <conditionalFormatting sqref="O28">
    <cfRule type="cellIs" dxfId="1423" priority="70" operator="equal">
      <formula>"NY"</formula>
    </cfRule>
    <cfRule type="cellIs" dxfId="1422" priority="71" operator="equal">
      <formula>"DM"</formula>
    </cfRule>
    <cfRule type="cellIs" dxfId="1421" priority="72" operator="equal">
      <formula>"PM"</formula>
    </cfRule>
    <cfRule type="cellIs" dxfId="1420" priority="73" operator="equal">
      <formula>"LM"</formula>
    </cfRule>
    <cfRule type="cellIs" dxfId="1419" priority="74" operator="equal">
      <formula>"FM"</formula>
    </cfRule>
  </conditionalFormatting>
  <conditionalFormatting sqref="O29">
    <cfRule type="cellIs" dxfId="1418" priority="65" operator="equal">
      <formula>"NY"</formula>
    </cfRule>
    <cfRule type="cellIs" dxfId="1417" priority="66" operator="equal">
      <formula>"DM"</formula>
    </cfRule>
    <cfRule type="cellIs" dxfId="1416" priority="67" operator="equal">
      <formula>"PM"</formula>
    </cfRule>
    <cfRule type="cellIs" dxfId="1415" priority="68" operator="equal">
      <formula>"LM"</formula>
    </cfRule>
    <cfRule type="cellIs" dxfId="1414" priority="69" operator="equal">
      <formula>"FM"</formula>
    </cfRule>
  </conditionalFormatting>
  <conditionalFormatting sqref="O32">
    <cfRule type="cellIs" dxfId="1413" priority="60" operator="equal">
      <formula>"NY"</formula>
    </cfRule>
    <cfRule type="cellIs" dxfId="1412" priority="61" operator="equal">
      <formula>"DM"</formula>
    </cfRule>
    <cfRule type="cellIs" dxfId="1411" priority="62" operator="equal">
      <formula>"PM"</formula>
    </cfRule>
    <cfRule type="cellIs" dxfId="1410" priority="63" operator="equal">
      <formula>"LM"</formula>
    </cfRule>
    <cfRule type="cellIs" dxfId="1409" priority="64" operator="equal">
      <formula>"FM"</formula>
    </cfRule>
  </conditionalFormatting>
  <conditionalFormatting sqref="O33">
    <cfRule type="cellIs" dxfId="1408" priority="55" operator="equal">
      <formula>"NY"</formula>
    </cfRule>
    <cfRule type="cellIs" dxfId="1407" priority="56" operator="equal">
      <formula>"DM"</formula>
    </cfRule>
    <cfRule type="cellIs" dxfId="1406" priority="57" operator="equal">
      <formula>"PM"</formula>
    </cfRule>
    <cfRule type="cellIs" dxfId="1405" priority="58" operator="equal">
      <formula>"LM"</formula>
    </cfRule>
    <cfRule type="cellIs" dxfId="1404" priority="59" operator="equal">
      <formula>"FM"</formula>
    </cfRule>
  </conditionalFormatting>
  <conditionalFormatting sqref="O36">
    <cfRule type="cellIs" dxfId="1403" priority="50" operator="equal">
      <formula>"NY"</formula>
    </cfRule>
    <cfRule type="cellIs" dxfId="1402" priority="51" operator="equal">
      <formula>"DM"</formula>
    </cfRule>
    <cfRule type="cellIs" dxfId="1401" priority="52" operator="equal">
      <formula>"PM"</formula>
    </cfRule>
    <cfRule type="cellIs" dxfId="1400" priority="53" operator="equal">
      <formula>"LM"</formula>
    </cfRule>
    <cfRule type="cellIs" dxfId="1399" priority="54" operator="equal">
      <formula>"FM"</formula>
    </cfRule>
  </conditionalFormatting>
  <conditionalFormatting sqref="O37">
    <cfRule type="cellIs" dxfId="1398" priority="45" operator="equal">
      <formula>"NY"</formula>
    </cfRule>
    <cfRule type="cellIs" dxfId="1397" priority="46" operator="equal">
      <formula>"DM"</formula>
    </cfRule>
    <cfRule type="cellIs" dxfId="1396" priority="47" operator="equal">
      <formula>"PM"</formula>
    </cfRule>
    <cfRule type="cellIs" dxfId="1395" priority="48" operator="equal">
      <formula>"LM"</formula>
    </cfRule>
    <cfRule type="cellIs" dxfId="1394" priority="49" operator="equal">
      <formula>"FM"</formula>
    </cfRule>
  </conditionalFormatting>
  <conditionalFormatting sqref="O40">
    <cfRule type="cellIs" dxfId="1393" priority="40" operator="equal">
      <formula>"NY"</formula>
    </cfRule>
    <cfRule type="cellIs" dxfId="1392" priority="41" operator="equal">
      <formula>"DM"</formula>
    </cfRule>
    <cfRule type="cellIs" dxfId="1391" priority="42" operator="equal">
      <formula>"PM"</formula>
    </cfRule>
    <cfRule type="cellIs" dxfId="1390" priority="43" operator="equal">
      <formula>"LM"</formula>
    </cfRule>
    <cfRule type="cellIs" dxfId="1389" priority="44" operator="equal">
      <formula>"FM"</formula>
    </cfRule>
  </conditionalFormatting>
  <conditionalFormatting sqref="O41">
    <cfRule type="cellIs" dxfId="1388" priority="35" operator="equal">
      <formula>"NY"</formula>
    </cfRule>
    <cfRule type="cellIs" dxfId="1387" priority="36" operator="equal">
      <formula>"DM"</formula>
    </cfRule>
    <cfRule type="cellIs" dxfId="1386" priority="37" operator="equal">
      <formula>"PM"</formula>
    </cfRule>
    <cfRule type="cellIs" dxfId="1385" priority="38" operator="equal">
      <formula>"LM"</formula>
    </cfRule>
    <cfRule type="cellIs" dxfId="1384" priority="39" operator="equal">
      <formula>"FM"</formula>
    </cfRule>
  </conditionalFormatting>
  <conditionalFormatting sqref="O44">
    <cfRule type="cellIs" dxfId="1383" priority="33" operator="equal">
      <formula>"U"</formula>
    </cfRule>
    <cfRule type="cellIs" dxfId="1382" priority="34" operator="equal">
      <formula>"S"</formula>
    </cfRule>
  </conditionalFormatting>
  <conditionalFormatting sqref="O45">
    <cfRule type="cellIs" dxfId="1381" priority="28" operator="equal">
      <formula>"NY"</formula>
    </cfRule>
    <cfRule type="cellIs" dxfId="1380" priority="29" operator="equal">
      <formula>"DM"</formula>
    </cfRule>
    <cfRule type="cellIs" dxfId="1379" priority="30" operator="equal">
      <formula>"PM"</formula>
    </cfRule>
    <cfRule type="cellIs" dxfId="1378" priority="31" operator="equal">
      <formula>"LM"</formula>
    </cfRule>
    <cfRule type="cellIs" dxfId="1377" priority="32" operator="equal">
      <formula>"FM"</formula>
    </cfRule>
  </conditionalFormatting>
  <conditionalFormatting sqref="O46">
    <cfRule type="cellIs" dxfId="1376" priority="23" operator="equal">
      <formula>"NY"</formula>
    </cfRule>
    <cfRule type="cellIs" dxfId="1375" priority="24" operator="equal">
      <formula>"DM"</formula>
    </cfRule>
    <cfRule type="cellIs" dxfId="1374" priority="25" operator="equal">
      <formula>"PM"</formula>
    </cfRule>
    <cfRule type="cellIs" dxfId="1373" priority="26" operator="equal">
      <formula>"LM"</formula>
    </cfRule>
    <cfRule type="cellIs" dxfId="1372" priority="27" operator="equal">
      <formula>"FM"</formula>
    </cfRule>
  </conditionalFormatting>
  <conditionalFormatting sqref="O49">
    <cfRule type="cellIs" dxfId="1371" priority="18" operator="equal">
      <formula>"NY"</formula>
    </cfRule>
    <cfRule type="cellIs" dxfId="1370" priority="19" operator="equal">
      <formula>"DM"</formula>
    </cfRule>
    <cfRule type="cellIs" dxfId="1369" priority="20" operator="equal">
      <formula>"PM"</formula>
    </cfRule>
    <cfRule type="cellIs" dxfId="1368" priority="21" operator="equal">
      <formula>"LM"</formula>
    </cfRule>
    <cfRule type="cellIs" dxfId="1367" priority="22" operator="equal">
      <formula>"FM"</formula>
    </cfRule>
  </conditionalFormatting>
  <conditionalFormatting sqref="O50">
    <cfRule type="cellIs" dxfId="1366" priority="13" operator="equal">
      <formula>"NY"</formula>
    </cfRule>
    <cfRule type="cellIs" dxfId="1365" priority="14" operator="equal">
      <formula>"DM"</formula>
    </cfRule>
    <cfRule type="cellIs" dxfId="1364" priority="15" operator="equal">
      <formula>"PM"</formula>
    </cfRule>
    <cfRule type="cellIs" dxfId="1363" priority="16" operator="equal">
      <formula>"LM"</formula>
    </cfRule>
    <cfRule type="cellIs" dxfId="1362" priority="17" operator="equal">
      <formula>"FM"</formula>
    </cfRule>
  </conditionalFormatting>
  <conditionalFormatting sqref="O53">
    <cfRule type="cellIs" dxfId="1361" priority="11" operator="equal">
      <formula>"U"</formula>
    </cfRule>
    <cfRule type="cellIs" dxfId="1360" priority="12" operator="equal">
      <formula>"S"</formula>
    </cfRule>
  </conditionalFormatting>
  <conditionalFormatting sqref="O54">
    <cfRule type="cellIs" dxfId="1359" priority="6" operator="equal">
      <formula>"NY"</formula>
    </cfRule>
    <cfRule type="cellIs" dxfId="1358" priority="7" operator="equal">
      <formula>"DM"</formula>
    </cfRule>
    <cfRule type="cellIs" dxfId="1357" priority="8" operator="equal">
      <formula>"PM"</formula>
    </cfRule>
    <cfRule type="cellIs" dxfId="1356" priority="9" operator="equal">
      <formula>"LM"</formula>
    </cfRule>
    <cfRule type="cellIs" dxfId="1355" priority="10" operator="equal">
      <formula>"FM"</formula>
    </cfRule>
  </conditionalFormatting>
  <conditionalFormatting sqref="O55">
    <cfRule type="cellIs" dxfId="1354" priority="1" operator="equal">
      <formula>"NY"</formula>
    </cfRule>
    <cfRule type="cellIs" dxfId="1353" priority="2" operator="equal">
      <formula>"DM"</formula>
    </cfRule>
    <cfRule type="cellIs" dxfId="1352" priority="3" operator="equal">
      <formula>"PM"</formula>
    </cfRule>
    <cfRule type="cellIs" dxfId="1351" priority="4" operator="equal">
      <formula>"LM"</formula>
    </cfRule>
    <cfRule type="cellIs" dxfId="1350" priority="5" operator="equal">
      <formula>"FM"</formula>
    </cfRule>
  </conditionalFormatting>
  <hyperlinks>
    <hyperlink ref="D12" r:id="rId1" display="Cause analysis and resolution process (Kamfu-SPI-CAR_Pro) V1.2.docx" xr:uid="{00000000-0004-0000-0E00-000000000000}"/>
    <hyperlink ref="D17" r:id="rId2" display="Cause analysis and resolution process (Kamfu-SPI-CAR_Pro) V1.2.docx" xr:uid="{00000000-0004-0000-0E00-000001000000}"/>
    <hyperlink ref="D21" r:id="rId3" display="Cause analysis and resolution process (Kamfu-SPI-CAR_Pro) V1.2.docx" xr:uid="{00000000-0004-0000-0E00-000002000000}"/>
    <hyperlink ref="D30" r:id="rId4" display="Cause analysis and resolution process (Kamfu-SPI-CAR_Pro) V1.2.docx" xr:uid="{00000000-0004-0000-0E00-000003000000}"/>
    <hyperlink ref="D26" r:id="rId5" display="Cause analysis and resolution process (Kamfu-SPI-CAR_Pro) V1.2.docx" xr:uid="{00000000-0004-0000-0E00-000004000000}"/>
    <hyperlink ref="D34" r:id="rId6" display="Cause analysis and resolution process (Kamfu-SPI-CAR_Pro) V1.2.docx" xr:uid="{00000000-0004-0000-0E00-000005000000}"/>
    <hyperlink ref="D38" r:id="rId7" display="Cause analysis and resolution process (Kamfu-SPI-CAR_Pro) V1.2.docx" xr:uid="{00000000-0004-0000-0E00-000006000000}"/>
    <hyperlink ref="D42" r:id="rId8" display="Cause analysis and resolution process (Kamfu-SPI-CAR_Pro) V1.2.docx" xr:uid="{00000000-0004-0000-0E00-000007000000}"/>
    <hyperlink ref="D47" r:id="rId9" display="Cause analysis and resolution process (Kamfu-SPI-CAR_Pro) V1.2.docx" xr:uid="{00000000-0004-0000-0E00-000008000000}"/>
    <hyperlink ref="D51" r:id="rId10" display="Cause analysis and resolution process (Kamfu-SPI-CAR_Pro) V1.2.docx" xr:uid="{00000000-0004-0000-0E00-000009000000}"/>
    <hyperlink ref="D56" display="Organizational Business Objective Measurement Report (2020).xlsx" xr:uid="{00000000-0004-0000-0E00-00000A000000}"/>
  </hyperlinks>
  <pageMargins left="0.7" right="0.7" top="0.75" bottom="0.75" header="0.3" footer="0.3"/>
  <pageSetup orientation="portrai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T216"/>
  <sheetViews>
    <sheetView zoomScale="55" zoomScaleNormal="55" workbookViewId="0">
      <selection activeCell="N1" sqref="C1:N1048576"/>
    </sheetView>
  </sheetViews>
  <sheetFormatPr defaultColWidth="8.7265625" defaultRowHeight="15.5"/>
  <cols>
    <col min="1" max="1" width="12.453125" style="54" customWidth="1"/>
    <col min="2" max="2" width="16.453125" style="54" customWidth="1"/>
    <col min="3" max="3" width="28.453125" style="54" customWidth="1"/>
    <col min="4" max="7" width="8.7265625" style="54" customWidth="1"/>
    <col min="8" max="8" width="23.81640625" style="54" customWidth="1"/>
    <col min="9" max="10" width="19.81640625" style="68" customWidth="1"/>
    <col min="11" max="11" width="44.1796875" style="54" customWidth="1"/>
    <col min="12" max="14" width="18.453125" style="54" customWidth="1"/>
    <col min="15" max="15" width="7.453125" style="68" customWidth="1"/>
    <col min="16" max="16" width="24.7265625" style="68" customWidth="1"/>
    <col min="17" max="17" width="7.26953125" style="54" customWidth="1"/>
    <col min="18" max="16384" width="8.7265625" style="54"/>
  </cols>
  <sheetData>
    <row r="1" spans="1:20" s="52" customFormat="1" ht="21">
      <c r="A1" s="51" t="s">
        <v>1027</v>
      </c>
      <c r="I1" s="67"/>
      <c r="J1" s="67"/>
      <c r="O1" s="67"/>
      <c r="P1" s="67"/>
    </row>
    <row r="2" spans="1:20" s="52" customFormat="1" ht="21">
      <c r="A2" s="51" t="s">
        <v>1028</v>
      </c>
      <c r="I2" s="67"/>
      <c r="J2" s="67"/>
      <c r="O2" s="67"/>
      <c r="P2" s="67"/>
    </row>
    <row r="3" spans="1:20">
      <c r="A3" s="53" t="s">
        <v>2</v>
      </c>
      <c r="B3" s="54" t="s">
        <v>1029</v>
      </c>
    </row>
    <row r="4" spans="1:20">
      <c r="A4" s="54" t="s">
        <v>4</v>
      </c>
      <c r="B4" s="54" t="s">
        <v>1030</v>
      </c>
    </row>
    <row r="5" spans="1:20">
      <c r="A5" s="53" t="s">
        <v>6</v>
      </c>
      <c r="B5" s="54" t="s">
        <v>1031</v>
      </c>
    </row>
    <row r="6" spans="1:20">
      <c r="A6" s="54" t="s">
        <v>8</v>
      </c>
      <c r="B6" s="54" t="s">
        <v>1032</v>
      </c>
    </row>
    <row r="8" spans="1:20" s="59" customFormat="1" ht="52">
      <c r="A8" s="55" t="s">
        <v>10</v>
      </c>
      <c r="B8" s="56" t="s">
        <v>11</v>
      </c>
      <c r="C8" s="56" t="s">
        <v>12</v>
      </c>
      <c r="D8" s="57" t="s">
        <v>13</v>
      </c>
      <c r="E8" s="57" t="s">
        <v>14</v>
      </c>
      <c r="F8" s="57" t="s">
        <v>15</v>
      </c>
      <c r="G8" s="57" t="s">
        <v>16</v>
      </c>
      <c r="H8" s="58" t="s">
        <v>17</v>
      </c>
      <c r="I8" s="69" t="s">
        <v>18</v>
      </c>
      <c r="J8" s="69" t="s">
        <v>19</v>
      </c>
      <c r="K8" s="58" t="s">
        <v>20</v>
      </c>
      <c r="L8" s="56" t="s">
        <v>21</v>
      </c>
      <c r="M8" s="56" t="s">
        <v>22</v>
      </c>
      <c r="N8" s="58" t="s">
        <v>23</v>
      </c>
      <c r="O8" s="69" t="s">
        <v>24</v>
      </c>
      <c r="P8" s="70" t="s">
        <v>25</v>
      </c>
      <c r="Q8" s="58" t="s">
        <v>26</v>
      </c>
    </row>
    <row r="9" spans="1:20" s="59" customFormat="1" ht="13">
      <c r="A9" s="1" t="s">
        <v>27</v>
      </c>
      <c r="B9" s="80" t="s">
        <v>28</v>
      </c>
      <c r="C9" s="81"/>
      <c r="D9" s="81"/>
      <c r="E9" s="81"/>
      <c r="F9" s="81"/>
      <c r="G9" s="81"/>
      <c r="H9" s="81"/>
      <c r="I9" s="71"/>
      <c r="J9" s="71"/>
      <c r="K9" s="81"/>
      <c r="L9" s="11"/>
      <c r="M9" s="11"/>
      <c r="N9" s="11"/>
      <c r="O9" s="12"/>
      <c r="P9" s="72"/>
      <c r="Q9" s="11"/>
    </row>
    <row r="10" spans="1:20" s="61" customFormat="1" ht="51.75" customHeight="1">
      <c r="A10" s="27" t="s">
        <v>29</v>
      </c>
      <c r="B10" s="45" t="s">
        <v>1033</v>
      </c>
      <c r="C10" s="139" t="s">
        <v>1034</v>
      </c>
      <c r="D10" s="139"/>
      <c r="E10" s="139"/>
      <c r="F10" s="139"/>
      <c r="G10" s="139"/>
      <c r="H10" s="139"/>
      <c r="I10" s="73" t="s">
        <v>1035</v>
      </c>
      <c r="J10" s="73" t="s">
        <v>1036</v>
      </c>
      <c r="K10" s="106" t="s">
        <v>1037</v>
      </c>
      <c r="L10" s="106"/>
      <c r="M10" s="106"/>
      <c r="N10" s="106"/>
      <c r="O10" s="25" t="s">
        <v>1137</v>
      </c>
      <c r="P10" s="74"/>
      <c r="Q10" s="11" t="s">
        <v>1647</v>
      </c>
      <c r="S10" s="59" t="s">
        <v>1861</v>
      </c>
      <c r="T10" s="59"/>
    </row>
    <row r="11" spans="1:20" s="59" customFormat="1" ht="39">
      <c r="A11" s="27" t="s">
        <v>993</v>
      </c>
      <c r="B11" s="45" t="s">
        <v>1033</v>
      </c>
      <c r="C11" s="143" t="s">
        <v>994</v>
      </c>
      <c r="D11" s="144"/>
      <c r="E11" s="144"/>
      <c r="F11" s="144"/>
      <c r="G11" s="144"/>
      <c r="H11" s="144"/>
      <c r="I11" s="145"/>
      <c r="J11" s="145"/>
      <c r="K11" s="146"/>
      <c r="L11" s="30"/>
      <c r="M11" s="30"/>
      <c r="N11" s="30"/>
      <c r="O11" s="25" t="s">
        <v>1137</v>
      </c>
      <c r="P11" s="25"/>
      <c r="Q11" s="11" t="s">
        <v>1648</v>
      </c>
    </row>
    <row r="12" spans="1:20" s="60" customFormat="1" ht="39">
      <c r="A12" s="27" t="s">
        <v>33</v>
      </c>
      <c r="B12" s="28" t="s">
        <v>1033</v>
      </c>
      <c r="C12" s="135" t="s">
        <v>37</v>
      </c>
      <c r="D12" s="137"/>
      <c r="E12" s="137"/>
      <c r="F12" s="137"/>
      <c r="G12" s="138"/>
      <c r="H12" s="29" t="s">
        <v>291</v>
      </c>
      <c r="I12" s="25" t="s">
        <v>1123</v>
      </c>
      <c r="J12" s="25" t="s">
        <v>1123</v>
      </c>
      <c r="K12" s="30"/>
      <c r="L12" s="30"/>
      <c r="M12" s="30"/>
      <c r="N12" s="30"/>
      <c r="O12" s="25" t="s">
        <v>1137</v>
      </c>
      <c r="P12" s="30"/>
      <c r="Q12" s="11" t="s">
        <v>1648</v>
      </c>
    </row>
    <row r="13" spans="1:20" s="60" customFormat="1" ht="63">
      <c r="A13" s="31" t="s">
        <v>36</v>
      </c>
      <c r="B13" s="31" t="s">
        <v>37</v>
      </c>
      <c r="C13" s="62" t="s">
        <v>504</v>
      </c>
      <c r="D13" s="43" t="s">
        <v>505</v>
      </c>
      <c r="E13" s="32" t="str">
        <f>HYPERLINK("01-组织级\01-组织财富库\01-标准过程文件库\04-组织过程类\01-过程改进\过程改进计划(Kamfu-SPI-PCM-Tem-PIPlan)V1-1-engl.docx","engl")</f>
        <v>engl</v>
      </c>
      <c r="F13" s="33" t="s">
        <v>1073</v>
      </c>
      <c r="G13" s="33" t="s">
        <v>41</v>
      </c>
      <c r="H13" s="34"/>
      <c r="I13" s="91" t="s">
        <v>1123</v>
      </c>
      <c r="J13" s="37"/>
      <c r="K13" s="35"/>
      <c r="L13" s="36"/>
      <c r="M13" s="36"/>
      <c r="N13" s="35"/>
      <c r="O13" s="37"/>
      <c r="P13" s="30"/>
      <c r="Q13" s="11" t="s">
        <v>1649</v>
      </c>
    </row>
    <row r="14" spans="1:20" s="59" customFormat="1" ht="39">
      <c r="A14" s="27" t="s">
        <v>33</v>
      </c>
      <c r="B14" s="28" t="s">
        <v>1033</v>
      </c>
      <c r="C14" s="135" t="s">
        <v>190</v>
      </c>
      <c r="D14" s="137"/>
      <c r="E14" s="137"/>
      <c r="F14" s="137"/>
      <c r="G14" s="138"/>
      <c r="H14" s="29" t="s">
        <v>294</v>
      </c>
      <c r="I14" s="25" t="s">
        <v>1123</v>
      </c>
      <c r="J14" s="25" t="s">
        <v>1123</v>
      </c>
      <c r="K14" s="30"/>
      <c r="L14" s="30"/>
      <c r="M14" s="30"/>
      <c r="N14" s="30"/>
      <c r="O14" s="25" t="s">
        <v>1137</v>
      </c>
      <c r="P14" s="25"/>
      <c r="Q14" s="11" t="s">
        <v>1649</v>
      </c>
    </row>
    <row r="15" spans="1:20" s="60" customFormat="1" ht="54">
      <c r="A15" s="31" t="s">
        <v>36</v>
      </c>
      <c r="B15" s="31" t="s">
        <v>190</v>
      </c>
      <c r="C15" s="62" t="s">
        <v>1038</v>
      </c>
      <c r="D15" s="43" t="s">
        <v>1039</v>
      </c>
      <c r="E15" s="32" t="str">
        <f>HYPERLINK("01-组织级\01-组织财富库\01-标准过程文件库\04-组织过程类\02-过程资产管理\组织方针 (Kamfu-SPI-PAD-Ply-Doc)V1-1-engl.docx","engl")</f>
        <v>engl</v>
      </c>
      <c r="F15" s="33" t="s">
        <v>1073</v>
      </c>
      <c r="G15" s="33" t="s">
        <v>41</v>
      </c>
      <c r="H15" s="34"/>
      <c r="I15" s="91" t="s">
        <v>1123</v>
      </c>
      <c r="J15" s="37"/>
      <c r="K15" s="35"/>
      <c r="L15" s="36"/>
      <c r="M15" s="36"/>
      <c r="N15" s="35"/>
      <c r="O15" s="37"/>
      <c r="P15" s="30"/>
      <c r="Q15" s="11" t="s">
        <v>1649</v>
      </c>
    </row>
    <row r="16" spans="1:20" s="60" customFormat="1" ht="39">
      <c r="A16" s="27" t="s">
        <v>993</v>
      </c>
      <c r="B16" s="45" t="s">
        <v>1033</v>
      </c>
      <c r="C16" s="143" t="s">
        <v>995</v>
      </c>
      <c r="D16" s="144"/>
      <c r="E16" s="144"/>
      <c r="F16" s="144"/>
      <c r="G16" s="144"/>
      <c r="H16" s="144"/>
      <c r="I16" s="144"/>
      <c r="J16" s="144"/>
      <c r="K16" s="146"/>
      <c r="L16" s="30"/>
      <c r="M16" s="30"/>
      <c r="N16" s="30"/>
      <c r="O16" s="25" t="s">
        <v>1137</v>
      </c>
      <c r="P16" s="30"/>
      <c r="Q16" s="11" t="s">
        <v>1650</v>
      </c>
    </row>
    <row r="17" spans="1:17" s="59" customFormat="1" ht="39">
      <c r="A17" s="27" t="s">
        <v>33</v>
      </c>
      <c r="B17" s="28" t="s">
        <v>1033</v>
      </c>
      <c r="C17" s="135" t="s">
        <v>37</v>
      </c>
      <c r="D17" s="137"/>
      <c r="E17" s="137"/>
      <c r="F17" s="137"/>
      <c r="G17" s="138"/>
      <c r="H17" s="29" t="s">
        <v>291</v>
      </c>
      <c r="I17" s="25" t="s">
        <v>1123</v>
      </c>
      <c r="J17" s="25" t="s">
        <v>1123</v>
      </c>
      <c r="K17" s="30"/>
      <c r="L17" s="30"/>
      <c r="M17" s="30"/>
      <c r="N17" s="30"/>
      <c r="O17" s="25" t="s">
        <v>1137</v>
      </c>
      <c r="P17" s="25"/>
      <c r="Q17" s="11" t="s">
        <v>1650</v>
      </c>
    </row>
    <row r="18" spans="1:17" s="59" customFormat="1" ht="63">
      <c r="A18" s="31" t="s">
        <v>36</v>
      </c>
      <c r="B18" s="31" t="s">
        <v>37</v>
      </c>
      <c r="C18" s="84" t="s">
        <v>504</v>
      </c>
      <c r="D18" s="43" t="s">
        <v>505</v>
      </c>
      <c r="E18" s="85" t="str">
        <f>HYPERLINK("01-组织级\01-组织财富库\01-标准过程文件库\04-组织过程类\01-过程改进\过程改进计划(Kamfu-SPI-PCM-Tem-PIPlan)V1-1-engl.docx","engl")</f>
        <v>engl</v>
      </c>
      <c r="F18" s="36" t="s">
        <v>1073</v>
      </c>
      <c r="G18" s="36" t="s">
        <v>41</v>
      </c>
      <c r="H18" s="34"/>
      <c r="I18" s="25" t="s">
        <v>1123</v>
      </c>
      <c r="J18" s="37"/>
      <c r="K18" s="35"/>
      <c r="L18" s="36"/>
      <c r="M18" s="36"/>
      <c r="N18" s="35"/>
      <c r="O18" s="37"/>
      <c r="P18" s="25"/>
      <c r="Q18" s="11" t="s">
        <v>1651</v>
      </c>
    </row>
    <row r="19" spans="1:17" s="59" customFormat="1" ht="39">
      <c r="A19" s="27" t="s">
        <v>33</v>
      </c>
      <c r="B19" s="28" t="s">
        <v>1033</v>
      </c>
      <c r="C19" s="135" t="s">
        <v>572</v>
      </c>
      <c r="D19" s="137"/>
      <c r="E19" s="137"/>
      <c r="F19" s="137"/>
      <c r="G19" s="138"/>
      <c r="H19" s="29" t="s">
        <v>571</v>
      </c>
      <c r="I19" s="25" t="s">
        <v>1123</v>
      </c>
      <c r="J19" s="25" t="s">
        <v>1123</v>
      </c>
      <c r="K19" s="30"/>
      <c r="L19" s="30"/>
      <c r="M19" s="30"/>
      <c r="N19" s="30"/>
      <c r="O19" s="25" t="s">
        <v>1137</v>
      </c>
      <c r="P19" s="25"/>
      <c r="Q19" s="11" t="s">
        <v>1651</v>
      </c>
    </row>
    <row r="20" spans="1:17" s="60" customFormat="1" ht="72">
      <c r="A20" s="31" t="s">
        <v>36</v>
      </c>
      <c r="B20" s="31" t="s">
        <v>572</v>
      </c>
      <c r="C20" s="62" t="s">
        <v>1040</v>
      </c>
      <c r="D20" s="43" t="s">
        <v>1652</v>
      </c>
      <c r="E20" s="32" t="str">
        <f>HYPERLINK("01-组织级\02-组织工作库\01-会议记录\高层会议记录(Kamfu-SPI-MeetingRcd-2018-06-07)V1-0-engl.docx","engl")</f>
        <v>engl</v>
      </c>
      <c r="F20" s="33" t="s">
        <v>1073</v>
      </c>
      <c r="G20" s="33" t="s">
        <v>41</v>
      </c>
      <c r="H20" s="34"/>
      <c r="I20" s="25" t="s">
        <v>1123</v>
      </c>
      <c r="J20" s="37"/>
      <c r="K20" s="35"/>
      <c r="L20" s="36"/>
      <c r="M20" s="36"/>
      <c r="N20" s="35"/>
      <c r="O20" s="37"/>
      <c r="P20" s="30"/>
      <c r="Q20" s="11" t="s">
        <v>1653</v>
      </c>
    </row>
    <row r="21" spans="1:17" s="60" customFormat="1" ht="39">
      <c r="A21" s="27" t="s">
        <v>33</v>
      </c>
      <c r="B21" s="28" t="s">
        <v>1033</v>
      </c>
      <c r="C21" s="135" t="s">
        <v>190</v>
      </c>
      <c r="D21" s="137"/>
      <c r="E21" s="137"/>
      <c r="F21" s="137"/>
      <c r="G21" s="138"/>
      <c r="H21" s="29" t="s">
        <v>294</v>
      </c>
      <c r="I21" s="25" t="s">
        <v>1123</v>
      </c>
      <c r="J21" s="25" t="s">
        <v>1123</v>
      </c>
      <c r="K21" s="30"/>
      <c r="L21" s="30"/>
      <c r="M21" s="30"/>
      <c r="N21" s="30"/>
      <c r="O21" s="25" t="s">
        <v>1137</v>
      </c>
      <c r="P21" s="30"/>
      <c r="Q21" s="11" t="s">
        <v>1654</v>
      </c>
    </row>
    <row r="22" spans="1:17" s="59" customFormat="1" ht="99">
      <c r="A22" s="31" t="s">
        <v>36</v>
      </c>
      <c r="B22" s="31" t="s">
        <v>190</v>
      </c>
      <c r="C22" s="84" t="s">
        <v>1010</v>
      </c>
      <c r="D22" s="43" t="s">
        <v>1655</v>
      </c>
      <c r="E22" s="85" t="str">
        <f>HYPERLINK("01-组织级\02-组织工作库\03-QA活动库\组织级工作产品和过程检查表(Kamfu-ORG-PQA-Checklist_20180627)V1-0-engl.xlsx","engl")</f>
        <v>engl</v>
      </c>
      <c r="F22" s="36" t="s">
        <v>1073</v>
      </c>
      <c r="G22" s="36" t="s">
        <v>41</v>
      </c>
      <c r="H22" s="34"/>
      <c r="I22" s="25" t="s">
        <v>1123</v>
      </c>
      <c r="J22" s="37"/>
      <c r="K22" s="35"/>
      <c r="L22" s="36"/>
      <c r="M22" s="36"/>
      <c r="N22" s="35"/>
      <c r="O22" s="37"/>
      <c r="P22" s="25"/>
      <c r="Q22" s="11" t="s">
        <v>1654</v>
      </c>
    </row>
    <row r="23" spans="1:17" s="60" customFormat="1" ht="39">
      <c r="A23" s="27" t="s">
        <v>993</v>
      </c>
      <c r="B23" s="45" t="s">
        <v>1033</v>
      </c>
      <c r="C23" s="143" t="s">
        <v>996</v>
      </c>
      <c r="D23" s="144"/>
      <c r="E23" s="144"/>
      <c r="F23" s="144"/>
      <c r="G23" s="144"/>
      <c r="H23" s="144"/>
      <c r="I23" s="144"/>
      <c r="J23" s="144"/>
      <c r="K23" s="146"/>
      <c r="L23" s="30"/>
      <c r="M23" s="30"/>
      <c r="N23" s="30"/>
      <c r="O23" s="25" t="s">
        <v>1137</v>
      </c>
      <c r="P23" s="30"/>
      <c r="Q23" s="11" t="s">
        <v>1656</v>
      </c>
    </row>
    <row r="24" spans="1:17" s="60" customFormat="1" ht="39">
      <c r="A24" s="27" t="s">
        <v>33</v>
      </c>
      <c r="B24" s="28" t="s">
        <v>1033</v>
      </c>
      <c r="C24" s="135" t="s">
        <v>877</v>
      </c>
      <c r="D24" s="137"/>
      <c r="E24" s="137"/>
      <c r="F24" s="137"/>
      <c r="G24" s="138"/>
      <c r="H24" s="29" t="s">
        <v>878</v>
      </c>
      <c r="I24" s="25" t="s">
        <v>1123</v>
      </c>
      <c r="J24" s="25" t="s">
        <v>1123</v>
      </c>
      <c r="K24" s="30"/>
      <c r="L24" s="30"/>
      <c r="M24" s="30"/>
      <c r="N24" s="30"/>
      <c r="O24" s="25" t="s">
        <v>1137</v>
      </c>
      <c r="P24" s="30"/>
      <c r="Q24" s="11" t="s">
        <v>1656</v>
      </c>
    </row>
    <row r="25" spans="1:17" s="59" customFormat="1" ht="63">
      <c r="A25" s="31" t="s">
        <v>36</v>
      </c>
      <c r="B25" s="31" t="s">
        <v>877</v>
      </c>
      <c r="C25" s="84" t="s">
        <v>336</v>
      </c>
      <c r="D25" s="43" t="s">
        <v>1657</v>
      </c>
      <c r="E25" s="85" t="str">
        <f>HYPERLINK("01-组织级\02-组织工作库\06-度量\组织度量表(ORG_MPM_metrics)V1-2-engl.xlsx","engl")</f>
        <v>engl</v>
      </c>
      <c r="F25" s="36" t="s">
        <v>1073</v>
      </c>
      <c r="G25" s="36" t="s">
        <v>41</v>
      </c>
      <c r="H25" s="34"/>
      <c r="I25" s="25" t="s">
        <v>1123</v>
      </c>
      <c r="J25" s="37"/>
      <c r="K25" s="35"/>
      <c r="L25" s="36"/>
      <c r="M25" s="36"/>
      <c r="N25" s="35"/>
      <c r="O25" s="37"/>
      <c r="P25" s="25"/>
      <c r="Q25" s="11" t="s">
        <v>1656</v>
      </c>
    </row>
    <row r="26" spans="1:17" s="59" customFormat="1" ht="39">
      <c r="A26" s="27" t="s">
        <v>993</v>
      </c>
      <c r="B26" s="45" t="s">
        <v>1033</v>
      </c>
      <c r="C26" s="143" t="s">
        <v>997</v>
      </c>
      <c r="D26" s="144"/>
      <c r="E26" s="144"/>
      <c r="F26" s="144"/>
      <c r="G26" s="144"/>
      <c r="H26" s="144"/>
      <c r="I26" s="145"/>
      <c r="J26" s="145"/>
      <c r="K26" s="146"/>
      <c r="L26" s="30"/>
      <c r="M26" s="30"/>
      <c r="N26" s="30"/>
      <c r="O26" s="25" t="s">
        <v>1137</v>
      </c>
      <c r="P26" s="25"/>
      <c r="Q26" s="11" t="s">
        <v>1658</v>
      </c>
    </row>
    <row r="27" spans="1:17" s="60" customFormat="1" ht="39">
      <c r="A27" s="27" t="s">
        <v>33</v>
      </c>
      <c r="B27" s="28" t="s">
        <v>1033</v>
      </c>
      <c r="C27" s="135" t="s">
        <v>334</v>
      </c>
      <c r="D27" s="137"/>
      <c r="E27" s="137"/>
      <c r="F27" s="137"/>
      <c r="G27" s="138"/>
      <c r="H27" s="29" t="s">
        <v>335</v>
      </c>
      <c r="I27" s="25" t="s">
        <v>1123</v>
      </c>
      <c r="J27" s="25" t="s">
        <v>1123</v>
      </c>
      <c r="K27" s="30"/>
      <c r="L27" s="30"/>
      <c r="M27" s="30"/>
      <c r="N27" s="30"/>
      <c r="O27" s="25" t="s">
        <v>1137</v>
      </c>
      <c r="P27" s="30"/>
      <c r="Q27" s="11" t="s">
        <v>1658</v>
      </c>
    </row>
    <row r="28" spans="1:17" s="60" customFormat="1" ht="63">
      <c r="A28" s="31" t="s">
        <v>36</v>
      </c>
      <c r="B28" s="31" t="s">
        <v>334</v>
      </c>
      <c r="C28" s="62" t="s">
        <v>336</v>
      </c>
      <c r="D28" s="43" t="s">
        <v>1657</v>
      </c>
      <c r="E28" s="32" t="str">
        <f>HYPERLINK("01-组织级\02-组织工作库\06-度量\组织度量表(ORG_MPM_metrics)V1-2-engl.xlsx","engl")</f>
        <v>engl</v>
      </c>
      <c r="F28" s="33" t="s">
        <v>1073</v>
      </c>
      <c r="G28" s="33" t="s">
        <v>41</v>
      </c>
      <c r="H28" s="34"/>
      <c r="I28" s="25" t="s">
        <v>1123</v>
      </c>
      <c r="J28" s="37"/>
      <c r="K28" s="35"/>
      <c r="L28" s="36"/>
      <c r="M28" s="36"/>
      <c r="N28" s="35"/>
      <c r="O28" s="37"/>
      <c r="P28" s="30"/>
      <c r="Q28" s="11" t="s">
        <v>1659</v>
      </c>
    </row>
    <row r="29" spans="1:17" s="59" customFormat="1" ht="39">
      <c r="A29" s="27" t="s">
        <v>993</v>
      </c>
      <c r="B29" s="45" t="s">
        <v>1033</v>
      </c>
      <c r="C29" s="143" t="s">
        <v>998</v>
      </c>
      <c r="D29" s="144"/>
      <c r="E29" s="144"/>
      <c r="F29" s="144"/>
      <c r="G29" s="144"/>
      <c r="H29" s="144"/>
      <c r="I29" s="145"/>
      <c r="J29" s="145"/>
      <c r="K29" s="146"/>
      <c r="L29" s="30"/>
      <c r="M29" s="30"/>
      <c r="N29" s="30"/>
      <c r="O29" s="25" t="s">
        <v>1137</v>
      </c>
      <c r="P29" s="25"/>
      <c r="Q29" s="11" t="s">
        <v>1659</v>
      </c>
    </row>
    <row r="30" spans="1:17" s="60" customFormat="1" ht="39">
      <c r="A30" s="27" t="s">
        <v>33</v>
      </c>
      <c r="B30" s="28" t="s">
        <v>1033</v>
      </c>
      <c r="C30" s="135" t="s">
        <v>604</v>
      </c>
      <c r="D30" s="137"/>
      <c r="E30" s="137"/>
      <c r="F30" s="137"/>
      <c r="G30" s="138"/>
      <c r="H30" s="29" t="s">
        <v>605</v>
      </c>
      <c r="I30" s="25" t="s">
        <v>1123</v>
      </c>
      <c r="J30" s="25" t="s">
        <v>1123</v>
      </c>
      <c r="K30" s="30"/>
      <c r="L30" s="30"/>
      <c r="M30" s="30"/>
      <c r="N30" s="30"/>
      <c r="O30" s="25" t="s">
        <v>1137</v>
      </c>
      <c r="P30" s="30"/>
      <c r="Q30" s="11" t="s">
        <v>1660</v>
      </c>
    </row>
    <row r="31" spans="1:17" s="60" customFormat="1" ht="57">
      <c r="A31" s="31" t="s">
        <v>36</v>
      </c>
      <c r="B31" s="31" t="s">
        <v>604</v>
      </c>
      <c r="C31" s="62" t="s">
        <v>1021</v>
      </c>
      <c r="D31" s="44" t="s">
        <v>1661</v>
      </c>
      <c r="E31" s="32" t="str">
        <f>HYPERLINK("01-组织级\02-组织工作库\07-基线与模型&amp;创新\过程基线模型\2019-2020年基线差异比较分析-engl.xlsx","engl")</f>
        <v>engl</v>
      </c>
      <c r="F31" s="33" t="s">
        <v>1073</v>
      </c>
      <c r="G31" s="33" t="s">
        <v>41</v>
      </c>
      <c r="H31" s="34"/>
      <c r="I31" s="25" t="s">
        <v>1123</v>
      </c>
      <c r="J31" s="37"/>
      <c r="K31" s="35"/>
      <c r="L31" s="36"/>
      <c r="M31" s="36"/>
      <c r="N31" s="35"/>
      <c r="O31" s="37"/>
      <c r="P31" s="30"/>
      <c r="Q31" s="11" t="s">
        <v>1660</v>
      </c>
    </row>
    <row r="32" spans="1:17" s="59" customFormat="1" ht="39">
      <c r="A32" s="27" t="s">
        <v>993</v>
      </c>
      <c r="B32" s="45" t="s">
        <v>1033</v>
      </c>
      <c r="C32" s="143" t="s">
        <v>999</v>
      </c>
      <c r="D32" s="144"/>
      <c r="E32" s="144"/>
      <c r="F32" s="144"/>
      <c r="G32" s="144"/>
      <c r="H32" s="144"/>
      <c r="I32" s="145"/>
      <c r="J32" s="145"/>
      <c r="K32" s="146"/>
      <c r="L32" s="30"/>
      <c r="M32" s="30"/>
      <c r="N32" s="30"/>
      <c r="O32" s="25" t="s">
        <v>1137</v>
      </c>
      <c r="P32" s="25"/>
      <c r="Q32" s="11" t="s">
        <v>1660</v>
      </c>
    </row>
    <row r="33" spans="1:20" s="59" customFormat="1" ht="39">
      <c r="A33" s="27" t="s">
        <v>33</v>
      </c>
      <c r="B33" s="28" t="s">
        <v>1033</v>
      </c>
      <c r="C33" s="135" t="s">
        <v>144</v>
      </c>
      <c r="D33" s="137"/>
      <c r="E33" s="137"/>
      <c r="F33" s="137"/>
      <c r="G33" s="138"/>
      <c r="H33" s="29" t="s">
        <v>145</v>
      </c>
      <c r="I33" s="25" t="s">
        <v>1123</v>
      </c>
      <c r="J33" s="25" t="s">
        <v>1123</v>
      </c>
      <c r="K33" s="30"/>
      <c r="L33" s="30"/>
      <c r="M33" s="30"/>
      <c r="N33" s="30"/>
      <c r="O33" s="25" t="s">
        <v>1137</v>
      </c>
      <c r="P33" s="25"/>
      <c r="Q33" s="11" t="s">
        <v>1662</v>
      </c>
    </row>
    <row r="34" spans="1:20" s="60" customFormat="1" ht="39">
      <c r="A34" s="31" t="s">
        <v>36</v>
      </c>
      <c r="B34" s="31" t="s">
        <v>144</v>
      </c>
      <c r="C34" s="62" t="s">
        <v>42</v>
      </c>
      <c r="D34" s="33" t="s">
        <v>43</v>
      </c>
      <c r="E34" s="33" t="s">
        <v>39</v>
      </c>
      <c r="F34" s="33" t="s">
        <v>40</v>
      </c>
      <c r="G34" s="33" t="s">
        <v>41</v>
      </c>
      <c r="H34" s="34"/>
      <c r="I34" s="25" t="s">
        <v>1123</v>
      </c>
      <c r="J34" s="37"/>
      <c r="K34" s="35"/>
      <c r="L34" s="36"/>
      <c r="M34" s="36"/>
      <c r="N34" s="35"/>
      <c r="O34" s="37"/>
      <c r="P34" s="30"/>
      <c r="Q34" s="11" t="s">
        <v>1662</v>
      </c>
    </row>
    <row r="35" spans="1:20" s="60" customFormat="1" ht="13">
      <c r="A35" s="1" t="s">
        <v>27</v>
      </c>
      <c r="B35" s="2" t="s">
        <v>47</v>
      </c>
      <c r="C35" s="3"/>
      <c r="D35" s="3"/>
      <c r="E35" s="3"/>
      <c r="F35" s="3"/>
      <c r="G35" s="3"/>
      <c r="H35" s="3"/>
      <c r="I35" s="71"/>
      <c r="J35" s="71"/>
      <c r="K35" s="3"/>
      <c r="L35" s="11"/>
      <c r="M35" s="11"/>
      <c r="N35" s="11"/>
      <c r="O35" s="12"/>
      <c r="P35" s="13"/>
      <c r="Q35" s="11"/>
    </row>
    <row r="36" spans="1:20" s="61" customFormat="1" ht="51.75" customHeight="1">
      <c r="A36" s="27" t="s">
        <v>29</v>
      </c>
      <c r="B36" s="45" t="s">
        <v>1041</v>
      </c>
      <c r="C36" s="139" t="s">
        <v>1042</v>
      </c>
      <c r="D36" s="139"/>
      <c r="E36" s="139"/>
      <c r="F36" s="139"/>
      <c r="G36" s="139"/>
      <c r="H36" s="139"/>
      <c r="I36" s="73" t="s">
        <v>1043</v>
      </c>
      <c r="J36" s="73" t="s">
        <v>1044</v>
      </c>
      <c r="K36" s="106" t="s">
        <v>1045</v>
      </c>
      <c r="L36" s="106"/>
      <c r="M36" s="106"/>
      <c r="N36" s="106"/>
      <c r="O36" s="25" t="s">
        <v>1137</v>
      </c>
      <c r="P36" s="74"/>
      <c r="Q36" s="11" t="s">
        <v>1662</v>
      </c>
      <c r="S36" s="59" t="s">
        <v>1862</v>
      </c>
      <c r="T36" s="59"/>
    </row>
    <row r="37" spans="1:20" s="60" customFormat="1" ht="39">
      <c r="A37" s="27" t="s">
        <v>993</v>
      </c>
      <c r="B37" s="45" t="s">
        <v>1041</v>
      </c>
      <c r="C37" s="143" t="s">
        <v>994</v>
      </c>
      <c r="D37" s="144"/>
      <c r="E37" s="144"/>
      <c r="F37" s="144"/>
      <c r="G37" s="144"/>
      <c r="H37" s="144"/>
      <c r="I37" s="144"/>
      <c r="J37" s="144"/>
      <c r="K37" s="146"/>
      <c r="L37" s="30"/>
      <c r="M37" s="30"/>
      <c r="N37" s="30"/>
      <c r="O37" s="25" t="s">
        <v>1137</v>
      </c>
      <c r="P37" s="30"/>
      <c r="Q37" s="11" t="s">
        <v>1663</v>
      </c>
    </row>
    <row r="38" spans="1:20" s="60" customFormat="1" ht="39">
      <c r="A38" s="27" t="s">
        <v>33</v>
      </c>
      <c r="B38" s="28" t="s">
        <v>1041</v>
      </c>
      <c r="C38" s="135" t="s">
        <v>37</v>
      </c>
      <c r="D38" s="137"/>
      <c r="E38" s="137"/>
      <c r="F38" s="137"/>
      <c r="G38" s="138"/>
      <c r="H38" s="29" t="s">
        <v>291</v>
      </c>
      <c r="I38" s="25" t="s">
        <v>1123</v>
      </c>
      <c r="J38" s="25" t="s">
        <v>1123</v>
      </c>
      <c r="K38" s="30"/>
      <c r="L38" s="30"/>
      <c r="M38" s="30"/>
      <c r="N38" s="30"/>
      <c r="O38" s="25" t="s">
        <v>1137</v>
      </c>
      <c r="P38" s="30"/>
      <c r="Q38" s="11" t="s">
        <v>1664</v>
      </c>
    </row>
    <row r="39" spans="1:20" s="59" customFormat="1" ht="54">
      <c r="A39" s="31" t="s">
        <v>36</v>
      </c>
      <c r="B39" s="31" t="s">
        <v>37</v>
      </c>
      <c r="C39" s="84" t="s">
        <v>1038</v>
      </c>
      <c r="D39" s="43" t="s">
        <v>1039</v>
      </c>
      <c r="E39" s="85" t="str">
        <f>HYPERLINK("01-组织级\01-组织财富库\01-标准过程文件库\04-组织过程类\02-过程资产管理\组织方针 (Kamfu-SPI-PAD-Ply-Doc)V1-1-engl.docx","engl")</f>
        <v>engl</v>
      </c>
      <c r="F39" s="36" t="s">
        <v>1073</v>
      </c>
      <c r="G39" s="36" t="s">
        <v>41</v>
      </c>
      <c r="H39" s="34"/>
      <c r="I39" s="25" t="s">
        <v>1123</v>
      </c>
      <c r="J39" s="37"/>
      <c r="K39" s="35"/>
      <c r="L39" s="36"/>
      <c r="M39" s="36"/>
      <c r="N39" s="35"/>
      <c r="O39" s="37"/>
      <c r="P39" s="25"/>
      <c r="Q39" s="11" t="s">
        <v>1664</v>
      </c>
    </row>
    <row r="40" spans="1:20" s="59" customFormat="1" ht="39">
      <c r="A40" s="27" t="s">
        <v>33</v>
      </c>
      <c r="B40" s="28" t="s">
        <v>1041</v>
      </c>
      <c r="C40" s="135" t="s">
        <v>190</v>
      </c>
      <c r="D40" s="137"/>
      <c r="E40" s="137"/>
      <c r="F40" s="137"/>
      <c r="G40" s="138"/>
      <c r="H40" s="29" t="s">
        <v>294</v>
      </c>
      <c r="I40" s="25" t="s">
        <v>1123</v>
      </c>
      <c r="J40" s="25" t="s">
        <v>1123</v>
      </c>
      <c r="K40" s="30"/>
      <c r="L40" s="30"/>
      <c r="M40" s="30"/>
      <c r="N40" s="30"/>
      <c r="O40" s="25" t="s">
        <v>1137</v>
      </c>
      <c r="P40" s="25"/>
      <c r="Q40" s="11" t="s">
        <v>1664</v>
      </c>
    </row>
    <row r="41" spans="1:20" s="60" customFormat="1" ht="39">
      <c r="A41" s="31" t="s">
        <v>36</v>
      </c>
      <c r="B41" s="31" t="s">
        <v>190</v>
      </c>
      <c r="C41" s="62" t="s">
        <v>42</v>
      </c>
      <c r="D41" s="33" t="s">
        <v>43</v>
      </c>
      <c r="E41" s="33" t="s">
        <v>39</v>
      </c>
      <c r="F41" s="33" t="s">
        <v>40</v>
      </c>
      <c r="G41" s="33" t="s">
        <v>41</v>
      </c>
      <c r="H41" s="34"/>
      <c r="I41" s="25" t="s">
        <v>1123</v>
      </c>
      <c r="J41" s="37"/>
      <c r="K41" s="35"/>
      <c r="L41" s="36"/>
      <c r="M41" s="36"/>
      <c r="N41" s="35"/>
      <c r="O41" s="37"/>
      <c r="P41" s="30"/>
      <c r="Q41" s="11" t="s">
        <v>1665</v>
      </c>
    </row>
    <row r="42" spans="1:20" s="60" customFormat="1" ht="39">
      <c r="A42" s="27" t="s">
        <v>993</v>
      </c>
      <c r="B42" s="45" t="s">
        <v>1041</v>
      </c>
      <c r="C42" s="143" t="s">
        <v>995</v>
      </c>
      <c r="D42" s="144"/>
      <c r="E42" s="144"/>
      <c r="F42" s="144"/>
      <c r="G42" s="144"/>
      <c r="H42" s="144"/>
      <c r="I42" s="144"/>
      <c r="J42" s="144"/>
      <c r="K42" s="146"/>
      <c r="L42" s="30"/>
      <c r="M42" s="30"/>
      <c r="N42" s="30"/>
      <c r="O42" s="25" t="s">
        <v>1137</v>
      </c>
      <c r="P42" s="30"/>
      <c r="Q42" s="11" t="s">
        <v>1665</v>
      </c>
    </row>
    <row r="43" spans="1:20" s="59" customFormat="1" ht="39">
      <c r="A43" s="27" t="s">
        <v>33</v>
      </c>
      <c r="B43" s="28" t="s">
        <v>1041</v>
      </c>
      <c r="C43" s="135" t="s">
        <v>37</v>
      </c>
      <c r="D43" s="137"/>
      <c r="E43" s="137"/>
      <c r="F43" s="137"/>
      <c r="G43" s="138"/>
      <c r="H43" s="29" t="s">
        <v>291</v>
      </c>
      <c r="I43" s="25" t="s">
        <v>1123</v>
      </c>
      <c r="J43" s="25" t="s">
        <v>1123</v>
      </c>
      <c r="K43" s="30"/>
      <c r="L43" s="30"/>
      <c r="M43" s="30"/>
      <c r="N43" s="30"/>
      <c r="O43" s="25" t="s">
        <v>1137</v>
      </c>
      <c r="P43" s="25"/>
      <c r="Q43" s="11" t="s">
        <v>1666</v>
      </c>
    </row>
    <row r="44" spans="1:20" s="60" customFormat="1" ht="39">
      <c r="A44" s="31" t="s">
        <v>36</v>
      </c>
      <c r="B44" s="31" t="s">
        <v>37</v>
      </c>
      <c r="C44" s="62" t="s">
        <v>42</v>
      </c>
      <c r="D44" s="33" t="s">
        <v>43</v>
      </c>
      <c r="E44" s="33" t="s">
        <v>39</v>
      </c>
      <c r="F44" s="33" t="s">
        <v>40</v>
      </c>
      <c r="G44" s="33" t="s">
        <v>41</v>
      </c>
      <c r="H44" s="34"/>
      <c r="I44" s="25" t="s">
        <v>1123</v>
      </c>
      <c r="J44" s="37"/>
      <c r="K44" s="35"/>
      <c r="L44" s="36"/>
      <c r="M44" s="36"/>
      <c r="N44" s="35"/>
      <c r="O44" s="37"/>
      <c r="P44" s="30"/>
      <c r="Q44" s="11" t="s">
        <v>1666</v>
      </c>
    </row>
    <row r="45" spans="1:20" s="60" customFormat="1" ht="39">
      <c r="A45" s="27" t="s">
        <v>33</v>
      </c>
      <c r="B45" s="28" t="s">
        <v>1041</v>
      </c>
      <c r="C45" s="135" t="s">
        <v>572</v>
      </c>
      <c r="D45" s="137"/>
      <c r="E45" s="137"/>
      <c r="F45" s="137"/>
      <c r="G45" s="138"/>
      <c r="H45" s="29" t="s">
        <v>571</v>
      </c>
      <c r="I45" s="25" t="s">
        <v>1123</v>
      </c>
      <c r="J45" s="25" t="s">
        <v>1123</v>
      </c>
      <c r="K45" s="30"/>
      <c r="L45" s="30"/>
      <c r="M45" s="30"/>
      <c r="N45" s="30"/>
      <c r="O45" s="25" t="s">
        <v>1137</v>
      </c>
      <c r="P45" s="30"/>
      <c r="Q45" s="11" t="s">
        <v>1666</v>
      </c>
    </row>
    <row r="46" spans="1:20" s="59" customFormat="1" ht="39">
      <c r="A46" s="31" t="s">
        <v>36</v>
      </c>
      <c r="B46" s="31" t="s">
        <v>572</v>
      </c>
      <c r="C46" s="84" t="s">
        <v>42</v>
      </c>
      <c r="D46" s="36" t="s">
        <v>43</v>
      </c>
      <c r="E46" s="36" t="s">
        <v>39</v>
      </c>
      <c r="F46" s="36" t="s">
        <v>40</v>
      </c>
      <c r="G46" s="36" t="s">
        <v>41</v>
      </c>
      <c r="H46" s="34"/>
      <c r="I46" s="25" t="s">
        <v>1123</v>
      </c>
      <c r="J46" s="37"/>
      <c r="K46" s="35"/>
      <c r="L46" s="36"/>
      <c r="M46" s="36"/>
      <c r="N46" s="35"/>
      <c r="O46" s="37"/>
      <c r="P46" s="25"/>
      <c r="Q46" s="11" t="s">
        <v>1667</v>
      </c>
    </row>
    <row r="47" spans="1:20" s="59" customFormat="1" ht="39">
      <c r="A47" s="27" t="s">
        <v>33</v>
      </c>
      <c r="B47" s="28" t="s">
        <v>1041</v>
      </c>
      <c r="C47" s="135" t="s">
        <v>190</v>
      </c>
      <c r="D47" s="137"/>
      <c r="E47" s="137"/>
      <c r="F47" s="137"/>
      <c r="G47" s="138"/>
      <c r="H47" s="29" t="s">
        <v>294</v>
      </c>
      <c r="I47" s="25" t="s">
        <v>1123</v>
      </c>
      <c r="J47" s="25" t="s">
        <v>1123</v>
      </c>
      <c r="K47" s="30"/>
      <c r="L47" s="30"/>
      <c r="M47" s="30"/>
      <c r="N47" s="30"/>
      <c r="O47" s="25" t="s">
        <v>1137</v>
      </c>
      <c r="P47" s="25"/>
      <c r="Q47" s="11" t="s">
        <v>1667</v>
      </c>
    </row>
    <row r="48" spans="1:20" s="60" customFormat="1" ht="39">
      <c r="A48" s="31" t="s">
        <v>36</v>
      </c>
      <c r="B48" s="31" t="s">
        <v>190</v>
      </c>
      <c r="C48" s="62" t="s">
        <v>42</v>
      </c>
      <c r="D48" s="33" t="s">
        <v>43</v>
      </c>
      <c r="E48" s="33" t="s">
        <v>39</v>
      </c>
      <c r="F48" s="33" t="s">
        <v>40</v>
      </c>
      <c r="G48" s="33" t="s">
        <v>41</v>
      </c>
      <c r="H48" s="34"/>
      <c r="I48" s="25" t="s">
        <v>1123</v>
      </c>
      <c r="J48" s="37"/>
      <c r="K48" s="35"/>
      <c r="L48" s="36"/>
      <c r="M48" s="36"/>
      <c r="N48" s="35"/>
      <c r="O48" s="37"/>
      <c r="P48" s="30"/>
      <c r="Q48" s="11" t="s">
        <v>1667</v>
      </c>
    </row>
    <row r="49" spans="1:20" s="60" customFormat="1" ht="39">
      <c r="A49" s="27" t="s">
        <v>993</v>
      </c>
      <c r="B49" s="45" t="s">
        <v>1041</v>
      </c>
      <c r="C49" s="143" t="s">
        <v>996</v>
      </c>
      <c r="D49" s="144"/>
      <c r="E49" s="144"/>
      <c r="F49" s="144"/>
      <c r="G49" s="144"/>
      <c r="H49" s="144"/>
      <c r="I49" s="144"/>
      <c r="J49" s="144"/>
      <c r="K49" s="146"/>
      <c r="L49" s="30"/>
      <c r="M49" s="30"/>
      <c r="N49" s="30"/>
      <c r="O49" s="25" t="s">
        <v>1137</v>
      </c>
      <c r="P49" s="30"/>
      <c r="Q49" s="11" t="s">
        <v>1668</v>
      </c>
    </row>
    <row r="50" spans="1:20" s="59" customFormat="1" ht="39">
      <c r="A50" s="27" t="s">
        <v>33</v>
      </c>
      <c r="B50" s="28" t="s">
        <v>1041</v>
      </c>
      <c r="C50" s="135" t="s">
        <v>877</v>
      </c>
      <c r="D50" s="137"/>
      <c r="E50" s="137"/>
      <c r="F50" s="137"/>
      <c r="G50" s="138"/>
      <c r="H50" s="29" t="s">
        <v>878</v>
      </c>
      <c r="I50" s="25" t="s">
        <v>1123</v>
      </c>
      <c r="J50" s="25" t="s">
        <v>1123</v>
      </c>
      <c r="K50" s="30"/>
      <c r="L50" s="30"/>
      <c r="M50" s="30"/>
      <c r="N50" s="30"/>
      <c r="O50" s="25" t="s">
        <v>1137</v>
      </c>
      <c r="P50" s="25"/>
      <c r="Q50" s="11" t="s">
        <v>1668</v>
      </c>
    </row>
    <row r="51" spans="1:20" s="60" customFormat="1" ht="39">
      <c r="A51" s="31" t="s">
        <v>36</v>
      </c>
      <c r="B51" s="31" t="s">
        <v>877</v>
      </c>
      <c r="C51" s="62" t="s">
        <v>42</v>
      </c>
      <c r="D51" s="33" t="s">
        <v>43</v>
      </c>
      <c r="E51" s="33" t="s">
        <v>39</v>
      </c>
      <c r="F51" s="33" t="s">
        <v>40</v>
      </c>
      <c r="G51" s="33" t="s">
        <v>41</v>
      </c>
      <c r="H51" s="34"/>
      <c r="I51" s="25" t="s">
        <v>1123</v>
      </c>
      <c r="J51" s="37"/>
      <c r="K51" s="35"/>
      <c r="L51" s="36"/>
      <c r="M51" s="36"/>
      <c r="N51" s="35"/>
      <c r="O51" s="37"/>
      <c r="P51" s="30"/>
      <c r="Q51" s="11" t="s">
        <v>1669</v>
      </c>
    </row>
    <row r="52" spans="1:20" s="60" customFormat="1" ht="39">
      <c r="A52" s="27" t="s">
        <v>993</v>
      </c>
      <c r="B52" s="45" t="s">
        <v>1041</v>
      </c>
      <c r="C52" s="143" t="s">
        <v>997</v>
      </c>
      <c r="D52" s="144"/>
      <c r="E52" s="144"/>
      <c r="F52" s="144"/>
      <c r="G52" s="144"/>
      <c r="H52" s="144"/>
      <c r="I52" s="144"/>
      <c r="J52" s="144"/>
      <c r="K52" s="146"/>
      <c r="L52" s="30"/>
      <c r="M52" s="30"/>
      <c r="N52" s="30"/>
      <c r="O52" s="25" t="s">
        <v>1137</v>
      </c>
      <c r="P52" s="30"/>
      <c r="Q52" s="11" t="s">
        <v>1669</v>
      </c>
    </row>
    <row r="53" spans="1:20" s="59" customFormat="1" ht="39">
      <c r="A53" s="27" t="s">
        <v>33</v>
      </c>
      <c r="B53" s="28" t="s">
        <v>1041</v>
      </c>
      <c r="C53" s="135" t="s">
        <v>334</v>
      </c>
      <c r="D53" s="137"/>
      <c r="E53" s="137"/>
      <c r="F53" s="137"/>
      <c r="G53" s="138"/>
      <c r="H53" s="29" t="s">
        <v>335</v>
      </c>
      <c r="I53" s="25" t="s">
        <v>1123</v>
      </c>
      <c r="J53" s="25" t="s">
        <v>1123</v>
      </c>
      <c r="K53" s="30"/>
      <c r="L53" s="30"/>
      <c r="M53" s="30"/>
      <c r="N53" s="30"/>
      <c r="O53" s="25" t="s">
        <v>1137</v>
      </c>
      <c r="P53" s="25"/>
      <c r="Q53" s="11" t="s">
        <v>1670</v>
      </c>
    </row>
    <row r="54" spans="1:20" s="59" customFormat="1" ht="39">
      <c r="A54" s="31" t="s">
        <v>36</v>
      </c>
      <c r="B54" s="31" t="s">
        <v>334</v>
      </c>
      <c r="C54" s="84" t="s">
        <v>42</v>
      </c>
      <c r="D54" s="36" t="s">
        <v>43</v>
      </c>
      <c r="E54" s="36" t="s">
        <v>39</v>
      </c>
      <c r="F54" s="36" t="s">
        <v>40</v>
      </c>
      <c r="G54" s="36" t="s">
        <v>41</v>
      </c>
      <c r="H54" s="34"/>
      <c r="I54" s="25" t="s">
        <v>1123</v>
      </c>
      <c r="J54" s="37"/>
      <c r="K54" s="35"/>
      <c r="L54" s="36"/>
      <c r="M54" s="36"/>
      <c r="N54" s="35"/>
      <c r="O54" s="37"/>
      <c r="P54" s="25"/>
      <c r="Q54" s="11" t="s">
        <v>1670</v>
      </c>
    </row>
    <row r="55" spans="1:20" s="60" customFormat="1" ht="39">
      <c r="A55" s="27" t="s">
        <v>993</v>
      </c>
      <c r="B55" s="45" t="s">
        <v>1041</v>
      </c>
      <c r="C55" s="143" t="s">
        <v>998</v>
      </c>
      <c r="D55" s="144"/>
      <c r="E55" s="144"/>
      <c r="F55" s="144"/>
      <c r="G55" s="144"/>
      <c r="H55" s="144"/>
      <c r="I55" s="144"/>
      <c r="J55" s="144"/>
      <c r="K55" s="146"/>
      <c r="L55" s="30"/>
      <c r="M55" s="30"/>
      <c r="N55" s="30"/>
      <c r="O55" s="25" t="s">
        <v>1137</v>
      </c>
      <c r="P55" s="30"/>
      <c r="Q55" s="11" t="s">
        <v>1670</v>
      </c>
    </row>
    <row r="56" spans="1:20" s="60" customFormat="1" ht="39">
      <c r="A56" s="27" t="s">
        <v>33</v>
      </c>
      <c r="B56" s="28" t="s">
        <v>1041</v>
      </c>
      <c r="C56" s="135" t="s">
        <v>604</v>
      </c>
      <c r="D56" s="137"/>
      <c r="E56" s="137"/>
      <c r="F56" s="137"/>
      <c r="G56" s="138"/>
      <c r="H56" s="29" t="s">
        <v>605</v>
      </c>
      <c r="I56" s="25" t="s">
        <v>1123</v>
      </c>
      <c r="J56" s="25" t="s">
        <v>1123</v>
      </c>
      <c r="K56" s="30"/>
      <c r="L56" s="30"/>
      <c r="M56" s="30"/>
      <c r="N56" s="30"/>
      <c r="O56" s="25" t="s">
        <v>1137</v>
      </c>
      <c r="P56" s="30"/>
      <c r="Q56" s="11" t="s">
        <v>1671</v>
      </c>
    </row>
    <row r="57" spans="1:20" s="59" customFormat="1" ht="39">
      <c r="A57" s="31" t="s">
        <v>36</v>
      </c>
      <c r="B57" s="31" t="s">
        <v>604</v>
      </c>
      <c r="C57" s="84" t="s">
        <v>42</v>
      </c>
      <c r="D57" s="36" t="s">
        <v>43</v>
      </c>
      <c r="E57" s="36" t="s">
        <v>39</v>
      </c>
      <c r="F57" s="36" t="s">
        <v>40</v>
      </c>
      <c r="G57" s="36" t="s">
        <v>41</v>
      </c>
      <c r="H57" s="34"/>
      <c r="I57" s="25" t="s">
        <v>1123</v>
      </c>
      <c r="J57" s="37"/>
      <c r="K57" s="35"/>
      <c r="L57" s="36"/>
      <c r="M57" s="36"/>
      <c r="N57" s="35"/>
      <c r="O57" s="37"/>
      <c r="P57" s="25"/>
      <c r="Q57" s="11" t="s">
        <v>1671</v>
      </c>
    </row>
    <row r="58" spans="1:20" s="60" customFormat="1" ht="39">
      <c r="A58" s="27" t="s">
        <v>993</v>
      </c>
      <c r="B58" s="45" t="s">
        <v>1041</v>
      </c>
      <c r="C58" s="143" t="s">
        <v>999</v>
      </c>
      <c r="D58" s="144"/>
      <c r="E58" s="144"/>
      <c r="F58" s="144"/>
      <c r="G58" s="144"/>
      <c r="H58" s="144"/>
      <c r="I58" s="144"/>
      <c r="J58" s="144"/>
      <c r="K58" s="146"/>
      <c r="L58" s="30"/>
      <c r="M58" s="30"/>
      <c r="N58" s="30"/>
      <c r="O58" s="25" t="s">
        <v>1137</v>
      </c>
      <c r="P58" s="30"/>
      <c r="Q58" s="11" t="s">
        <v>1672</v>
      </c>
    </row>
    <row r="59" spans="1:20" s="60" customFormat="1" ht="39">
      <c r="A59" s="27" t="s">
        <v>33</v>
      </c>
      <c r="B59" s="28" t="s">
        <v>1041</v>
      </c>
      <c r="C59" s="135" t="s">
        <v>144</v>
      </c>
      <c r="D59" s="137"/>
      <c r="E59" s="137"/>
      <c r="F59" s="137"/>
      <c r="G59" s="138"/>
      <c r="H59" s="29" t="s">
        <v>145</v>
      </c>
      <c r="I59" s="25" t="s">
        <v>1123</v>
      </c>
      <c r="J59" s="25" t="s">
        <v>1123</v>
      </c>
      <c r="K59" s="30"/>
      <c r="L59" s="30"/>
      <c r="M59" s="30"/>
      <c r="N59" s="30"/>
      <c r="O59" s="25" t="s">
        <v>1137</v>
      </c>
      <c r="P59" s="30"/>
      <c r="Q59" s="11" t="s">
        <v>1672</v>
      </c>
    </row>
    <row r="60" spans="1:20" s="59" customFormat="1" ht="39">
      <c r="A60" s="31" t="s">
        <v>36</v>
      </c>
      <c r="B60" s="31" t="s">
        <v>144</v>
      </c>
      <c r="C60" s="84" t="s">
        <v>42</v>
      </c>
      <c r="D60" s="36" t="s">
        <v>43</v>
      </c>
      <c r="E60" s="36" t="s">
        <v>39</v>
      </c>
      <c r="F60" s="36" t="s">
        <v>40</v>
      </c>
      <c r="G60" s="36" t="s">
        <v>41</v>
      </c>
      <c r="H60" s="34"/>
      <c r="I60" s="25" t="s">
        <v>1123</v>
      </c>
      <c r="J60" s="37"/>
      <c r="K60" s="35"/>
      <c r="L60" s="36"/>
      <c r="M60" s="36"/>
      <c r="N60" s="35"/>
      <c r="O60" s="37"/>
      <c r="P60" s="25"/>
      <c r="Q60" s="11" t="s">
        <v>1672</v>
      </c>
    </row>
    <row r="61" spans="1:20" s="61" customFormat="1" ht="51.75" customHeight="1">
      <c r="A61" s="27" t="s">
        <v>29</v>
      </c>
      <c r="B61" s="45" t="s">
        <v>1046</v>
      </c>
      <c r="C61" s="139" t="s">
        <v>1047</v>
      </c>
      <c r="D61" s="139"/>
      <c r="E61" s="139"/>
      <c r="F61" s="139"/>
      <c r="G61" s="139"/>
      <c r="H61" s="139"/>
      <c r="I61" s="73" t="s">
        <v>1048</v>
      </c>
      <c r="J61" s="73" t="s">
        <v>1049</v>
      </c>
      <c r="K61" s="106" t="s">
        <v>1050</v>
      </c>
      <c r="L61" s="106"/>
      <c r="M61" s="106"/>
      <c r="N61" s="106"/>
      <c r="O61" s="25" t="s">
        <v>1137</v>
      </c>
      <c r="P61" s="74"/>
      <c r="Q61" s="11" t="s">
        <v>1673</v>
      </c>
      <c r="S61" s="59" t="s">
        <v>1863</v>
      </c>
      <c r="T61" s="59"/>
    </row>
    <row r="62" spans="1:20" s="59" customFormat="1" ht="39">
      <c r="A62" s="27" t="s">
        <v>993</v>
      </c>
      <c r="B62" s="45" t="s">
        <v>1046</v>
      </c>
      <c r="C62" s="143" t="s">
        <v>994</v>
      </c>
      <c r="D62" s="144"/>
      <c r="E62" s="144"/>
      <c r="F62" s="144"/>
      <c r="G62" s="144"/>
      <c r="H62" s="144"/>
      <c r="I62" s="145"/>
      <c r="J62" s="145"/>
      <c r="K62" s="146"/>
      <c r="L62" s="30"/>
      <c r="M62" s="30"/>
      <c r="N62" s="30"/>
      <c r="O62" s="25" t="s">
        <v>1137</v>
      </c>
      <c r="P62" s="25"/>
      <c r="Q62" s="11" t="s">
        <v>1673</v>
      </c>
    </row>
    <row r="63" spans="1:20" s="60" customFormat="1" ht="39">
      <c r="A63" s="27" t="s">
        <v>33</v>
      </c>
      <c r="B63" s="28" t="s">
        <v>1046</v>
      </c>
      <c r="C63" s="135" t="s">
        <v>37</v>
      </c>
      <c r="D63" s="137"/>
      <c r="E63" s="137"/>
      <c r="F63" s="137"/>
      <c r="G63" s="138"/>
      <c r="H63" s="29" t="s">
        <v>291</v>
      </c>
      <c r="I63" s="25" t="s">
        <v>1123</v>
      </c>
      <c r="J63" s="25" t="s">
        <v>1123</v>
      </c>
      <c r="K63" s="30"/>
      <c r="L63" s="30"/>
      <c r="M63" s="30"/>
      <c r="N63" s="30"/>
      <c r="O63" s="25" t="s">
        <v>1137</v>
      </c>
      <c r="P63" s="30"/>
      <c r="Q63" s="11" t="s">
        <v>1673</v>
      </c>
    </row>
    <row r="64" spans="1:20" s="60" customFormat="1" ht="54">
      <c r="A64" s="31" t="s">
        <v>36</v>
      </c>
      <c r="B64" s="31" t="s">
        <v>37</v>
      </c>
      <c r="C64" s="62" t="s">
        <v>504</v>
      </c>
      <c r="D64" s="43" t="s">
        <v>505</v>
      </c>
      <c r="E64" s="32" t="str">
        <f>HYPERLINK("01-组织级\01-组织财富库\01-标准过程文件库\04-组织过程类\01-过程改进\过程改进计划(Kamfu-SPI-PCM-Tem-PIPlan)V1-1-engl.docx","engl")</f>
        <v>engl</v>
      </c>
      <c r="F64" s="33" t="s">
        <v>1073</v>
      </c>
      <c r="G64" s="33" t="s">
        <v>41</v>
      </c>
      <c r="H64" s="34"/>
      <c r="I64" s="25" t="s">
        <v>1123</v>
      </c>
      <c r="J64" s="37"/>
      <c r="K64" s="35"/>
      <c r="L64" s="36"/>
      <c r="M64" s="36"/>
      <c r="N64" s="35"/>
      <c r="O64" s="37"/>
      <c r="P64" s="30"/>
      <c r="Q64" s="11" t="s">
        <v>1674</v>
      </c>
    </row>
    <row r="65" spans="1:17" s="59" customFormat="1" ht="39">
      <c r="A65" s="27" t="s">
        <v>33</v>
      </c>
      <c r="B65" s="28" t="s">
        <v>1046</v>
      </c>
      <c r="C65" s="135" t="s">
        <v>190</v>
      </c>
      <c r="D65" s="137"/>
      <c r="E65" s="137"/>
      <c r="F65" s="137"/>
      <c r="G65" s="138"/>
      <c r="H65" s="29" t="s">
        <v>294</v>
      </c>
      <c r="I65" s="25" t="s">
        <v>1123</v>
      </c>
      <c r="J65" s="25" t="s">
        <v>1123</v>
      </c>
      <c r="K65" s="30"/>
      <c r="L65" s="30"/>
      <c r="M65" s="30"/>
      <c r="N65" s="30"/>
      <c r="O65" s="25" t="s">
        <v>1137</v>
      </c>
      <c r="P65" s="25"/>
      <c r="Q65" s="11" t="s">
        <v>1674</v>
      </c>
    </row>
    <row r="66" spans="1:17" s="60" customFormat="1" ht="39">
      <c r="A66" s="31" t="s">
        <v>36</v>
      </c>
      <c r="B66" s="31" t="s">
        <v>190</v>
      </c>
      <c r="C66" s="62" t="s">
        <v>42</v>
      </c>
      <c r="D66" s="33" t="s">
        <v>43</v>
      </c>
      <c r="E66" s="33" t="s">
        <v>39</v>
      </c>
      <c r="F66" s="33" t="s">
        <v>40</v>
      </c>
      <c r="G66" s="33" t="s">
        <v>41</v>
      </c>
      <c r="H66" s="34"/>
      <c r="I66" s="25" t="s">
        <v>1123</v>
      </c>
      <c r="J66" s="37"/>
      <c r="K66" s="35"/>
      <c r="L66" s="36"/>
      <c r="M66" s="36"/>
      <c r="N66" s="35"/>
      <c r="O66" s="37"/>
      <c r="P66" s="30"/>
      <c r="Q66" s="11" t="s">
        <v>1675</v>
      </c>
    </row>
    <row r="67" spans="1:17" s="60" customFormat="1" ht="39">
      <c r="A67" s="27" t="s">
        <v>993</v>
      </c>
      <c r="B67" s="45" t="s">
        <v>1046</v>
      </c>
      <c r="C67" s="143" t="s">
        <v>995</v>
      </c>
      <c r="D67" s="144"/>
      <c r="E67" s="144"/>
      <c r="F67" s="144"/>
      <c r="G67" s="144"/>
      <c r="H67" s="144"/>
      <c r="I67" s="144"/>
      <c r="J67" s="144"/>
      <c r="K67" s="146"/>
      <c r="L67" s="30"/>
      <c r="M67" s="30"/>
      <c r="N67" s="30"/>
      <c r="O67" s="25" t="s">
        <v>1137</v>
      </c>
      <c r="P67" s="30"/>
      <c r="Q67" s="11" t="s">
        <v>1676</v>
      </c>
    </row>
    <row r="68" spans="1:17" s="59" customFormat="1" ht="39">
      <c r="A68" s="27" t="s">
        <v>33</v>
      </c>
      <c r="B68" s="28" t="s">
        <v>1046</v>
      </c>
      <c r="C68" s="135" t="s">
        <v>37</v>
      </c>
      <c r="D68" s="137"/>
      <c r="E68" s="137"/>
      <c r="F68" s="137"/>
      <c r="G68" s="138"/>
      <c r="H68" s="29" t="s">
        <v>291</v>
      </c>
      <c r="I68" s="25" t="s">
        <v>1123</v>
      </c>
      <c r="J68" s="25" t="s">
        <v>1123</v>
      </c>
      <c r="K68" s="30"/>
      <c r="L68" s="30"/>
      <c r="M68" s="30"/>
      <c r="N68" s="30"/>
      <c r="O68" s="25" t="s">
        <v>1137</v>
      </c>
      <c r="P68" s="25"/>
      <c r="Q68" s="11" t="s">
        <v>1676</v>
      </c>
    </row>
    <row r="69" spans="1:17" s="59" customFormat="1" ht="39">
      <c r="A69" s="31" t="s">
        <v>36</v>
      </c>
      <c r="B69" s="31" t="s">
        <v>37</v>
      </c>
      <c r="C69" s="84" t="s">
        <v>42</v>
      </c>
      <c r="D69" s="36" t="s">
        <v>43</v>
      </c>
      <c r="E69" s="36" t="s">
        <v>39</v>
      </c>
      <c r="F69" s="36" t="s">
        <v>40</v>
      </c>
      <c r="G69" s="36" t="s">
        <v>41</v>
      </c>
      <c r="H69" s="34"/>
      <c r="I69" s="25" t="s">
        <v>1123</v>
      </c>
      <c r="J69" s="37"/>
      <c r="K69" s="35"/>
      <c r="L69" s="36"/>
      <c r="M69" s="36"/>
      <c r="N69" s="35"/>
      <c r="O69" s="37"/>
      <c r="P69" s="25"/>
      <c r="Q69" s="11" t="s">
        <v>1677</v>
      </c>
    </row>
    <row r="70" spans="1:17" s="60" customFormat="1" ht="39">
      <c r="A70" s="27" t="s">
        <v>33</v>
      </c>
      <c r="B70" s="28" t="s">
        <v>1046</v>
      </c>
      <c r="C70" s="135" t="s">
        <v>572</v>
      </c>
      <c r="D70" s="137"/>
      <c r="E70" s="137"/>
      <c r="F70" s="137"/>
      <c r="G70" s="138"/>
      <c r="H70" s="29" t="s">
        <v>571</v>
      </c>
      <c r="I70" s="25" t="s">
        <v>1123</v>
      </c>
      <c r="J70" s="25" t="s">
        <v>1123</v>
      </c>
      <c r="K70" s="30"/>
      <c r="L70" s="30"/>
      <c r="M70" s="30"/>
      <c r="N70" s="30"/>
      <c r="O70" s="25" t="s">
        <v>1137</v>
      </c>
      <c r="P70" s="30"/>
      <c r="Q70" s="11" t="s">
        <v>1677</v>
      </c>
    </row>
    <row r="71" spans="1:17" s="60" customFormat="1" ht="39">
      <c r="A71" s="31" t="s">
        <v>36</v>
      </c>
      <c r="B71" s="31" t="s">
        <v>572</v>
      </c>
      <c r="C71" s="62" t="s">
        <v>42</v>
      </c>
      <c r="D71" s="33" t="s">
        <v>43</v>
      </c>
      <c r="E71" s="33" t="s">
        <v>39</v>
      </c>
      <c r="F71" s="33" t="s">
        <v>40</v>
      </c>
      <c r="G71" s="33" t="s">
        <v>41</v>
      </c>
      <c r="H71" s="34"/>
      <c r="I71" s="25" t="s">
        <v>1123</v>
      </c>
      <c r="J71" s="37"/>
      <c r="K71" s="35"/>
      <c r="L71" s="36"/>
      <c r="M71" s="36"/>
      <c r="N71" s="35"/>
      <c r="O71" s="37"/>
      <c r="P71" s="30"/>
      <c r="Q71" s="11" t="s">
        <v>1678</v>
      </c>
    </row>
    <row r="72" spans="1:17" s="59" customFormat="1" ht="39">
      <c r="A72" s="27" t="s">
        <v>33</v>
      </c>
      <c r="B72" s="28" t="s">
        <v>1046</v>
      </c>
      <c r="C72" s="135" t="s">
        <v>190</v>
      </c>
      <c r="D72" s="137"/>
      <c r="E72" s="137"/>
      <c r="F72" s="137"/>
      <c r="G72" s="138"/>
      <c r="H72" s="29" t="s">
        <v>294</v>
      </c>
      <c r="I72" s="25" t="s">
        <v>1123</v>
      </c>
      <c r="J72" s="25" t="s">
        <v>1123</v>
      </c>
      <c r="K72" s="30"/>
      <c r="L72" s="30"/>
      <c r="M72" s="30"/>
      <c r="N72" s="30"/>
      <c r="O72" s="25" t="s">
        <v>1137</v>
      </c>
      <c r="P72" s="25"/>
      <c r="Q72" s="11" t="s">
        <v>1678</v>
      </c>
    </row>
    <row r="73" spans="1:17" s="60" customFormat="1" ht="39">
      <c r="A73" s="31" t="s">
        <v>36</v>
      </c>
      <c r="B73" s="31" t="s">
        <v>190</v>
      </c>
      <c r="C73" s="62" t="s">
        <v>42</v>
      </c>
      <c r="D73" s="33" t="s">
        <v>43</v>
      </c>
      <c r="E73" s="33" t="s">
        <v>39</v>
      </c>
      <c r="F73" s="33" t="s">
        <v>40</v>
      </c>
      <c r="G73" s="33" t="s">
        <v>41</v>
      </c>
      <c r="H73" s="34"/>
      <c r="I73" s="25" t="s">
        <v>1123</v>
      </c>
      <c r="J73" s="37"/>
      <c r="K73" s="35"/>
      <c r="L73" s="36"/>
      <c r="M73" s="36"/>
      <c r="N73" s="35"/>
      <c r="O73" s="37"/>
      <c r="P73" s="30"/>
      <c r="Q73" s="11" t="s">
        <v>1679</v>
      </c>
    </row>
    <row r="74" spans="1:17" s="60" customFormat="1" ht="39">
      <c r="A74" s="27" t="s">
        <v>993</v>
      </c>
      <c r="B74" s="45" t="s">
        <v>1046</v>
      </c>
      <c r="C74" s="143" t="s">
        <v>996</v>
      </c>
      <c r="D74" s="144"/>
      <c r="E74" s="144"/>
      <c r="F74" s="144"/>
      <c r="G74" s="144"/>
      <c r="H74" s="144"/>
      <c r="I74" s="144"/>
      <c r="J74" s="144"/>
      <c r="K74" s="146"/>
      <c r="L74" s="30"/>
      <c r="M74" s="30"/>
      <c r="N74" s="30"/>
      <c r="O74" s="25" t="s">
        <v>1137</v>
      </c>
      <c r="P74" s="30"/>
      <c r="Q74" s="11" t="s">
        <v>1679</v>
      </c>
    </row>
    <row r="75" spans="1:17" s="59" customFormat="1" ht="39">
      <c r="A75" s="27" t="s">
        <v>33</v>
      </c>
      <c r="B75" s="28" t="s">
        <v>1046</v>
      </c>
      <c r="C75" s="135" t="s">
        <v>877</v>
      </c>
      <c r="D75" s="137"/>
      <c r="E75" s="137"/>
      <c r="F75" s="137"/>
      <c r="G75" s="138"/>
      <c r="H75" s="29" t="s">
        <v>878</v>
      </c>
      <c r="I75" s="25" t="s">
        <v>1123</v>
      </c>
      <c r="J75" s="25" t="s">
        <v>1123</v>
      </c>
      <c r="K75" s="30"/>
      <c r="L75" s="30"/>
      <c r="M75" s="30"/>
      <c r="N75" s="30"/>
      <c r="O75" s="25" t="s">
        <v>1137</v>
      </c>
      <c r="P75" s="25"/>
      <c r="Q75" s="11" t="s">
        <v>1679</v>
      </c>
    </row>
    <row r="76" spans="1:17" s="59" customFormat="1" ht="39">
      <c r="A76" s="31" t="s">
        <v>36</v>
      </c>
      <c r="B76" s="31" t="s">
        <v>877</v>
      </c>
      <c r="C76" s="84" t="s">
        <v>42</v>
      </c>
      <c r="D76" s="36" t="s">
        <v>43</v>
      </c>
      <c r="E76" s="36" t="s">
        <v>39</v>
      </c>
      <c r="F76" s="36" t="s">
        <v>40</v>
      </c>
      <c r="G76" s="36" t="s">
        <v>41</v>
      </c>
      <c r="H76" s="34"/>
      <c r="I76" s="25" t="s">
        <v>1123</v>
      </c>
      <c r="J76" s="37"/>
      <c r="K76" s="35"/>
      <c r="L76" s="36"/>
      <c r="M76" s="36"/>
      <c r="N76" s="35"/>
      <c r="O76" s="37"/>
      <c r="P76" s="25"/>
      <c r="Q76" s="11" t="s">
        <v>1680</v>
      </c>
    </row>
    <row r="77" spans="1:17" s="60" customFormat="1" ht="39">
      <c r="A77" s="27" t="s">
        <v>993</v>
      </c>
      <c r="B77" s="45" t="s">
        <v>1046</v>
      </c>
      <c r="C77" s="143" t="s">
        <v>997</v>
      </c>
      <c r="D77" s="144"/>
      <c r="E77" s="144"/>
      <c r="F77" s="144"/>
      <c r="G77" s="144"/>
      <c r="H77" s="144"/>
      <c r="I77" s="144"/>
      <c r="J77" s="144"/>
      <c r="K77" s="146"/>
      <c r="L77" s="30"/>
      <c r="M77" s="30"/>
      <c r="N77" s="30"/>
      <c r="O77" s="25" t="s">
        <v>1137</v>
      </c>
      <c r="P77" s="30"/>
      <c r="Q77" s="11" t="s">
        <v>1680</v>
      </c>
    </row>
    <row r="78" spans="1:17" s="60" customFormat="1" ht="39">
      <c r="A78" s="27" t="s">
        <v>33</v>
      </c>
      <c r="B78" s="28" t="s">
        <v>1046</v>
      </c>
      <c r="C78" s="135" t="s">
        <v>334</v>
      </c>
      <c r="D78" s="137"/>
      <c r="E78" s="137"/>
      <c r="F78" s="137"/>
      <c r="G78" s="138"/>
      <c r="H78" s="29" t="s">
        <v>335</v>
      </c>
      <c r="I78" s="25" t="s">
        <v>1123</v>
      </c>
      <c r="J78" s="25" t="s">
        <v>1123</v>
      </c>
      <c r="K78" s="30"/>
      <c r="L78" s="30"/>
      <c r="M78" s="30"/>
      <c r="N78" s="30"/>
      <c r="O78" s="25" t="s">
        <v>1137</v>
      </c>
      <c r="P78" s="30"/>
      <c r="Q78" s="11" t="s">
        <v>1681</v>
      </c>
    </row>
    <row r="79" spans="1:17" s="59" customFormat="1" ht="39">
      <c r="A79" s="31" t="s">
        <v>36</v>
      </c>
      <c r="B79" s="31" t="s">
        <v>334</v>
      </c>
      <c r="C79" s="84" t="s">
        <v>42</v>
      </c>
      <c r="D79" s="36" t="s">
        <v>43</v>
      </c>
      <c r="E79" s="36" t="s">
        <v>39</v>
      </c>
      <c r="F79" s="36" t="s">
        <v>40</v>
      </c>
      <c r="G79" s="36" t="s">
        <v>41</v>
      </c>
      <c r="H79" s="34"/>
      <c r="I79" s="25" t="s">
        <v>1123</v>
      </c>
      <c r="J79" s="37"/>
      <c r="K79" s="35"/>
      <c r="L79" s="36"/>
      <c r="M79" s="36"/>
      <c r="N79" s="35"/>
      <c r="O79" s="37"/>
      <c r="P79" s="25"/>
      <c r="Q79" s="11" t="s">
        <v>1681</v>
      </c>
    </row>
    <row r="80" spans="1:17" s="60" customFormat="1" ht="39">
      <c r="A80" s="27" t="s">
        <v>993</v>
      </c>
      <c r="B80" s="45" t="s">
        <v>1046</v>
      </c>
      <c r="C80" s="143" t="s">
        <v>998</v>
      </c>
      <c r="D80" s="144"/>
      <c r="E80" s="144"/>
      <c r="F80" s="144"/>
      <c r="G80" s="144"/>
      <c r="H80" s="144"/>
      <c r="I80" s="144"/>
      <c r="J80" s="144"/>
      <c r="K80" s="146"/>
      <c r="L80" s="30"/>
      <c r="M80" s="30"/>
      <c r="N80" s="30"/>
      <c r="O80" s="25" t="s">
        <v>1137</v>
      </c>
      <c r="P80" s="30"/>
      <c r="Q80" s="11" t="s">
        <v>1682</v>
      </c>
    </row>
    <row r="81" spans="1:20" s="60" customFormat="1" ht="39">
      <c r="A81" s="27" t="s">
        <v>33</v>
      </c>
      <c r="B81" s="28" t="s">
        <v>1046</v>
      </c>
      <c r="C81" s="135" t="s">
        <v>604</v>
      </c>
      <c r="D81" s="137"/>
      <c r="E81" s="137"/>
      <c r="F81" s="137"/>
      <c r="G81" s="138"/>
      <c r="H81" s="29" t="s">
        <v>605</v>
      </c>
      <c r="I81" s="25" t="s">
        <v>1123</v>
      </c>
      <c r="J81" s="25" t="s">
        <v>1123</v>
      </c>
      <c r="K81" s="30"/>
      <c r="L81" s="30"/>
      <c r="M81" s="30"/>
      <c r="N81" s="30"/>
      <c r="O81" s="25" t="s">
        <v>1137</v>
      </c>
      <c r="P81" s="30"/>
      <c r="Q81" s="11" t="s">
        <v>1682</v>
      </c>
    </row>
    <row r="82" spans="1:20" s="59" customFormat="1" ht="39">
      <c r="A82" s="31" t="s">
        <v>36</v>
      </c>
      <c r="B82" s="31" t="s">
        <v>604</v>
      </c>
      <c r="C82" s="84" t="s">
        <v>42</v>
      </c>
      <c r="D82" s="36" t="s">
        <v>43</v>
      </c>
      <c r="E82" s="36" t="s">
        <v>39</v>
      </c>
      <c r="F82" s="36" t="s">
        <v>40</v>
      </c>
      <c r="G82" s="36" t="s">
        <v>41</v>
      </c>
      <c r="H82" s="34"/>
      <c r="I82" s="25" t="s">
        <v>1123</v>
      </c>
      <c r="J82" s="37"/>
      <c r="K82" s="35"/>
      <c r="L82" s="36"/>
      <c r="M82" s="36"/>
      <c r="N82" s="35"/>
      <c r="O82" s="37"/>
      <c r="P82" s="25"/>
      <c r="Q82" s="11" t="s">
        <v>1683</v>
      </c>
    </row>
    <row r="83" spans="1:20" s="59" customFormat="1" ht="39">
      <c r="A83" s="27" t="s">
        <v>993</v>
      </c>
      <c r="B83" s="45" t="s">
        <v>1046</v>
      </c>
      <c r="C83" s="143" t="s">
        <v>999</v>
      </c>
      <c r="D83" s="144"/>
      <c r="E83" s="144"/>
      <c r="F83" s="144"/>
      <c r="G83" s="144"/>
      <c r="H83" s="144"/>
      <c r="I83" s="145"/>
      <c r="J83" s="145"/>
      <c r="K83" s="146"/>
      <c r="L83" s="30"/>
      <c r="M83" s="30"/>
      <c r="N83" s="30"/>
      <c r="O83" s="25" t="s">
        <v>1137</v>
      </c>
      <c r="P83" s="25"/>
      <c r="Q83" s="11" t="s">
        <v>1683</v>
      </c>
    </row>
    <row r="84" spans="1:20" s="59" customFormat="1" ht="39">
      <c r="A84" s="27" t="s">
        <v>33</v>
      </c>
      <c r="B84" s="28" t="s">
        <v>1046</v>
      </c>
      <c r="C84" s="135" t="s">
        <v>144</v>
      </c>
      <c r="D84" s="137"/>
      <c r="E84" s="137"/>
      <c r="F84" s="137"/>
      <c r="G84" s="138"/>
      <c r="H84" s="29" t="s">
        <v>145</v>
      </c>
      <c r="I84" s="25" t="s">
        <v>1123</v>
      </c>
      <c r="J84" s="25" t="s">
        <v>1123</v>
      </c>
      <c r="K84" s="30"/>
      <c r="L84" s="30"/>
      <c r="M84" s="30"/>
      <c r="N84" s="30"/>
      <c r="O84" s="25" t="s">
        <v>1137</v>
      </c>
      <c r="P84" s="25"/>
      <c r="Q84" s="11" t="s">
        <v>1684</v>
      </c>
    </row>
    <row r="85" spans="1:20" s="59" customFormat="1" ht="39">
      <c r="A85" s="31" t="s">
        <v>36</v>
      </c>
      <c r="B85" s="31" t="s">
        <v>144</v>
      </c>
      <c r="C85" s="84" t="s">
        <v>42</v>
      </c>
      <c r="D85" s="36" t="s">
        <v>43</v>
      </c>
      <c r="E85" s="36" t="s">
        <v>39</v>
      </c>
      <c r="F85" s="36" t="s">
        <v>40</v>
      </c>
      <c r="G85" s="36" t="s">
        <v>41</v>
      </c>
      <c r="H85" s="34"/>
      <c r="I85" s="25" t="s">
        <v>1123</v>
      </c>
      <c r="J85" s="37"/>
      <c r="K85" s="35"/>
      <c r="L85" s="36"/>
      <c r="M85" s="36"/>
      <c r="N85" s="35"/>
      <c r="O85" s="37"/>
      <c r="P85" s="25"/>
      <c r="Q85" s="11" t="s">
        <v>1684</v>
      </c>
    </row>
    <row r="86" spans="1:20" s="61" customFormat="1" ht="51.75" customHeight="1">
      <c r="A86" s="27" t="s">
        <v>29</v>
      </c>
      <c r="B86" s="45" t="s">
        <v>1051</v>
      </c>
      <c r="C86" s="139" t="s">
        <v>1052</v>
      </c>
      <c r="D86" s="139"/>
      <c r="E86" s="139"/>
      <c r="F86" s="139"/>
      <c r="G86" s="139"/>
      <c r="H86" s="139"/>
      <c r="I86" s="73" t="s">
        <v>1053</v>
      </c>
      <c r="J86" s="73" t="s">
        <v>1054</v>
      </c>
      <c r="K86" s="106" t="s">
        <v>1055</v>
      </c>
      <c r="L86" s="106"/>
      <c r="M86" s="106"/>
      <c r="N86" s="106"/>
      <c r="O86" s="25" t="s">
        <v>1137</v>
      </c>
      <c r="P86" s="74"/>
      <c r="Q86" s="11" t="s">
        <v>1685</v>
      </c>
      <c r="S86" s="59" t="s">
        <v>1864</v>
      </c>
      <c r="T86" s="59"/>
    </row>
    <row r="87" spans="1:20" s="59" customFormat="1" ht="39">
      <c r="A87" s="27" t="s">
        <v>993</v>
      </c>
      <c r="B87" s="45" t="s">
        <v>1051</v>
      </c>
      <c r="C87" s="143" t="s">
        <v>994</v>
      </c>
      <c r="D87" s="144"/>
      <c r="E87" s="144"/>
      <c r="F87" s="144"/>
      <c r="G87" s="144"/>
      <c r="H87" s="144"/>
      <c r="I87" s="145"/>
      <c r="J87" s="145"/>
      <c r="K87" s="146"/>
      <c r="L87" s="30"/>
      <c r="M87" s="30"/>
      <c r="N87" s="30"/>
      <c r="O87" s="25" t="s">
        <v>1137</v>
      </c>
      <c r="P87" s="25"/>
      <c r="Q87" s="11" t="s">
        <v>1685</v>
      </c>
    </row>
    <row r="88" spans="1:20" s="59" customFormat="1" ht="39">
      <c r="A88" s="27" t="s">
        <v>33</v>
      </c>
      <c r="B88" s="28" t="s">
        <v>1051</v>
      </c>
      <c r="C88" s="135" t="s">
        <v>37</v>
      </c>
      <c r="D88" s="137"/>
      <c r="E88" s="137"/>
      <c r="F88" s="137"/>
      <c r="G88" s="138"/>
      <c r="H88" s="29" t="s">
        <v>291</v>
      </c>
      <c r="I88" s="25" t="s">
        <v>1123</v>
      </c>
      <c r="J88" s="25" t="s">
        <v>1123</v>
      </c>
      <c r="K88" s="30"/>
      <c r="L88" s="30"/>
      <c r="M88" s="30"/>
      <c r="N88" s="30"/>
      <c r="O88" s="25" t="s">
        <v>1137</v>
      </c>
      <c r="P88" s="25"/>
      <c r="Q88" s="11" t="s">
        <v>1685</v>
      </c>
    </row>
    <row r="89" spans="1:20" s="59" customFormat="1" ht="63">
      <c r="A89" s="31" t="s">
        <v>36</v>
      </c>
      <c r="B89" s="31" t="s">
        <v>37</v>
      </c>
      <c r="C89" s="84" t="s">
        <v>1040</v>
      </c>
      <c r="D89" s="43" t="s">
        <v>1652</v>
      </c>
      <c r="E89" s="85" t="str">
        <f>HYPERLINK("01-组织级\02-组织工作库\01-会议记录\高层会议记录(Kamfu-SPI-MeetingRcd-2018-06-07)V1-0-engl.docx","engl")</f>
        <v>engl</v>
      </c>
      <c r="F89" s="36" t="s">
        <v>1073</v>
      </c>
      <c r="G89" s="36" t="s">
        <v>41</v>
      </c>
      <c r="H89" s="34"/>
      <c r="I89" s="25" t="s">
        <v>1123</v>
      </c>
      <c r="J89" s="37"/>
      <c r="K89" s="35"/>
      <c r="L89" s="36"/>
      <c r="M89" s="36"/>
      <c r="N89" s="35"/>
      <c r="O89" s="37"/>
      <c r="P89" s="25"/>
      <c r="Q89" s="11" t="s">
        <v>1686</v>
      </c>
    </row>
    <row r="90" spans="1:20" s="59" customFormat="1" ht="39">
      <c r="A90" s="27" t="s">
        <v>33</v>
      </c>
      <c r="B90" s="28" t="s">
        <v>1051</v>
      </c>
      <c r="C90" s="135" t="s">
        <v>190</v>
      </c>
      <c r="D90" s="137"/>
      <c r="E90" s="137"/>
      <c r="F90" s="137"/>
      <c r="G90" s="138"/>
      <c r="H90" s="29" t="s">
        <v>294</v>
      </c>
      <c r="I90" s="25" t="s">
        <v>1123</v>
      </c>
      <c r="J90" s="25" t="s">
        <v>1123</v>
      </c>
      <c r="K90" s="30"/>
      <c r="L90" s="30"/>
      <c r="M90" s="30"/>
      <c r="N90" s="30"/>
      <c r="O90" s="25" t="s">
        <v>1137</v>
      </c>
      <c r="P90" s="25"/>
      <c r="Q90" s="11" t="s">
        <v>1686</v>
      </c>
    </row>
    <row r="91" spans="1:20" s="59" customFormat="1" ht="39">
      <c r="A91" s="31" t="s">
        <v>36</v>
      </c>
      <c r="B91" s="31" t="s">
        <v>190</v>
      </c>
      <c r="C91" s="84" t="s">
        <v>42</v>
      </c>
      <c r="D91" s="36" t="s">
        <v>43</v>
      </c>
      <c r="E91" s="36" t="s">
        <v>39</v>
      </c>
      <c r="F91" s="36" t="s">
        <v>40</v>
      </c>
      <c r="G91" s="36" t="s">
        <v>41</v>
      </c>
      <c r="H91" s="34"/>
      <c r="I91" s="25" t="s">
        <v>1123</v>
      </c>
      <c r="J91" s="37"/>
      <c r="K91" s="35"/>
      <c r="L91" s="36"/>
      <c r="M91" s="36"/>
      <c r="N91" s="35"/>
      <c r="O91" s="37"/>
      <c r="P91" s="25"/>
      <c r="Q91" s="11" t="s">
        <v>1687</v>
      </c>
    </row>
    <row r="92" spans="1:20" s="59" customFormat="1" ht="39">
      <c r="A92" s="27" t="s">
        <v>993</v>
      </c>
      <c r="B92" s="45" t="s">
        <v>1051</v>
      </c>
      <c r="C92" s="143" t="s">
        <v>995</v>
      </c>
      <c r="D92" s="144"/>
      <c r="E92" s="144"/>
      <c r="F92" s="144"/>
      <c r="G92" s="144"/>
      <c r="H92" s="144"/>
      <c r="I92" s="145"/>
      <c r="J92" s="145"/>
      <c r="K92" s="146"/>
      <c r="L92" s="30"/>
      <c r="M92" s="30"/>
      <c r="N92" s="30"/>
      <c r="O92" s="25" t="s">
        <v>1137</v>
      </c>
      <c r="P92" s="25"/>
      <c r="Q92" s="11" t="s">
        <v>1687</v>
      </c>
    </row>
    <row r="93" spans="1:20" s="59" customFormat="1" ht="39">
      <c r="A93" s="27" t="s">
        <v>33</v>
      </c>
      <c r="B93" s="28" t="s">
        <v>1051</v>
      </c>
      <c r="C93" s="135" t="s">
        <v>37</v>
      </c>
      <c r="D93" s="137"/>
      <c r="E93" s="137"/>
      <c r="F93" s="137"/>
      <c r="G93" s="138"/>
      <c r="H93" s="29" t="s">
        <v>291</v>
      </c>
      <c r="I93" s="25" t="s">
        <v>1123</v>
      </c>
      <c r="J93" s="25" t="s">
        <v>1123</v>
      </c>
      <c r="K93" s="30"/>
      <c r="L93" s="30"/>
      <c r="M93" s="30"/>
      <c r="N93" s="30"/>
      <c r="O93" s="25" t="s">
        <v>1137</v>
      </c>
      <c r="P93" s="25"/>
      <c r="Q93" s="11" t="s">
        <v>1687</v>
      </c>
    </row>
    <row r="94" spans="1:20" s="59" customFormat="1" ht="39">
      <c r="A94" s="31" t="s">
        <v>36</v>
      </c>
      <c r="B94" s="31" t="s">
        <v>37</v>
      </c>
      <c r="C94" s="84" t="s">
        <v>42</v>
      </c>
      <c r="D94" s="36" t="s">
        <v>43</v>
      </c>
      <c r="E94" s="36" t="s">
        <v>39</v>
      </c>
      <c r="F94" s="36" t="s">
        <v>40</v>
      </c>
      <c r="G94" s="36" t="s">
        <v>41</v>
      </c>
      <c r="H94" s="34"/>
      <c r="I94" s="25" t="s">
        <v>1123</v>
      </c>
      <c r="J94" s="37"/>
      <c r="K94" s="35"/>
      <c r="L94" s="36"/>
      <c r="M94" s="36"/>
      <c r="N94" s="35"/>
      <c r="O94" s="37"/>
      <c r="P94" s="25"/>
      <c r="Q94" s="11" t="s">
        <v>1688</v>
      </c>
    </row>
    <row r="95" spans="1:20" s="59" customFormat="1" ht="39">
      <c r="A95" s="27" t="s">
        <v>33</v>
      </c>
      <c r="B95" s="28" t="s">
        <v>1051</v>
      </c>
      <c r="C95" s="135" t="s">
        <v>572</v>
      </c>
      <c r="D95" s="137"/>
      <c r="E95" s="137"/>
      <c r="F95" s="137"/>
      <c r="G95" s="138"/>
      <c r="H95" s="29" t="s">
        <v>571</v>
      </c>
      <c r="I95" s="25" t="s">
        <v>1123</v>
      </c>
      <c r="J95" s="25" t="s">
        <v>1123</v>
      </c>
      <c r="K95" s="30"/>
      <c r="L95" s="30"/>
      <c r="M95" s="30"/>
      <c r="N95" s="30"/>
      <c r="O95" s="25" t="s">
        <v>1137</v>
      </c>
      <c r="P95" s="25"/>
      <c r="Q95" s="11" t="s">
        <v>1688</v>
      </c>
    </row>
    <row r="96" spans="1:20" s="59" customFormat="1" ht="39">
      <c r="A96" s="31" t="s">
        <v>36</v>
      </c>
      <c r="B96" s="31" t="s">
        <v>572</v>
      </c>
      <c r="C96" s="84" t="s">
        <v>42</v>
      </c>
      <c r="D96" s="36" t="s">
        <v>43</v>
      </c>
      <c r="E96" s="36" t="s">
        <v>39</v>
      </c>
      <c r="F96" s="36" t="s">
        <v>40</v>
      </c>
      <c r="G96" s="36" t="s">
        <v>41</v>
      </c>
      <c r="H96" s="34"/>
      <c r="I96" s="25" t="s">
        <v>1123</v>
      </c>
      <c r="J96" s="37"/>
      <c r="K96" s="35"/>
      <c r="L96" s="36"/>
      <c r="M96" s="36"/>
      <c r="N96" s="35"/>
      <c r="O96" s="37"/>
      <c r="P96" s="25"/>
      <c r="Q96" s="11" t="s">
        <v>1689</v>
      </c>
    </row>
    <row r="97" spans="1:20" s="59" customFormat="1" ht="39">
      <c r="A97" s="27" t="s">
        <v>33</v>
      </c>
      <c r="B97" s="28" t="s">
        <v>1051</v>
      </c>
      <c r="C97" s="135" t="s">
        <v>190</v>
      </c>
      <c r="D97" s="137"/>
      <c r="E97" s="137"/>
      <c r="F97" s="137"/>
      <c r="G97" s="138"/>
      <c r="H97" s="29" t="s">
        <v>294</v>
      </c>
      <c r="I97" s="25" t="s">
        <v>1123</v>
      </c>
      <c r="J97" s="25" t="s">
        <v>1123</v>
      </c>
      <c r="K97" s="30"/>
      <c r="L97" s="30"/>
      <c r="M97" s="30"/>
      <c r="N97" s="30"/>
      <c r="O97" s="25" t="s">
        <v>1137</v>
      </c>
      <c r="P97" s="25"/>
      <c r="Q97" s="11" t="s">
        <v>1689</v>
      </c>
    </row>
    <row r="98" spans="1:20" s="59" customFormat="1" ht="39">
      <c r="A98" s="31" t="s">
        <v>36</v>
      </c>
      <c r="B98" s="31" t="s">
        <v>190</v>
      </c>
      <c r="C98" s="84" t="s">
        <v>42</v>
      </c>
      <c r="D98" s="36" t="s">
        <v>43</v>
      </c>
      <c r="E98" s="36" t="s">
        <v>39</v>
      </c>
      <c r="F98" s="36" t="s">
        <v>40</v>
      </c>
      <c r="G98" s="36" t="s">
        <v>41</v>
      </c>
      <c r="H98" s="34"/>
      <c r="I98" s="25" t="s">
        <v>1123</v>
      </c>
      <c r="J98" s="37"/>
      <c r="K98" s="35"/>
      <c r="L98" s="36"/>
      <c r="M98" s="36"/>
      <c r="N98" s="35"/>
      <c r="O98" s="37"/>
      <c r="P98" s="25"/>
      <c r="Q98" s="11" t="s">
        <v>1690</v>
      </c>
    </row>
    <row r="99" spans="1:20" s="59" customFormat="1" ht="39">
      <c r="A99" s="27" t="s">
        <v>993</v>
      </c>
      <c r="B99" s="45" t="s">
        <v>1051</v>
      </c>
      <c r="C99" s="143" t="s">
        <v>996</v>
      </c>
      <c r="D99" s="144"/>
      <c r="E99" s="144"/>
      <c r="F99" s="144"/>
      <c r="G99" s="144"/>
      <c r="H99" s="144"/>
      <c r="I99" s="145"/>
      <c r="J99" s="145"/>
      <c r="K99" s="146"/>
      <c r="L99" s="30"/>
      <c r="M99" s="30"/>
      <c r="N99" s="30"/>
      <c r="O99" s="25" t="s">
        <v>1137</v>
      </c>
      <c r="P99" s="25"/>
      <c r="Q99" s="11" t="s">
        <v>1690</v>
      </c>
    </row>
    <row r="100" spans="1:20" s="59" customFormat="1" ht="39">
      <c r="A100" s="27" t="s">
        <v>33</v>
      </c>
      <c r="B100" s="28" t="s">
        <v>1051</v>
      </c>
      <c r="C100" s="135" t="s">
        <v>877</v>
      </c>
      <c r="D100" s="137"/>
      <c r="E100" s="137"/>
      <c r="F100" s="137"/>
      <c r="G100" s="138"/>
      <c r="H100" s="29" t="s">
        <v>878</v>
      </c>
      <c r="I100" s="25" t="s">
        <v>1123</v>
      </c>
      <c r="J100" s="25" t="s">
        <v>1123</v>
      </c>
      <c r="K100" s="30"/>
      <c r="L100" s="30"/>
      <c r="M100" s="30"/>
      <c r="N100" s="30"/>
      <c r="O100" s="25" t="s">
        <v>1137</v>
      </c>
      <c r="P100" s="25"/>
      <c r="Q100" s="11" t="s">
        <v>1691</v>
      </c>
    </row>
    <row r="101" spans="1:20" s="59" customFormat="1" ht="39">
      <c r="A101" s="31" t="s">
        <v>36</v>
      </c>
      <c r="B101" s="31" t="s">
        <v>877</v>
      </c>
      <c r="C101" s="84" t="s">
        <v>42</v>
      </c>
      <c r="D101" s="36" t="s">
        <v>43</v>
      </c>
      <c r="E101" s="36" t="s">
        <v>39</v>
      </c>
      <c r="F101" s="36" t="s">
        <v>40</v>
      </c>
      <c r="G101" s="36" t="s">
        <v>41</v>
      </c>
      <c r="H101" s="34"/>
      <c r="I101" s="25" t="s">
        <v>1123</v>
      </c>
      <c r="J101" s="37"/>
      <c r="K101" s="35"/>
      <c r="L101" s="36"/>
      <c r="M101" s="36"/>
      <c r="N101" s="35"/>
      <c r="O101" s="37"/>
      <c r="P101" s="25"/>
      <c r="Q101" s="11" t="s">
        <v>1691</v>
      </c>
    </row>
    <row r="102" spans="1:20" s="59" customFormat="1" ht="39">
      <c r="A102" s="27" t="s">
        <v>993</v>
      </c>
      <c r="B102" s="45" t="s">
        <v>1051</v>
      </c>
      <c r="C102" s="143" t="s">
        <v>997</v>
      </c>
      <c r="D102" s="144"/>
      <c r="E102" s="144"/>
      <c r="F102" s="144"/>
      <c r="G102" s="144"/>
      <c r="H102" s="144"/>
      <c r="I102" s="145"/>
      <c r="J102" s="145"/>
      <c r="K102" s="146"/>
      <c r="L102" s="30"/>
      <c r="M102" s="30"/>
      <c r="N102" s="30"/>
      <c r="O102" s="25" t="s">
        <v>1137</v>
      </c>
      <c r="P102" s="25"/>
      <c r="Q102" s="11" t="s">
        <v>1691</v>
      </c>
    </row>
    <row r="103" spans="1:20" s="59" customFormat="1" ht="39">
      <c r="A103" s="27" t="s">
        <v>33</v>
      </c>
      <c r="B103" s="28" t="s">
        <v>1051</v>
      </c>
      <c r="C103" s="135" t="s">
        <v>334</v>
      </c>
      <c r="D103" s="137"/>
      <c r="E103" s="137"/>
      <c r="F103" s="137"/>
      <c r="G103" s="138"/>
      <c r="H103" s="29" t="s">
        <v>335</v>
      </c>
      <c r="I103" s="25" t="s">
        <v>1123</v>
      </c>
      <c r="J103" s="25" t="s">
        <v>1123</v>
      </c>
      <c r="K103" s="30"/>
      <c r="L103" s="30"/>
      <c r="M103" s="30"/>
      <c r="N103" s="30"/>
      <c r="O103" s="25" t="s">
        <v>1137</v>
      </c>
      <c r="P103" s="25"/>
      <c r="Q103" s="11" t="s">
        <v>1692</v>
      </c>
    </row>
    <row r="104" spans="1:20" s="59" customFormat="1" ht="39">
      <c r="A104" s="31" t="s">
        <v>36</v>
      </c>
      <c r="B104" s="31" t="s">
        <v>334</v>
      </c>
      <c r="C104" s="84" t="s">
        <v>42</v>
      </c>
      <c r="D104" s="36" t="s">
        <v>43</v>
      </c>
      <c r="E104" s="36" t="s">
        <v>39</v>
      </c>
      <c r="F104" s="36" t="s">
        <v>40</v>
      </c>
      <c r="G104" s="36" t="s">
        <v>41</v>
      </c>
      <c r="H104" s="34"/>
      <c r="I104" s="25" t="s">
        <v>1123</v>
      </c>
      <c r="J104" s="37"/>
      <c r="K104" s="35"/>
      <c r="L104" s="36"/>
      <c r="M104" s="36"/>
      <c r="N104" s="35"/>
      <c r="O104" s="37"/>
      <c r="P104" s="25"/>
      <c r="Q104" s="11" t="s">
        <v>1692</v>
      </c>
    </row>
    <row r="105" spans="1:20" s="59" customFormat="1" ht="39">
      <c r="A105" s="27" t="s">
        <v>993</v>
      </c>
      <c r="B105" s="45" t="s">
        <v>1051</v>
      </c>
      <c r="C105" s="143" t="s">
        <v>998</v>
      </c>
      <c r="D105" s="144"/>
      <c r="E105" s="144"/>
      <c r="F105" s="144"/>
      <c r="G105" s="144"/>
      <c r="H105" s="144"/>
      <c r="I105" s="145"/>
      <c r="J105" s="145"/>
      <c r="K105" s="146"/>
      <c r="L105" s="30"/>
      <c r="M105" s="30"/>
      <c r="N105" s="30"/>
      <c r="O105" s="25" t="s">
        <v>1137</v>
      </c>
      <c r="P105" s="25"/>
      <c r="Q105" s="11" t="s">
        <v>1693</v>
      </c>
    </row>
    <row r="106" spans="1:20" s="59" customFormat="1" ht="39">
      <c r="A106" s="27" t="s">
        <v>33</v>
      </c>
      <c r="B106" s="28" t="s">
        <v>1051</v>
      </c>
      <c r="C106" s="135" t="s">
        <v>604</v>
      </c>
      <c r="D106" s="137"/>
      <c r="E106" s="137"/>
      <c r="F106" s="137"/>
      <c r="G106" s="138"/>
      <c r="H106" s="29" t="s">
        <v>605</v>
      </c>
      <c r="I106" s="25" t="s">
        <v>1123</v>
      </c>
      <c r="J106" s="25" t="s">
        <v>1123</v>
      </c>
      <c r="K106" s="30"/>
      <c r="L106" s="30"/>
      <c r="M106" s="30"/>
      <c r="N106" s="30"/>
      <c r="O106" s="25" t="s">
        <v>1137</v>
      </c>
      <c r="P106" s="25"/>
      <c r="Q106" s="11" t="s">
        <v>1693</v>
      </c>
    </row>
    <row r="107" spans="1:20" s="59" customFormat="1" ht="39">
      <c r="A107" s="31" t="s">
        <v>36</v>
      </c>
      <c r="B107" s="31" t="s">
        <v>604</v>
      </c>
      <c r="C107" s="84" t="s">
        <v>42</v>
      </c>
      <c r="D107" s="36" t="s">
        <v>43</v>
      </c>
      <c r="E107" s="36" t="s">
        <v>39</v>
      </c>
      <c r="F107" s="36" t="s">
        <v>40</v>
      </c>
      <c r="G107" s="36" t="s">
        <v>41</v>
      </c>
      <c r="H107" s="34"/>
      <c r="I107" s="25" t="s">
        <v>1123</v>
      </c>
      <c r="J107" s="37"/>
      <c r="K107" s="35"/>
      <c r="L107" s="36"/>
      <c r="M107" s="36"/>
      <c r="N107" s="35"/>
      <c r="O107" s="37"/>
      <c r="P107" s="25"/>
      <c r="Q107" s="11" t="s">
        <v>1693</v>
      </c>
    </row>
    <row r="108" spans="1:20" s="59" customFormat="1" ht="39">
      <c r="A108" s="27" t="s">
        <v>993</v>
      </c>
      <c r="B108" s="45" t="s">
        <v>1051</v>
      </c>
      <c r="C108" s="143" t="s">
        <v>999</v>
      </c>
      <c r="D108" s="144"/>
      <c r="E108" s="144"/>
      <c r="F108" s="144"/>
      <c r="G108" s="144"/>
      <c r="H108" s="144"/>
      <c r="I108" s="145"/>
      <c r="J108" s="145"/>
      <c r="K108" s="146"/>
      <c r="L108" s="30"/>
      <c r="M108" s="30"/>
      <c r="N108" s="30"/>
      <c r="O108" s="25" t="s">
        <v>1137</v>
      </c>
      <c r="P108" s="25"/>
      <c r="Q108" s="11" t="s">
        <v>1694</v>
      </c>
    </row>
    <row r="109" spans="1:20" s="59" customFormat="1" ht="39">
      <c r="A109" s="27" t="s">
        <v>33</v>
      </c>
      <c r="B109" s="28" t="s">
        <v>1051</v>
      </c>
      <c r="C109" s="135" t="s">
        <v>144</v>
      </c>
      <c r="D109" s="137"/>
      <c r="E109" s="137"/>
      <c r="F109" s="137"/>
      <c r="G109" s="138"/>
      <c r="H109" s="29" t="s">
        <v>145</v>
      </c>
      <c r="I109" s="25" t="s">
        <v>1123</v>
      </c>
      <c r="J109" s="25" t="s">
        <v>1123</v>
      </c>
      <c r="K109" s="30"/>
      <c r="L109" s="30"/>
      <c r="M109" s="30"/>
      <c r="N109" s="30"/>
      <c r="O109" s="25" t="s">
        <v>1137</v>
      </c>
      <c r="P109" s="25"/>
      <c r="Q109" s="11" t="s">
        <v>1694</v>
      </c>
    </row>
    <row r="110" spans="1:20" s="59" customFormat="1" ht="39">
      <c r="A110" s="31" t="s">
        <v>36</v>
      </c>
      <c r="B110" s="31" t="s">
        <v>144</v>
      </c>
      <c r="C110" s="84" t="s">
        <v>42</v>
      </c>
      <c r="D110" s="36" t="s">
        <v>43</v>
      </c>
      <c r="E110" s="36" t="s">
        <v>39</v>
      </c>
      <c r="F110" s="36" t="s">
        <v>40</v>
      </c>
      <c r="G110" s="36" t="s">
        <v>41</v>
      </c>
      <c r="H110" s="34"/>
      <c r="I110" s="25" t="s">
        <v>1123</v>
      </c>
      <c r="J110" s="37"/>
      <c r="K110" s="35"/>
      <c r="L110" s="36"/>
      <c r="M110" s="36"/>
      <c r="N110" s="35"/>
      <c r="O110" s="37"/>
      <c r="P110" s="25"/>
      <c r="Q110" s="11" t="s">
        <v>1695</v>
      </c>
    </row>
    <row r="111" spans="1:20" s="61" customFormat="1" ht="51.75" customHeight="1">
      <c r="A111" s="27" t="s">
        <v>29</v>
      </c>
      <c r="B111" s="45" t="s">
        <v>1056</v>
      </c>
      <c r="C111" s="139" t="s">
        <v>1057</v>
      </c>
      <c r="D111" s="139"/>
      <c r="E111" s="139"/>
      <c r="F111" s="139"/>
      <c r="G111" s="139"/>
      <c r="H111" s="139"/>
      <c r="I111" s="73" t="s">
        <v>1058</v>
      </c>
      <c r="J111" s="73" t="s">
        <v>1059</v>
      </c>
      <c r="K111" s="106" t="s">
        <v>1055</v>
      </c>
      <c r="L111" s="106"/>
      <c r="M111" s="106"/>
      <c r="N111" s="106"/>
      <c r="O111" s="25" t="s">
        <v>1137</v>
      </c>
      <c r="P111" s="74"/>
      <c r="Q111" s="11" t="s">
        <v>1696</v>
      </c>
      <c r="S111" s="59" t="s">
        <v>1865</v>
      </c>
      <c r="T111" s="59"/>
    </row>
    <row r="112" spans="1:20" s="59" customFormat="1" ht="39">
      <c r="A112" s="27" t="s">
        <v>993</v>
      </c>
      <c r="B112" s="45" t="s">
        <v>1056</v>
      </c>
      <c r="C112" s="143" t="s">
        <v>994</v>
      </c>
      <c r="D112" s="144"/>
      <c r="E112" s="144"/>
      <c r="F112" s="144"/>
      <c r="G112" s="144"/>
      <c r="H112" s="144"/>
      <c r="I112" s="145"/>
      <c r="J112" s="145"/>
      <c r="K112" s="146"/>
      <c r="L112" s="30"/>
      <c r="M112" s="30"/>
      <c r="N112" s="30"/>
      <c r="O112" s="25" t="s">
        <v>1137</v>
      </c>
      <c r="P112" s="25"/>
      <c r="Q112" s="11" t="s">
        <v>1696</v>
      </c>
    </row>
    <row r="113" spans="1:17" s="59" customFormat="1" ht="39">
      <c r="A113" s="27" t="s">
        <v>33</v>
      </c>
      <c r="B113" s="28" t="s">
        <v>1056</v>
      </c>
      <c r="C113" s="135" t="s">
        <v>37</v>
      </c>
      <c r="D113" s="137"/>
      <c r="E113" s="137"/>
      <c r="F113" s="137"/>
      <c r="G113" s="138"/>
      <c r="H113" s="29" t="s">
        <v>291</v>
      </c>
      <c r="I113" s="25" t="s">
        <v>1123</v>
      </c>
      <c r="J113" s="25" t="s">
        <v>1123</v>
      </c>
      <c r="K113" s="30"/>
      <c r="L113" s="30"/>
      <c r="M113" s="30"/>
      <c r="N113" s="30"/>
      <c r="O113" s="25" t="s">
        <v>1137</v>
      </c>
      <c r="P113" s="25"/>
      <c r="Q113" s="11" t="s">
        <v>1697</v>
      </c>
    </row>
    <row r="114" spans="1:17" s="59" customFormat="1" ht="90">
      <c r="A114" s="31" t="s">
        <v>36</v>
      </c>
      <c r="B114" s="31" t="s">
        <v>37</v>
      </c>
      <c r="C114" s="84" t="s">
        <v>1010</v>
      </c>
      <c r="D114" s="43" t="s">
        <v>1655</v>
      </c>
      <c r="E114" s="85" t="str">
        <f>HYPERLINK("01-组织级\02-组织工作库\03-QA活动库\组织级工作产品和过程检查表(Kamfu-ORG-PQA-Checklist_20180627)V1-0-engl.xlsx","engl")</f>
        <v>engl</v>
      </c>
      <c r="F114" s="36" t="s">
        <v>1073</v>
      </c>
      <c r="G114" s="36" t="s">
        <v>41</v>
      </c>
      <c r="H114" s="34"/>
      <c r="I114" s="25" t="s">
        <v>1123</v>
      </c>
      <c r="J114" s="37"/>
      <c r="K114" s="35"/>
      <c r="L114" s="36"/>
      <c r="M114" s="36"/>
      <c r="N114" s="35"/>
      <c r="O114" s="37"/>
      <c r="P114" s="25"/>
      <c r="Q114" s="11" t="s">
        <v>1697</v>
      </c>
    </row>
    <row r="115" spans="1:17" s="59" customFormat="1" ht="39">
      <c r="A115" s="27" t="s">
        <v>33</v>
      </c>
      <c r="B115" s="28" t="s">
        <v>1056</v>
      </c>
      <c r="C115" s="135" t="s">
        <v>190</v>
      </c>
      <c r="D115" s="137"/>
      <c r="E115" s="137"/>
      <c r="F115" s="137"/>
      <c r="G115" s="138"/>
      <c r="H115" s="29" t="s">
        <v>294</v>
      </c>
      <c r="I115" s="25" t="s">
        <v>1123</v>
      </c>
      <c r="J115" s="25" t="s">
        <v>1123</v>
      </c>
      <c r="K115" s="30"/>
      <c r="L115" s="30"/>
      <c r="M115" s="30"/>
      <c r="N115" s="30"/>
      <c r="O115" s="25" t="s">
        <v>1137</v>
      </c>
      <c r="P115" s="25"/>
      <c r="Q115" s="11" t="s">
        <v>1697</v>
      </c>
    </row>
    <row r="116" spans="1:17" s="59" customFormat="1" ht="39">
      <c r="A116" s="31" t="s">
        <v>36</v>
      </c>
      <c r="B116" s="31" t="s">
        <v>190</v>
      </c>
      <c r="C116" s="84" t="s">
        <v>42</v>
      </c>
      <c r="D116" s="36" t="s">
        <v>43</v>
      </c>
      <c r="E116" s="36" t="s">
        <v>39</v>
      </c>
      <c r="F116" s="36" t="s">
        <v>40</v>
      </c>
      <c r="G116" s="36" t="s">
        <v>41</v>
      </c>
      <c r="H116" s="34"/>
      <c r="I116" s="25" t="s">
        <v>1123</v>
      </c>
      <c r="J116" s="37"/>
      <c r="K116" s="35"/>
      <c r="L116" s="36"/>
      <c r="M116" s="36"/>
      <c r="N116" s="35"/>
      <c r="O116" s="37"/>
      <c r="P116" s="25"/>
      <c r="Q116" s="11" t="s">
        <v>1698</v>
      </c>
    </row>
    <row r="117" spans="1:17" s="59" customFormat="1" ht="39">
      <c r="A117" s="27" t="s">
        <v>993</v>
      </c>
      <c r="B117" s="45" t="s">
        <v>1056</v>
      </c>
      <c r="C117" s="143" t="s">
        <v>995</v>
      </c>
      <c r="D117" s="144"/>
      <c r="E117" s="144"/>
      <c r="F117" s="144"/>
      <c r="G117" s="144"/>
      <c r="H117" s="144"/>
      <c r="I117" s="145"/>
      <c r="J117" s="145"/>
      <c r="K117" s="146"/>
      <c r="L117" s="30"/>
      <c r="M117" s="30"/>
      <c r="N117" s="30"/>
      <c r="O117" s="25" t="s">
        <v>1137</v>
      </c>
      <c r="P117" s="25"/>
      <c r="Q117" s="11" t="s">
        <v>1698</v>
      </c>
    </row>
    <row r="118" spans="1:17" s="59" customFormat="1" ht="39">
      <c r="A118" s="27" t="s">
        <v>33</v>
      </c>
      <c r="B118" s="28" t="s">
        <v>1056</v>
      </c>
      <c r="C118" s="135" t="s">
        <v>37</v>
      </c>
      <c r="D118" s="137"/>
      <c r="E118" s="137"/>
      <c r="F118" s="137"/>
      <c r="G118" s="138"/>
      <c r="H118" s="29" t="s">
        <v>291</v>
      </c>
      <c r="I118" s="25" t="s">
        <v>1123</v>
      </c>
      <c r="J118" s="25" t="s">
        <v>1123</v>
      </c>
      <c r="K118" s="30"/>
      <c r="L118" s="30"/>
      <c r="M118" s="30"/>
      <c r="N118" s="30"/>
      <c r="O118" s="25" t="s">
        <v>1137</v>
      </c>
      <c r="P118" s="25"/>
      <c r="Q118" s="11" t="s">
        <v>1698</v>
      </c>
    </row>
    <row r="119" spans="1:17" s="59" customFormat="1" ht="39">
      <c r="A119" s="31" t="s">
        <v>36</v>
      </c>
      <c r="B119" s="31" t="s">
        <v>37</v>
      </c>
      <c r="C119" s="84" t="s">
        <v>42</v>
      </c>
      <c r="D119" s="36" t="s">
        <v>43</v>
      </c>
      <c r="E119" s="36" t="s">
        <v>39</v>
      </c>
      <c r="F119" s="36" t="s">
        <v>40</v>
      </c>
      <c r="G119" s="36" t="s">
        <v>41</v>
      </c>
      <c r="H119" s="34"/>
      <c r="I119" s="25" t="s">
        <v>1123</v>
      </c>
      <c r="J119" s="37"/>
      <c r="K119" s="35"/>
      <c r="L119" s="36"/>
      <c r="M119" s="36"/>
      <c r="N119" s="35"/>
      <c r="O119" s="37"/>
      <c r="P119" s="25"/>
      <c r="Q119" s="11" t="s">
        <v>1699</v>
      </c>
    </row>
    <row r="120" spans="1:17" s="59" customFormat="1" ht="39">
      <c r="A120" s="27" t="s">
        <v>33</v>
      </c>
      <c r="B120" s="28" t="s">
        <v>1056</v>
      </c>
      <c r="C120" s="135" t="s">
        <v>572</v>
      </c>
      <c r="D120" s="137"/>
      <c r="E120" s="137"/>
      <c r="F120" s="137"/>
      <c r="G120" s="138"/>
      <c r="H120" s="29" t="s">
        <v>571</v>
      </c>
      <c r="I120" s="25" t="s">
        <v>1123</v>
      </c>
      <c r="J120" s="25" t="s">
        <v>1123</v>
      </c>
      <c r="K120" s="30"/>
      <c r="L120" s="30"/>
      <c r="M120" s="30"/>
      <c r="N120" s="30"/>
      <c r="O120" s="25" t="s">
        <v>1137</v>
      </c>
      <c r="P120" s="25"/>
      <c r="Q120" s="11" t="s">
        <v>1699</v>
      </c>
    </row>
    <row r="121" spans="1:17" s="59" customFormat="1" ht="39">
      <c r="A121" s="31" t="s">
        <v>36</v>
      </c>
      <c r="B121" s="31" t="s">
        <v>572</v>
      </c>
      <c r="C121" s="84" t="s">
        <v>42</v>
      </c>
      <c r="D121" s="36" t="s">
        <v>43</v>
      </c>
      <c r="E121" s="36" t="s">
        <v>39</v>
      </c>
      <c r="F121" s="36" t="s">
        <v>40</v>
      </c>
      <c r="G121" s="36" t="s">
        <v>41</v>
      </c>
      <c r="H121" s="34"/>
      <c r="I121" s="25" t="s">
        <v>1123</v>
      </c>
      <c r="J121" s="37"/>
      <c r="K121" s="35"/>
      <c r="L121" s="36"/>
      <c r="M121" s="36"/>
      <c r="N121" s="35"/>
      <c r="O121" s="37"/>
      <c r="P121" s="25"/>
      <c r="Q121" s="11" t="s">
        <v>1700</v>
      </c>
    </row>
    <row r="122" spans="1:17" s="59" customFormat="1" ht="39">
      <c r="A122" s="27" t="s">
        <v>33</v>
      </c>
      <c r="B122" s="28" t="s">
        <v>1056</v>
      </c>
      <c r="C122" s="135" t="s">
        <v>190</v>
      </c>
      <c r="D122" s="137"/>
      <c r="E122" s="137"/>
      <c r="F122" s="137"/>
      <c r="G122" s="138"/>
      <c r="H122" s="29" t="s">
        <v>294</v>
      </c>
      <c r="I122" s="25" t="s">
        <v>1123</v>
      </c>
      <c r="J122" s="25" t="s">
        <v>1123</v>
      </c>
      <c r="K122" s="30"/>
      <c r="L122" s="30"/>
      <c r="M122" s="30"/>
      <c r="N122" s="30"/>
      <c r="O122" s="25" t="s">
        <v>1137</v>
      </c>
      <c r="P122" s="25"/>
      <c r="Q122" s="11" t="s">
        <v>1700</v>
      </c>
    </row>
    <row r="123" spans="1:17" s="59" customFormat="1" ht="39">
      <c r="A123" s="31" t="s">
        <v>36</v>
      </c>
      <c r="B123" s="31" t="s">
        <v>190</v>
      </c>
      <c r="C123" s="84" t="s">
        <v>42</v>
      </c>
      <c r="D123" s="36" t="s">
        <v>43</v>
      </c>
      <c r="E123" s="36" t="s">
        <v>39</v>
      </c>
      <c r="F123" s="36" t="s">
        <v>40</v>
      </c>
      <c r="G123" s="36" t="s">
        <v>41</v>
      </c>
      <c r="H123" s="34"/>
      <c r="I123" s="25" t="s">
        <v>1123</v>
      </c>
      <c r="J123" s="37"/>
      <c r="K123" s="35"/>
      <c r="L123" s="36"/>
      <c r="M123" s="36"/>
      <c r="N123" s="35"/>
      <c r="O123" s="37"/>
      <c r="P123" s="25"/>
      <c r="Q123" s="11" t="s">
        <v>1700</v>
      </c>
    </row>
    <row r="124" spans="1:17" s="59" customFormat="1" ht="39">
      <c r="A124" s="27" t="s">
        <v>993</v>
      </c>
      <c r="B124" s="45" t="s">
        <v>1056</v>
      </c>
      <c r="C124" s="143" t="s">
        <v>996</v>
      </c>
      <c r="D124" s="144"/>
      <c r="E124" s="144"/>
      <c r="F124" s="144"/>
      <c r="G124" s="144"/>
      <c r="H124" s="144"/>
      <c r="I124" s="145"/>
      <c r="J124" s="145"/>
      <c r="K124" s="146"/>
      <c r="L124" s="30"/>
      <c r="M124" s="30"/>
      <c r="N124" s="30"/>
      <c r="O124" s="25" t="s">
        <v>1137</v>
      </c>
      <c r="P124" s="25"/>
      <c r="Q124" s="11" t="s">
        <v>1701</v>
      </c>
    </row>
    <row r="125" spans="1:17" s="59" customFormat="1" ht="39">
      <c r="A125" s="27" t="s">
        <v>33</v>
      </c>
      <c r="B125" s="28" t="s">
        <v>1056</v>
      </c>
      <c r="C125" s="135" t="s">
        <v>877</v>
      </c>
      <c r="D125" s="137"/>
      <c r="E125" s="137"/>
      <c r="F125" s="137"/>
      <c r="G125" s="138"/>
      <c r="H125" s="29" t="s">
        <v>878</v>
      </c>
      <c r="I125" s="25" t="s">
        <v>1123</v>
      </c>
      <c r="J125" s="25" t="s">
        <v>1123</v>
      </c>
      <c r="K125" s="30"/>
      <c r="L125" s="30"/>
      <c r="M125" s="30"/>
      <c r="N125" s="30"/>
      <c r="O125" s="25" t="s">
        <v>1137</v>
      </c>
      <c r="P125" s="25"/>
      <c r="Q125" s="11" t="s">
        <v>1701</v>
      </c>
    </row>
    <row r="126" spans="1:17" s="59" customFormat="1" ht="39">
      <c r="A126" s="31" t="s">
        <v>36</v>
      </c>
      <c r="B126" s="31" t="s">
        <v>877</v>
      </c>
      <c r="C126" s="84" t="s">
        <v>42</v>
      </c>
      <c r="D126" s="36" t="s">
        <v>43</v>
      </c>
      <c r="E126" s="36" t="s">
        <v>39</v>
      </c>
      <c r="F126" s="36" t="s">
        <v>40</v>
      </c>
      <c r="G126" s="36" t="s">
        <v>41</v>
      </c>
      <c r="H126" s="34"/>
      <c r="I126" s="25" t="s">
        <v>1123</v>
      </c>
      <c r="J126" s="37"/>
      <c r="K126" s="35"/>
      <c r="L126" s="36"/>
      <c r="M126" s="36"/>
      <c r="N126" s="35"/>
      <c r="O126" s="37"/>
      <c r="P126" s="25"/>
      <c r="Q126" s="11" t="s">
        <v>1702</v>
      </c>
    </row>
    <row r="127" spans="1:17" s="59" customFormat="1" ht="39">
      <c r="A127" s="27" t="s">
        <v>993</v>
      </c>
      <c r="B127" s="45" t="s">
        <v>1056</v>
      </c>
      <c r="C127" s="143" t="s">
        <v>997</v>
      </c>
      <c r="D127" s="144"/>
      <c r="E127" s="144"/>
      <c r="F127" s="144"/>
      <c r="G127" s="144"/>
      <c r="H127" s="144"/>
      <c r="I127" s="145"/>
      <c r="J127" s="145"/>
      <c r="K127" s="146"/>
      <c r="L127" s="30"/>
      <c r="M127" s="30"/>
      <c r="N127" s="30"/>
      <c r="O127" s="25" t="s">
        <v>1137</v>
      </c>
      <c r="P127" s="25"/>
      <c r="Q127" s="11" t="s">
        <v>1702</v>
      </c>
    </row>
    <row r="128" spans="1:17" s="59" customFormat="1" ht="39">
      <c r="A128" s="27" t="s">
        <v>33</v>
      </c>
      <c r="B128" s="28" t="s">
        <v>1056</v>
      </c>
      <c r="C128" s="135" t="s">
        <v>334</v>
      </c>
      <c r="D128" s="137"/>
      <c r="E128" s="137"/>
      <c r="F128" s="137"/>
      <c r="G128" s="138"/>
      <c r="H128" s="29" t="s">
        <v>335</v>
      </c>
      <c r="I128" s="25" t="s">
        <v>1123</v>
      </c>
      <c r="J128" s="25" t="s">
        <v>1123</v>
      </c>
      <c r="K128" s="30"/>
      <c r="L128" s="30"/>
      <c r="M128" s="30"/>
      <c r="N128" s="30"/>
      <c r="O128" s="25" t="s">
        <v>1137</v>
      </c>
      <c r="P128" s="25"/>
      <c r="Q128" s="11" t="s">
        <v>1703</v>
      </c>
    </row>
    <row r="129" spans="1:20" s="59" customFormat="1" ht="39">
      <c r="A129" s="31" t="s">
        <v>36</v>
      </c>
      <c r="B129" s="31" t="s">
        <v>334</v>
      </c>
      <c r="C129" s="84" t="s">
        <v>42</v>
      </c>
      <c r="D129" s="36" t="s">
        <v>43</v>
      </c>
      <c r="E129" s="36" t="s">
        <v>39</v>
      </c>
      <c r="F129" s="36" t="s">
        <v>40</v>
      </c>
      <c r="G129" s="36" t="s">
        <v>41</v>
      </c>
      <c r="H129" s="34"/>
      <c r="I129" s="25" t="s">
        <v>1123</v>
      </c>
      <c r="J129" s="37"/>
      <c r="K129" s="35"/>
      <c r="L129" s="36"/>
      <c r="M129" s="36"/>
      <c r="N129" s="35"/>
      <c r="O129" s="37"/>
      <c r="P129" s="25"/>
      <c r="Q129" s="11" t="s">
        <v>1703</v>
      </c>
    </row>
    <row r="130" spans="1:20" s="59" customFormat="1" ht="39">
      <c r="A130" s="27" t="s">
        <v>993</v>
      </c>
      <c r="B130" s="45" t="s">
        <v>1056</v>
      </c>
      <c r="C130" s="143" t="s">
        <v>998</v>
      </c>
      <c r="D130" s="144"/>
      <c r="E130" s="144"/>
      <c r="F130" s="144"/>
      <c r="G130" s="144"/>
      <c r="H130" s="144"/>
      <c r="I130" s="145"/>
      <c r="J130" s="145"/>
      <c r="K130" s="146"/>
      <c r="L130" s="30"/>
      <c r="M130" s="30"/>
      <c r="N130" s="30"/>
      <c r="O130" s="25" t="s">
        <v>1137</v>
      </c>
      <c r="P130" s="25"/>
      <c r="Q130" s="11" t="s">
        <v>1703</v>
      </c>
    </row>
    <row r="131" spans="1:20" s="59" customFormat="1" ht="39">
      <c r="A131" s="27" t="s">
        <v>33</v>
      </c>
      <c r="B131" s="28" t="s">
        <v>1056</v>
      </c>
      <c r="C131" s="135" t="s">
        <v>604</v>
      </c>
      <c r="D131" s="137"/>
      <c r="E131" s="137"/>
      <c r="F131" s="137"/>
      <c r="G131" s="138"/>
      <c r="H131" s="29" t="s">
        <v>605</v>
      </c>
      <c r="I131" s="25" t="s">
        <v>1123</v>
      </c>
      <c r="J131" s="25" t="s">
        <v>1123</v>
      </c>
      <c r="K131" s="30"/>
      <c r="L131" s="30"/>
      <c r="M131" s="30"/>
      <c r="N131" s="30"/>
      <c r="O131" s="25" t="s">
        <v>1137</v>
      </c>
      <c r="P131" s="25"/>
      <c r="Q131" s="11" t="s">
        <v>1704</v>
      </c>
    </row>
    <row r="132" spans="1:20" s="59" customFormat="1" ht="39">
      <c r="A132" s="31" t="s">
        <v>36</v>
      </c>
      <c r="B132" s="31" t="s">
        <v>604</v>
      </c>
      <c r="C132" s="84" t="s">
        <v>42</v>
      </c>
      <c r="D132" s="36" t="s">
        <v>43</v>
      </c>
      <c r="E132" s="36" t="s">
        <v>39</v>
      </c>
      <c r="F132" s="36" t="s">
        <v>40</v>
      </c>
      <c r="G132" s="36" t="s">
        <v>41</v>
      </c>
      <c r="H132" s="34"/>
      <c r="I132" s="25" t="s">
        <v>1123</v>
      </c>
      <c r="J132" s="37"/>
      <c r="K132" s="35"/>
      <c r="L132" s="36"/>
      <c r="M132" s="36"/>
      <c r="N132" s="35"/>
      <c r="O132" s="37"/>
      <c r="P132" s="25"/>
      <c r="Q132" s="11" t="s">
        <v>1704</v>
      </c>
    </row>
    <row r="133" spans="1:20" s="59" customFormat="1" ht="39">
      <c r="A133" s="27" t="s">
        <v>993</v>
      </c>
      <c r="B133" s="45" t="s">
        <v>1056</v>
      </c>
      <c r="C133" s="143" t="s">
        <v>999</v>
      </c>
      <c r="D133" s="144"/>
      <c r="E133" s="144"/>
      <c r="F133" s="144"/>
      <c r="G133" s="144"/>
      <c r="H133" s="144"/>
      <c r="I133" s="145"/>
      <c r="J133" s="145"/>
      <c r="K133" s="146"/>
      <c r="L133" s="30"/>
      <c r="M133" s="30"/>
      <c r="N133" s="30"/>
      <c r="O133" s="25" t="s">
        <v>1137</v>
      </c>
      <c r="P133" s="25"/>
      <c r="Q133" s="11" t="s">
        <v>1704</v>
      </c>
    </row>
    <row r="134" spans="1:20" s="59" customFormat="1" ht="39">
      <c r="A134" s="27" t="s">
        <v>33</v>
      </c>
      <c r="B134" s="28" t="s">
        <v>1056</v>
      </c>
      <c r="C134" s="135" t="s">
        <v>144</v>
      </c>
      <c r="D134" s="137"/>
      <c r="E134" s="137"/>
      <c r="F134" s="137"/>
      <c r="G134" s="138"/>
      <c r="H134" s="29" t="s">
        <v>145</v>
      </c>
      <c r="I134" s="25" t="s">
        <v>1123</v>
      </c>
      <c r="J134" s="25" t="s">
        <v>1123</v>
      </c>
      <c r="K134" s="30"/>
      <c r="L134" s="30"/>
      <c r="M134" s="30"/>
      <c r="N134" s="30"/>
      <c r="O134" s="25" t="s">
        <v>1137</v>
      </c>
      <c r="P134" s="25"/>
      <c r="Q134" s="11" t="s">
        <v>1705</v>
      </c>
    </row>
    <row r="135" spans="1:20" s="59" customFormat="1" ht="39">
      <c r="A135" s="31" t="s">
        <v>36</v>
      </c>
      <c r="B135" s="31" t="s">
        <v>144</v>
      </c>
      <c r="C135" s="84" t="s">
        <v>42</v>
      </c>
      <c r="D135" s="36" t="s">
        <v>43</v>
      </c>
      <c r="E135" s="36" t="s">
        <v>39</v>
      </c>
      <c r="F135" s="36" t="s">
        <v>40</v>
      </c>
      <c r="G135" s="36" t="s">
        <v>41</v>
      </c>
      <c r="H135" s="34"/>
      <c r="I135" s="25" t="s">
        <v>1123</v>
      </c>
      <c r="J135" s="37"/>
      <c r="K135" s="35"/>
      <c r="L135" s="36"/>
      <c r="M135" s="36"/>
      <c r="N135" s="35"/>
      <c r="O135" s="37"/>
      <c r="P135" s="25"/>
      <c r="Q135" s="11" t="s">
        <v>1705</v>
      </c>
    </row>
    <row r="136" spans="1:20" s="59" customFormat="1" ht="13">
      <c r="A136" s="1" t="s">
        <v>27</v>
      </c>
      <c r="B136" s="80" t="s">
        <v>73</v>
      </c>
      <c r="C136" s="81"/>
      <c r="D136" s="81"/>
      <c r="E136" s="81"/>
      <c r="F136" s="81"/>
      <c r="G136" s="81"/>
      <c r="H136" s="81"/>
      <c r="I136" s="71"/>
      <c r="J136" s="71"/>
      <c r="K136" s="81"/>
      <c r="L136" s="11"/>
      <c r="M136" s="11"/>
      <c r="N136" s="11"/>
      <c r="O136" s="12"/>
      <c r="P136" s="72"/>
      <c r="Q136" s="11"/>
    </row>
    <row r="137" spans="1:20" s="61" customFormat="1" ht="51.75" customHeight="1">
      <c r="A137" s="27" t="s">
        <v>29</v>
      </c>
      <c r="B137" s="45" t="s">
        <v>1060</v>
      </c>
      <c r="C137" s="139" t="s">
        <v>1061</v>
      </c>
      <c r="D137" s="139"/>
      <c r="E137" s="139"/>
      <c r="F137" s="139"/>
      <c r="G137" s="139"/>
      <c r="H137" s="139"/>
      <c r="I137" s="73" t="s">
        <v>1062</v>
      </c>
      <c r="J137" s="73" t="s">
        <v>1063</v>
      </c>
      <c r="K137" s="106" t="s">
        <v>1064</v>
      </c>
      <c r="L137" s="106"/>
      <c r="M137" s="106"/>
      <c r="N137" s="106"/>
      <c r="O137" s="25" t="s">
        <v>1137</v>
      </c>
      <c r="P137" s="74"/>
      <c r="Q137" s="11" t="s">
        <v>1705</v>
      </c>
      <c r="S137" s="59" t="s">
        <v>1866</v>
      </c>
      <c r="T137" s="59"/>
    </row>
    <row r="138" spans="1:20" s="59" customFormat="1" ht="39">
      <c r="A138" s="27" t="s">
        <v>993</v>
      </c>
      <c r="B138" s="45" t="s">
        <v>1060</v>
      </c>
      <c r="C138" s="143" t="s">
        <v>994</v>
      </c>
      <c r="D138" s="144"/>
      <c r="E138" s="144"/>
      <c r="F138" s="144"/>
      <c r="G138" s="144"/>
      <c r="H138" s="144"/>
      <c r="I138" s="145"/>
      <c r="J138" s="145"/>
      <c r="K138" s="146"/>
      <c r="L138" s="30"/>
      <c r="M138" s="30"/>
      <c r="N138" s="30"/>
      <c r="O138" s="25" t="s">
        <v>1137</v>
      </c>
      <c r="P138" s="25"/>
      <c r="Q138" s="11" t="s">
        <v>1706</v>
      </c>
    </row>
    <row r="139" spans="1:20" s="59" customFormat="1" ht="39">
      <c r="A139" s="27" t="s">
        <v>33</v>
      </c>
      <c r="B139" s="28" t="s">
        <v>1060</v>
      </c>
      <c r="C139" s="135" t="s">
        <v>37</v>
      </c>
      <c r="D139" s="137"/>
      <c r="E139" s="137"/>
      <c r="F139" s="137"/>
      <c r="G139" s="138"/>
      <c r="H139" s="29" t="s">
        <v>291</v>
      </c>
      <c r="I139" s="25" t="s">
        <v>1123</v>
      </c>
      <c r="J139" s="25" t="s">
        <v>1123</v>
      </c>
      <c r="K139" s="30"/>
      <c r="L139" s="30"/>
      <c r="M139" s="30"/>
      <c r="N139" s="30"/>
      <c r="O139" s="25" t="s">
        <v>1137</v>
      </c>
      <c r="P139" s="25"/>
      <c r="Q139" s="11" t="s">
        <v>1706</v>
      </c>
    </row>
    <row r="140" spans="1:20" s="59" customFormat="1" ht="63">
      <c r="A140" s="31" t="s">
        <v>36</v>
      </c>
      <c r="B140" s="31" t="s">
        <v>37</v>
      </c>
      <c r="C140" s="84" t="s">
        <v>336</v>
      </c>
      <c r="D140" s="43" t="s">
        <v>1657</v>
      </c>
      <c r="E140" s="85" t="str">
        <f>HYPERLINK("01-组织级\02-组织工作库\06-度量\组织度量表(ORG_MPM_metrics)V1-2-engl.xlsx","engl")</f>
        <v>engl</v>
      </c>
      <c r="F140" s="36" t="s">
        <v>1073</v>
      </c>
      <c r="G140" s="36" t="s">
        <v>41</v>
      </c>
      <c r="H140" s="34"/>
      <c r="I140" s="25" t="s">
        <v>1123</v>
      </c>
      <c r="J140" s="37"/>
      <c r="K140" s="35"/>
      <c r="L140" s="36"/>
      <c r="M140" s="36"/>
      <c r="N140" s="35"/>
      <c r="O140" s="37"/>
      <c r="P140" s="25"/>
      <c r="Q140" s="11" t="s">
        <v>1706</v>
      </c>
    </row>
    <row r="141" spans="1:20" s="59" customFormat="1" ht="39">
      <c r="A141" s="27" t="s">
        <v>33</v>
      </c>
      <c r="B141" s="28" t="s">
        <v>1060</v>
      </c>
      <c r="C141" s="135" t="s">
        <v>190</v>
      </c>
      <c r="D141" s="137"/>
      <c r="E141" s="137"/>
      <c r="F141" s="137"/>
      <c r="G141" s="138"/>
      <c r="H141" s="29" t="s">
        <v>294</v>
      </c>
      <c r="I141" s="25" t="s">
        <v>1123</v>
      </c>
      <c r="J141" s="25" t="s">
        <v>1123</v>
      </c>
      <c r="K141" s="30"/>
      <c r="L141" s="30"/>
      <c r="M141" s="30"/>
      <c r="N141" s="30"/>
      <c r="O141" s="25" t="s">
        <v>1137</v>
      </c>
      <c r="P141" s="25"/>
      <c r="Q141" s="11" t="s">
        <v>1707</v>
      </c>
    </row>
    <row r="142" spans="1:20" s="59" customFormat="1" ht="39">
      <c r="A142" s="31" t="s">
        <v>36</v>
      </c>
      <c r="B142" s="31" t="s">
        <v>190</v>
      </c>
      <c r="C142" s="84" t="s">
        <v>42</v>
      </c>
      <c r="D142" s="36" t="s">
        <v>43</v>
      </c>
      <c r="E142" s="36" t="s">
        <v>39</v>
      </c>
      <c r="F142" s="36" t="s">
        <v>40</v>
      </c>
      <c r="G142" s="36" t="s">
        <v>41</v>
      </c>
      <c r="H142" s="34"/>
      <c r="I142" s="25" t="s">
        <v>1123</v>
      </c>
      <c r="J142" s="37"/>
      <c r="K142" s="35"/>
      <c r="L142" s="36"/>
      <c r="M142" s="36"/>
      <c r="N142" s="35"/>
      <c r="O142" s="37"/>
      <c r="P142" s="25"/>
      <c r="Q142" s="11" t="s">
        <v>1708</v>
      </c>
    </row>
    <row r="143" spans="1:20" s="59" customFormat="1" ht="39">
      <c r="A143" s="27" t="s">
        <v>993</v>
      </c>
      <c r="B143" s="45" t="s">
        <v>1060</v>
      </c>
      <c r="C143" s="143" t="s">
        <v>995</v>
      </c>
      <c r="D143" s="144"/>
      <c r="E143" s="144"/>
      <c r="F143" s="144"/>
      <c r="G143" s="144"/>
      <c r="H143" s="144"/>
      <c r="I143" s="145"/>
      <c r="J143" s="145"/>
      <c r="K143" s="146"/>
      <c r="L143" s="30"/>
      <c r="M143" s="30"/>
      <c r="N143" s="30"/>
      <c r="O143" s="25" t="s">
        <v>1137</v>
      </c>
      <c r="P143" s="25"/>
      <c r="Q143" s="11" t="s">
        <v>1709</v>
      </c>
    </row>
    <row r="144" spans="1:20" s="59" customFormat="1" ht="39">
      <c r="A144" s="27" t="s">
        <v>33</v>
      </c>
      <c r="B144" s="28" t="s">
        <v>1060</v>
      </c>
      <c r="C144" s="135" t="s">
        <v>37</v>
      </c>
      <c r="D144" s="137"/>
      <c r="E144" s="137"/>
      <c r="F144" s="137"/>
      <c r="G144" s="138"/>
      <c r="H144" s="29" t="s">
        <v>291</v>
      </c>
      <c r="I144" s="25" t="s">
        <v>1123</v>
      </c>
      <c r="J144" s="25" t="s">
        <v>1123</v>
      </c>
      <c r="K144" s="30"/>
      <c r="L144" s="30"/>
      <c r="M144" s="30"/>
      <c r="N144" s="30"/>
      <c r="O144" s="25" t="s">
        <v>1137</v>
      </c>
      <c r="P144" s="25"/>
      <c r="Q144" s="11" t="s">
        <v>1709</v>
      </c>
    </row>
    <row r="145" spans="1:17" s="59" customFormat="1" ht="39">
      <c r="A145" s="31" t="s">
        <v>36</v>
      </c>
      <c r="B145" s="31" t="s">
        <v>37</v>
      </c>
      <c r="C145" s="84" t="s">
        <v>42</v>
      </c>
      <c r="D145" s="36" t="s">
        <v>43</v>
      </c>
      <c r="E145" s="36" t="s">
        <v>39</v>
      </c>
      <c r="F145" s="36" t="s">
        <v>40</v>
      </c>
      <c r="G145" s="36" t="s">
        <v>41</v>
      </c>
      <c r="H145" s="34"/>
      <c r="I145" s="25" t="s">
        <v>1123</v>
      </c>
      <c r="J145" s="37"/>
      <c r="K145" s="35"/>
      <c r="L145" s="36"/>
      <c r="M145" s="36"/>
      <c r="N145" s="35"/>
      <c r="O145" s="37"/>
      <c r="P145" s="25"/>
      <c r="Q145" s="11" t="s">
        <v>1709</v>
      </c>
    </row>
    <row r="146" spans="1:17" s="59" customFormat="1" ht="39">
      <c r="A146" s="27" t="s">
        <v>33</v>
      </c>
      <c r="B146" s="28" t="s">
        <v>1060</v>
      </c>
      <c r="C146" s="135" t="s">
        <v>572</v>
      </c>
      <c r="D146" s="137"/>
      <c r="E146" s="137"/>
      <c r="F146" s="137"/>
      <c r="G146" s="138"/>
      <c r="H146" s="29" t="s">
        <v>571</v>
      </c>
      <c r="I146" s="25" t="s">
        <v>1123</v>
      </c>
      <c r="J146" s="25" t="s">
        <v>1123</v>
      </c>
      <c r="K146" s="30"/>
      <c r="L146" s="30"/>
      <c r="M146" s="30"/>
      <c r="N146" s="30"/>
      <c r="O146" s="25" t="s">
        <v>1137</v>
      </c>
      <c r="P146" s="25"/>
      <c r="Q146" s="11" t="s">
        <v>1710</v>
      </c>
    </row>
    <row r="147" spans="1:17" s="59" customFormat="1" ht="39">
      <c r="A147" s="31" t="s">
        <v>36</v>
      </c>
      <c r="B147" s="31" t="s">
        <v>572</v>
      </c>
      <c r="C147" s="84" t="s">
        <v>42</v>
      </c>
      <c r="D147" s="36" t="s">
        <v>43</v>
      </c>
      <c r="E147" s="36" t="s">
        <v>39</v>
      </c>
      <c r="F147" s="36" t="s">
        <v>40</v>
      </c>
      <c r="G147" s="36" t="s">
        <v>41</v>
      </c>
      <c r="H147" s="34"/>
      <c r="I147" s="25" t="s">
        <v>1123</v>
      </c>
      <c r="J147" s="37"/>
      <c r="K147" s="35"/>
      <c r="L147" s="36"/>
      <c r="M147" s="36"/>
      <c r="N147" s="35"/>
      <c r="O147" s="37"/>
      <c r="P147" s="25"/>
      <c r="Q147" s="11" t="s">
        <v>1710</v>
      </c>
    </row>
    <row r="148" spans="1:17" s="59" customFormat="1" ht="39">
      <c r="A148" s="27" t="s">
        <v>33</v>
      </c>
      <c r="B148" s="28" t="s">
        <v>1060</v>
      </c>
      <c r="C148" s="135" t="s">
        <v>190</v>
      </c>
      <c r="D148" s="137"/>
      <c r="E148" s="137"/>
      <c r="F148" s="137"/>
      <c r="G148" s="138"/>
      <c r="H148" s="29" t="s">
        <v>294</v>
      </c>
      <c r="I148" s="25" t="s">
        <v>1123</v>
      </c>
      <c r="J148" s="25" t="s">
        <v>1123</v>
      </c>
      <c r="K148" s="30"/>
      <c r="L148" s="30"/>
      <c r="M148" s="30"/>
      <c r="N148" s="30"/>
      <c r="O148" s="25" t="s">
        <v>1137</v>
      </c>
      <c r="P148" s="25"/>
      <c r="Q148" s="11" t="s">
        <v>1711</v>
      </c>
    </row>
    <row r="149" spans="1:17" s="59" customFormat="1" ht="39">
      <c r="A149" s="31" t="s">
        <v>36</v>
      </c>
      <c r="B149" s="31" t="s">
        <v>190</v>
      </c>
      <c r="C149" s="84" t="s">
        <v>42</v>
      </c>
      <c r="D149" s="36" t="s">
        <v>43</v>
      </c>
      <c r="E149" s="36" t="s">
        <v>39</v>
      </c>
      <c r="F149" s="36" t="s">
        <v>40</v>
      </c>
      <c r="G149" s="36" t="s">
        <v>41</v>
      </c>
      <c r="H149" s="34"/>
      <c r="I149" s="25" t="s">
        <v>1123</v>
      </c>
      <c r="J149" s="37"/>
      <c r="K149" s="35"/>
      <c r="L149" s="36"/>
      <c r="M149" s="36"/>
      <c r="N149" s="35"/>
      <c r="O149" s="37"/>
      <c r="P149" s="25"/>
      <c r="Q149" s="11" t="s">
        <v>1711</v>
      </c>
    </row>
    <row r="150" spans="1:17" s="59" customFormat="1" ht="39">
      <c r="A150" s="27" t="s">
        <v>993</v>
      </c>
      <c r="B150" s="45" t="s">
        <v>1060</v>
      </c>
      <c r="C150" s="143" t="s">
        <v>996</v>
      </c>
      <c r="D150" s="144"/>
      <c r="E150" s="144"/>
      <c r="F150" s="144"/>
      <c r="G150" s="144"/>
      <c r="H150" s="144"/>
      <c r="I150" s="145"/>
      <c r="J150" s="145"/>
      <c r="K150" s="146"/>
      <c r="L150" s="30"/>
      <c r="M150" s="30"/>
      <c r="N150" s="30"/>
      <c r="O150" s="25" t="s">
        <v>1137</v>
      </c>
      <c r="P150" s="25"/>
      <c r="Q150" s="11" t="s">
        <v>1711</v>
      </c>
    </row>
    <row r="151" spans="1:17" s="59" customFormat="1" ht="39">
      <c r="A151" s="27" t="s">
        <v>33</v>
      </c>
      <c r="B151" s="28" t="s">
        <v>1060</v>
      </c>
      <c r="C151" s="135" t="s">
        <v>877</v>
      </c>
      <c r="D151" s="137"/>
      <c r="E151" s="137"/>
      <c r="F151" s="137"/>
      <c r="G151" s="138"/>
      <c r="H151" s="29" t="s">
        <v>878</v>
      </c>
      <c r="I151" s="25" t="s">
        <v>1123</v>
      </c>
      <c r="J151" s="25" t="s">
        <v>1123</v>
      </c>
      <c r="K151" s="30"/>
      <c r="L151" s="30"/>
      <c r="M151" s="30"/>
      <c r="N151" s="30"/>
      <c r="O151" s="25" t="s">
        <v>1137</v>
      </c>
      <c r="P151" s="25"/>
      <c r="Q151" s="11" t="s">
        <v>1712</v>
      </c>
    </row>
    <row r="152" spans="1:17" s="59" customFormat="1" ht="39">
      <c r="A152" s="31" t="s">
        <v>36</v>
      </c>
      <c r="B152" s="31" t="s">
        <v>877</v>
      </c>
      <c r="C152" s="84" t="s">
        <v>42</v>
      </c>
      <c r="D152" s="36" t="s">
        <v>43</v>
      </c>
      <c r="E152" s="36" t="s">
        <v>39</v>
      </c>
      <c r="F152" s="36" t="s">
        <v>40</v>
      </c>
      <c r="G152" s="36" t="s">
        <v>41</v>
      </c>
      <c r="H152" s="34"/>
      <c r="I152" s="25" t="s">
        <v>1123</v>
      </c>
      <c r="J152" s="37"/>
      <c r="K152" s="35"/>
      <c r="L152" s="36"/>
      <c r="M152" s="36"/>
      <c r="N152" s="35"/>
      <c r="O152" s="37"/>
      <c r="P152" s="25"/>
      <c r="Q152" s="11" t="s">
        <v>1712</v>
      </c>
    </row>
    <row r="153" spans="1:17" s="59" customFormat="1" ht="39">
      <c r="A153" s="27" t="s">
        <v>993</v>
      </c>
      <c r="B153" s="45" t="s">
        <v>1060</v>
      </c>
      <c r="C153" s="143" t="s">
        <v>997</v>
      </c>
      <c r="D153" s="144"/>
      <c r="E153" s="144"/>
      <c r="F153" s="144"/>
      <c r="G153" s="144"/>
      <c r="H153" s="144"/>
      <c r="I153" s="145"/>
      <c r="J153" s="145"/>
      <c r="K153" s="146"/>
      <c r="L153" s="30"/>
      <c r="M153" s="30"/>
      <c r="N153" s="30"/>
      <c r="O153" s="25" t="s">
        <v>1137</v>
      </c>
      <c r="P153" s="25"/>
      <c r="Q153" s="11" t="s">
        <v>1712</v>
      </c>
    </row>
    <row r="154" spans="1:17" s="59" customFormat="1" ht="39">
      <c r="A154" s="27" t="s">
        <v>33</v>
      </c>
      <c r="B154" s="28" t="s">
        <v>1060</v>
      </c>
      <c r="C154" s="135" t="s">
        <v>334</v>
      </c>
      <c r="D154" s="137"/>
      <c r="E154" s="137"/>
      <c r="F154" s="137"/>
      <c r="G154" s="138"/>
      <c r="H154" s="29" t="s">
        <v>335</v>
      </c>
      <c r="I154" s="25" t="s">
        <v>1123</v>
      </c>
      <c r="J154" s="25" t="s">
        <v>1123</v>
      </c>
      <c r="K154" s="30"/>
      <c r="L154" s="30"/>
      <c r="M154" s="30"/>
      <c r="N154" s="30"/>
      <c r="O154" s="25" t="s">
        <v>1137</v>
      </c>
      <c r="P154" s="25"/>
      <c r="Q154" s="11" t="s">
        <v>1713</v>
      </c>
    </row>
    <row r="155" spans="1:17" s="59" customFormat="1" ht="39">
      <c r="A155" s="31" t="s">
        <v>36</v>
      </c>
      <c r="B155" s="31" t="s">
        <v>334</v>
      </c>
      <c r="C155" s="84" t="s">
        <v>42</v>
      </c>
      <c r="D155" s="36" t="s">
        <v>43</v>
      </c>
      <c r="E155" s="36" t="s">
        <v>39</v>
      </c>
      <c r="F155" s="36" t="s">
        <v>40</v>
      </c>
      <c r="G155" s="36" t="s">
        <v>41</v>
      </c>
      <c r="H155" s="34"/>
      <c r="I155" s="25" t="s">
        <v>1123</v>
      </c>
      <c r="J155" s="37"/>
      <c r="K155" s="35"/>
      <c r="L155" s="36"/>
      <c r="M155" s="36"/>
      <c r="N155" s="35"/>
      <c r="O155" s="37"/>
      <c r="P155" s="25"/>
      <c r="Q155" s="11" t="s">
        <v>1713</v>
      </c>
    </row>
    <row r="156" spans="1:17" s="59" customFormat="1" ht="39">
      <c r="A156" s="27" t="s">
        <v>993</v>
      </c>
      <c r="B156" s="45" t="s">
        <v>1060</v>
      </c>
      <c r="C156" s="143" t="s">
        <v>998</v>
      </c>
      <c r="D156" s="144"/>
      <c r="E156" s="144"/>
      <c r="F156" s="144"/>
      <c r="G156" s="144"/>
      <c r="H156" s="144"/>
      <c r="I156" s="145"/>
      <c r="J156" s="145"/>
      <c r="K156" s="146"/>
      <c r="L156" s="30"/>
      <c r="M156" s="30"/>
      <c r="N156" s="30"/>
      <c r="O156" s="25" t="s">
        <v>1137</v>
      </c>
      <c r="P156" s="25"/>
      <c r="Q156" s="11" t="s">
        <v>1713</v>
      </c>
    </row>
    <row r="157" spans="1:17" s="59" customFormat="1" ht="39">
      <c r="A157" s="27" t="s">
        <v>33</v>
      </c>
      <c r="B157" s="28" t="s">
        <v>1060</v>
      </c>
      <c r="C157" s="135" t="s">
        <v>604</v>
      </c>
      <c r="D157" s="137"/>
      <c r="E157" s="137"/>
      <c r="F157" s="137"/>
      <c r="G157" s="138"/>
      <c r="H157" s="29" t="s">
        <v>605</v>
      </c>
      <c r="I157" s="25" t="s">
        <v>1123</v>
      </c>
      <c r="J157" s="25" t="s">
        <v>1123</v>
      </c>
      <c r="K157" s="30"/>
      <c r="L157" s="30"/>
      <c r="M157" s="30"/>
      <c r="N157" s="30"/>
      <c r="O157" s="25" t="s">
        <v>1137</v>
      </c>
      <c r="P157" s="25"/>
      <c r="Q157" s="11" t="s">
        <v>1714</v>
      </c>
    </row>
    <row r="158" spans="1:17" s="59" customFormat="1" ht="39">
      <c r="A158" s="31" t="s">
        <v>36</v>
      </c>
      <c r="B158" s="31" t="s">
        <v>604</v>
      </c>
      <c r="C158" s="84" t="s">
        <v>42</v>
      </c>
      <c r="D158" s="36" t="s">
        <v>43</v>
      </c>
      <c r="E158" s="36" t="s">
        <v>39</v>
      </c>
      <c r="F158" s="36" t="s">
        <v>40</v>
      </c>
      <c r="G158" s="36" t="s">
        <v>41</v>
      </c>
      <c r="H158" s="34"/>
      <c r="I158" s="25" t="s">
        <v>1123</v>
      </c>
      <c r="J158" s="37"/>
      <c r="K158" s="35"/>
      <c r="L158" s="36"/>
      <c r="M158" s="36"/>
      <c r="N158" s="35"/>
      <c r="O158" s="37"/>
      <c r="P158" s="25"/>
      <c r="Q158" s="11" t="s">
        <v>1715</v>
      </c>
    </row>
    <row r="159" spans="1:17" s="59" customFormat="1" ht="39">
      <c r="A159" s="27" t="s">
        <v>993</v>
      </c>
      <c r="B159" s="45" t="s">
        <v>1060</v>
      </c>
      <c r="C159" s="143" t="s">
        <v>999</v>
      </c>
      <c r="D159" s="144"/>
      <c r="E159" s="144"/>
      <c r="F159" s="144"/>
      <c r="G159" s="144"/>
      <c r="H159" s="144"/>
      <c r="I159" s="145"/>
      <c r="J159" s="145"/>
      <c r="K159" s="146"/>
      <c r="L159" s="30"/>
      <c r="M159" s="30"/>
      <c r="N159" s="30"/>
      <c r="O159" s="25" t="s">
        <v>1137</v>
      </c>
      <c r="P159" s="25"/>
      <c r="Q159" s="11" t="s">
        <v>1715</v>
      </c>
    </row>
    <row r="160" spans="1:17" s="59" customFormat="1" ht="39">
      <c r="A160" s="27" t="s">
        <v>33</v>
      </c>
      <c r="B160" s="28" t="s">
        <v>1060</v>
      </c>
      <c r="C160" s="135" t="s">
        <v>144</v>
      </c>
      <c r="D160" s="137"/>
      <c r="E160" s="137"/>
      <c r="F160" s="137"/>
      <c r="G160" s="138"/>
      <c r="H160" s="29" t="s">
        <v>145</v>
      </c>
      <c r="I160" s="25" t="s">
        <v>1123</v>
      </c>
      <c r="J160" s="25" t="s">
        <v>1123</v>
      </c>
      <c r="K160" s="30"/>
      <c r="L160" s="30"/>
      <c r="M160" s="30"/>
      <c r="N160" s="30"/>
      <c r="O160" s="25" t="s">
        <v>1137</v>
      </c>
      <c r="P160" s="25"/>
      <c r="Q160" s="11" t="s">
        <v>1715</v>
      </c>
    </row>
    <row r="161" spans="1:20" s="59" customFormat="1" ht="39">
      <c r="A161" s="31" t="s">
        <v>36</v>
      </c>
      <c r="B161" s="31" t="s">
        <v>144</v>
      </c>
      <c r="C161" s="84" t="s">
        <v>42</v>
      </c>
      <c r="D161" s="36" t="s">
        <v>43</v>
      </c>
      <c r="E161" s="36" t="s">
        <v>39</v>
      </c>
      <c r="F161" s="36" t="s">
        <v>40</v>
      </c>
      <c r="G161" s="36" t="s">
        <v>41</v>
      </c>
      <c r="H161" s="34"/>
      <c r="I161" s="25" t="s">
        <v>1123</v>
      </c>
      <c r="J161" s="37"/>
      <c r="K161" s="35"/>
      <c r="L161" s="36"/>
      <c r="M161" s="36"/>
      <c r="N161" s="35"/>
      <c r="O161" s="37"/>
      <c r="P161" s="25"/>
      <c r="Q161" s="11" t="s">
        <v>1716</v>
      </c>
    </row>
    <row r="162" spans="1:20" s="61" customFormat="1" ht="51.75" customHeight="1">
      <c r="A162" s="27" t="s">
        <v>29</v>
      </c>
      <c r="B162" s="45" t="s">
        <v>1065</v>
      </c>
      <c r="C162" s="139" t="s">
        <v>1066</v>
      </c>
      <c r="D162" s="139"/>
      <c r="E162" s="139"/>
      <c r="F162" s="139"/>
      <c r="G162" s="139"/>
      <c r="H162" s="139"/>
      <c r="I162" s="73"/>
      <c r="J162" s="73" t="s">
        <v>1067</v>
      </c>
      <c r="K162" s="106" t="s">
        <v>1068</v>
      </c>
      <c r="L162" s="106"/>
      <c r="M162" s="106"/>
      <c r="N162" s="106"/>
      <c r="O162" s="25"/>
      <c r="P162" s="74"/>
      <c r="Q162" s="11" t="s">
        <v>1716</v>
      </c>
      <c r="S162" s="59" t="s">
        <v>1867</v>
      </c>
      <c r="T162" s="59"/>
    </row>
    <row r="163" spans="1:20" s="59" customFormat="1" ht="39">
      <c r="A163" s="27" t="s">
        <v>993</v>
      </c>
      <c r="B163" s="45" t="s">
        <v>1065</v>
      </c>
      <c r="C163" s="143" t="s">
        <v>994</v>
      </c>
      <c r="D163" s="144"/>
      <c r="E163" s="144"/>
      <c r="F163" s="144"/>
      <c r="G163" s="144"/>
      <c r="H163" s="144"/>
      <c r="I163" s="145"/>
      <c r="J163" s="145"/>
      <c r="K163" s="146"/>
      <c r="L163" s="30"/>
      <c r="M163" s="30"/>
      <c r="N163" s="30"/>
      <c r="O163" s="25" t="s">
        <v>1137</v>
      </c>
      <c r="P163" s="25"/>
      <c r="Q163" s="11" t="s">
        <v>1716</v>
      </c>
    </row>
    <row r="164" spans="1:20" s="59" customFormat="1" ht="39">
      <c r="A164" s="27" t="s">
        <v>33</v>
      </c>
      <c r="B164" s="28" t="s">
        <v>1065</v>
      </c>
      <c r="C164" s="135" t="s">
        <v>37</v>
      </c>
      <c r="D164" s="137"/>
      <c r="E164" s="137"/>
      <c r="F164" s="137"/>
      <c r="G164" s="138"/>
      <c r="H164" s="29" t="s">
        <v>291</v>
      </c>
      <c r="I164" s="25" t="s">
        <v>1123</v>
      </c>
      <c r="J164" s="25" t="s">
        <v>1123</v>
      </c>
      <c r="K164" s="30"/>
      <c r="L164" s="30"/>
      <c r="M164" s="30"/>
      <c r="N164" s="30"/>
      <c r="O164" s="25" t="s">
        <v>1137</v>
      </c>
      <c r="P164" s="25"/>
      <c r="Q164" s="11" t="s">
        <v>1717</v>
      </c>
    </row>
    <row r="165" spans="1:20" s="59" customFormat="1" ht="63">
      <c r="A165" s="31" t="s">
        <v>36</v>
      </c>
      <c r="B165" s="31" t="s">
        <v>37</v>
      </c>
      <c r="C165" s="84" t="s">
        <v>336</v>
      </c>
      <c r="D165" s="43" t="s">
        <v>1657</v>
      </c>
      <c r="E165" s="85" t="str">
        <f>HYPERLINK("01-组织级\02-组织工作库\06-度量\组织度量表(ORG_MPM_metrics)V1-2-engl.xlsx","engl")</f>
        <v>engl</v>
      </c>
      <c r="F165" s="36" t="s">
        <v>1073</v>
      </c>
      <c r="G165" s="36" t="s">
        <v>41</v>
      </c>
      <c r="H165" s="34"/>
      <c r="I165" s="25" t="s">
        <v>1123</v>
      </c>
      <c r="J165" s="37"/>
      <c r="K165" s="35"/>
      <c r="L165" s="36"/>
      <c r="M165" s="36"/>
      <c r="N165" s="35"/>
      <c r="O165" s="37"/>
      <c r="P165" s="25"/>
      <c r="Q165" s="11" t="s">
        <v>1717</v>
      </c>
    </row>
    <row r="166" spans="1:20" s="59" customFormat="1" ht="39">
      <c r="A166" s="27" t="s">
        <v>33</v>
      </c>
      <c r="B166" s="28" t="s">
        <v>1065</v>
      </c>
      <c r="C166" s="135" t="s">
        <v>190</v>
      </c>
      <c r="D166" s="137"/>
      <c r="E166" s="137"/>
      <c r="F166" s="137"/>
      <c r="G166" s="138"/>
      <c r="H166" s="29" t="s">
        <v>294</v>
      </c>
      <c r="I166" s="25" t="s">
        <v>1123</v>
      </c>
      <c r="J166" s="25" t="s">
        <v>1123</v>
      </c>
      <c r="K166" s="30"/>
      <c r="L166" s="30"/>
      <c r="M166" s="30"/>
      <c r="N166" s="30"/>
      <c r="O166" s="25" t="s">
        <v>1137</v>
      </c>
      <c r="P166" s="25"/>
      <c r="Q166" s="11" t="s">
        <v>1717</v>
      </c>
    </row>
    <row r="167" spans="1:20" s="59" customFormat="1" ht="39">
      <c r="A167" s="31" t="s">
        <v>36</v>
      </c>
      <c r="B167" s="31" t="s">
        <v>190</v>
      </c>
      <c r="C167" s="84" t="s">
        <v>42</v>
      </c>
      <c r="D167" s="36" t="s">
        <v>43</v>
      </c>
      <c r="E167" s="36" t="s">
        <v>39</v>
      </c>
      <c r="F167" s="36" t="s">
        <v>40</v>
      </c>
      <c r="G167" s="36" t="s">
        <v>41</v>
      </c>
      <c r="H167" s="34"/>
      <c r="I167" s="25" t="s">
        <v>1123</v>
      </c>
      <c r="J167" s="37"/>
      <c r="K167" s="35"/>
      <c r="L167" s="36"/>
      <c r="M167" s="36"/>
      <c r="N167" s="35"/>
      <c r="O167" s="37"/>
      <c r="P167" s="25"/>
      <c r="Q167" s="11" t="s">
        <v>1718</v>
      </c>
    </row>
    <row r="168" spans="1:20" s="59" customFormat="1" ht="39">
      <c r="A168" s="27" t="s">
        <v>993</v>
      </c>
      <c r="B168" s="45" t="s">
        <v>1065</v>
      </c>
      <c r="C168" s="143" t="s">
        <v>995</v>
      </c>
      <c r="D168" s="144"/>
      <c r="E168" s="144"/>
      <c r="F168" s="144"/>
      <c r="G168" s="144"/>
      <c r="H168" s="144"/>
      <c r="I168" s="145"/>
      <c r="J168" s="145"/>
      <c r="K168" s="146"/>
      <c r="L168" s="30"/>
      <c r="M168" s="30"/>
      <c r="N168" s="30"/>
      <c r="O168" s="25" t="s">
        <v>1137</v>
      </c>
      <c r="P168" s="25"/>
      <c r="Q168" s="11" t="s">
        <v>1718</v>
      </c>
    </row>
    <row r="169" spans="1:20" s="59" customFormat="1" ht="39">
      <c r="A169" s="27" t="s">
        <v>33</v>
      </c>
      <c r="B169" s="28" t="s">
        <v>1065</v>
      </c>
      <c r="C169" s="135" t="s">
        <v>37</v>
      </c>
      <c r="D169" s="137"/>
      <c r="E169" s="137"/>
      <c r="F169" s="137"/>
      <c r="G169" s="138"/>
      <c r="H169" s="29" t="s">
        <v>291</v>
      </c>
      <c r="I169" s="25" t="s">
        <v>1123</v>
      </c>
      <c r="J169" s="25" t="s">
        <v>1123</v>
      </c>
      <c r="K169" s="30"/>
      <c r="L169" s="30"/>
      <c r="M169" s="30"/>
      <c r="N169" s="30"/>
      <c r="O169" s="25" t="s">
        <v>1137</v>
      </c>
      <c r="P169" s="25"/>
      <c r="Q169" s="11" t="s">
        <v>1718</v>
      </c>
    </row>
    <row r="170" spans="1:20" s="59" customFormat="1" ht="39">
      <c r="A170" s="31" t="s">
        <v>36</v>
      </c>
      <c r="B170" s="31" t="s">
        <v>37</v>
      </c>
      <c r="C170" s="84" t="s">
        <v>42</v>
      </c>
      <c r="D170" s="36" t="s">
        <v>43</v>
      </c>
      <c r="E170" s="36" t="s">
        <v>39</v>
      </c>
      <c r="F170" s="36" t="s">
        <v>40</v>
      </c>
      <c r="G170" s="36" t="s">
        <v>41</v>
      </c>
      <c r="H170" s="34"/>
      <c r="I170" s="25" t="s">
        <v>1123</v>
      </c>
      <c r="J170" s="37"/>
      <c r="K170" s="35"/>
      <c r="L170" s="36"/>
      <c r="M170" s="36"/>
      <c r="N170" s="35"/>
      <c r="O170" s="37"/>
      <c r="P170" s="25"/>
      <c r="Q170" s="11" t="s">
        <v>1719</v>
      </c>
    </row>
    <row r="171" spans="1:20" s="59" customFormat="1" ht="39">
      <c r="A171" s="27" t="s">
        <v>33</v>
      </c>
      <c r="B171" s="28" t="s">
        <v>1065</v>
      </c>
      <c r="C171" s="135" t="s">
        <v>572</v>
      </c>
      <c r="D171" s="137"/>
      <c r="E171" s="137"/>
      <c r="F171" s="137"/>
      <c r="G171" s="138"/>
      <c r="H171" s="29" t="s">
        <v>571</v>
      </c>
      <c r="I171" s="25" t="s">
        <v>1123</v>
      </c>
      <c r="J171" s="25" t="s">
        <v>1123</v>
      </c>
      <c r="K171" s="30"/>
      <c r="L171" s="30"/>
      <c r="M171" s="30"/>
      <c r="N171" s="30"/>
      <c r="O171" s="25" t="s">
        <v>1137</v>
      </c>
      <c r="P171" s="25"/>
      <c r="Q171" s="11" t="s">
        <v>1719</v>
      </c>
    </row>
    <row r="172" spans="1:20" s="59" customFormat="1" ht="39">
      <c r="A172" s="31" t="s">
        <v>36</v>
      </c>
      <c r="B172" s="31" t="s">
        <v>572</v>
      </c>
      <c r="C172" s="84" t="s">
        <v>42</v>
      </c>
      <c r="D172" s="36" t="s">
        <v>43</v>
      </c>
      <c r="E172" s="36" t="s">
        <v>39</v>
      </c>
      <c r="F172" s="36" t="s">
        <v>40</v>
      </c>
      <c r="G172" s="36" t="s">
        <v>41</v>
      </c>
      <c r="H172" s="34"/>
      <c r="I172" s="25" t="s">
        <v>1123</v>
      </c>
      <c r="J172" s="37"/>
      <c r="K172" s="35"/>
      <c r="L172" s="36"/>
      <c r="M172" s="36"/>
      <c r="N172" s="35"/>
      <c r="O172" s="37"/>
      <c r="P172" s="25"/>
      <c r="Q172" s="11" t="s">
        <v>1720</v>
      </c>
    </row>
    <row r="173" spans="1:20" s="59" customFormat="1" ht="39">
      <c r="A173" s="27" t="s">
        <v>33</v>
      </c>
      <c r="B173" s="28" t="s">
        <v>1065</v>
      </c>
      <c r="C173" s="135" t="s">
        <v>190</v>
      </c>
      <c r="D173" s="137"/>
      <c r="E173" s="137"/>
      <c r="F173" s="137"/>
      <c r="G173" s="138"/>
      <c r="H173" s="29" t="s">
        <v>294</v>
      </c>
      <c r="I173" s="25" t="s">
        <v>1123</v>
      </c>
      <c r="J173" s="25" t="s">
        <v>1123</v>
      </c>
      <c r="K173" s="30"/>
      <c r="L173" s="30"/>
      <c r="M173" s="30"/>
      <c r="N173" s="30"/>
      <c r="O173" s="25" t="s">
        <v>1137</v>
      </c>
      <c r="P173" s="25"/>
      <c r="Q173" s="11" t="s">
        <v>1720</v>
      </c>
    </row>
    <row r="174" spans="1:20" s="59" customFormat="1" ht="39">
      <c r="A174" s="31" t="s">
        <v>36</v>
      </c>
      <c r="B174" s="31" t="s">
        <v>190</v>
      </c>
      <c r="C174" s="84" t="s">
        <v>42</v>
      </c>
      <c r="D174" s="36" t="s">
        <v>43</v>
      </c>
      <c r="E174" s="36" t="s">
        <v>39</v>
      </c>
      <c r="F174" s="36" t="s">
        <v>40</v>
      </c>
      <c r="G174" s="36" t="s">
        <v>41</v>
      </c>
      <c r="H174" s="34"/>
      <c r="I174" s="25" t="s">
        <v>1123</v>
      </c>
      <c r="J174" s="37"/>
      <c r="K174" s="35"/>
      <c r="L174" s="36"/>
      <c r="M174" s="36"/>
      <c r="N174" s="35"/>
      <c r="O174" s="37"/>
      <c r="P174" s="25"/>
      <c r="Q174" s="11" t="s">
        <v>1720</v>
      </c>
    </row>
    <row r="175" spans="1:20" s="59" customFormat="1" ht="39">
      <c r="A175" s="27" t="s">
        <v>993</v>
      </c>
      <c r="B175" s="45" t="s">
        <v>1065</v>
      </c>
      <c r="C175" s="143" t="s">
        <v>996</v>
      </c>
      <c r="D175" s="144"/>
      <c r="E175" s="144"/>
      <c r="F175" s="144"/>
      <c r="G175" s="144"/>
      <c r="H175" s="144"/>
      <c r="I175" s="145"/>
      <c r="J175" s="145"/>
      <c r="K175" s="146"/>
      <c r="L175" s="30"/>
      <c r="M175" s="30"/>
      <c r="N175" s="30"/>
      <c r="O175" s="25" t="s">
        <v>1137</v>
      </c>
      <c r="P175" s="25"/>
      <c r="Q175" s="11" t="s">
        <v>1721</v>
      </c>
    </row>
    <row r="176" spans="1:20" s="59" customFormat="1" ht="39">
      <c r="A176" s="27" t="s">
        <v>33</v>
      </c>
      <c r="B176" s="28" t="s">
        <v>1065</v>
      </c>
      <c r="C176" s="135" t="s">
        <v>877</v>
      </c>
      <c r="D176" s="137"/>
      <c r="E176" s="137"/>
      <c r="F176" s="137"/>
      <c r="G176" s="138"/>
      <c r="H176" s="29" t="s">
        <v>878</v>
      </c>
      <c r="I176" s="25" t="s">
        <v>1123</v>
      </c>
      <c r="J176" s="25" t="s">
        <v>1123</v>
      </c>
      <c r="K176" s="30"/>
      <c r="L176" s="30"/>
      <c r="M176" s="30"/>
      <c r="N176" s="30"/>
      <c r="O176" s="25" t="s">
        <v>1137</v>
      </c>
      <c r="P176" s="25"/>
      <c r="Q176" s="11" t="s">
        <v>1721</v>
      </c>
    </row>
    <row r="177" spans="1:20" s="59" customFormat="1" ht="39">
      <c r="A177" s="31" t="s">
        <v>36</v>
      </c>
      <c r="B177" s="31" t="s">
        <v>877</v>
      </c>
      <c r="C177" s="84" t="s">
        <v>42</v>
      </c>
      <c r="D177" s="36" t="s">
        <v>43</v>
      </c>
      <c r="E177" s="36" t="s">
        <v>39</v>
      </c>
      <c r="F177" s="36" t="s">
        <v>40</v>
      </c>
      <c r="G177" s="36" t="s">
        <v>41</v>
      </c>
      <c r="H177" s="34"/>
      <c r="I177" s="25" t="s">
        <v>1123</v>
      </c>
      <c r="J177" s="37"/>
      <c r="K177" s="35"/>
      <c r="L177" s="36"/>
      <c r="M177" s="36"/>
      <c r="N177" s="35"/>
      <c r="O177" s="37"/>
      <c r="P177" s="25"/>
      <c r="Q177" s="11" t="s">
        <v>1721</v>
      </c>
    </row>
    <row r="178" spans="1:20" s="59" customFormat="1" ht="39">
      <c r="A178" s="27" t="s">
        <v>993</v>
      </c>
      <c r="B178" s="45" t="s">
        <v>1065</v>
      </c>
      <c r="C178" s="143" t="s">
        <v>997</v>
      </c>
      <c r="D178" s="144"/>
      <c r="E178" s="144"/>
      <c r="F178" s="144"/>
      <c r="G178" s="144"/>
      <c r="H178" s="144"/>
      <c r="I178" s="145"/>
      <c r="J178" s="145"/>
      <c r="K178" s="146"/>
      <c r="L178" s="30"/>
      <c r="M178" s="30"/>
      <c r="N178" s="30"/>
      <c r="O178" s="25" t="s">
        <v>1137</v>
      </c>
      <c r="P178" s="25"/>
      <c r="Q178" s="11" t="s">
        <v>1722</v>
      </c>
    </row>
    <row r="179" spans="1:20" s="59" customFormat="1" ht="39">
      <c r="A179" s="27" t="s">
        <v>33</v>
      </c>
      <c r="B179" s="28" t="s">
        <v>1065</v>
      </c>
      <c r="C179" s="135" t="s">
        <v>334</v>
      </c>
      <c r="D179" s="137"/>
      <c r="E179" s="137"/>
      <c r="F179" s="137"/>
      <c r="G179" s="138"/>
      <c r="H179" s="29" t="s">
        <v>335</v>
      </c>
      <c r="I179" s="25" t="s">
        <v>1123</v>
      </c>
      <c r="J179" s="25" t="s">
        <v>1123</v>
      </c>
      <c r="K179" s="30"/>
      <c r="L179" s="30"/>
      <c r="M179" s="30"/>
      <c r="N179" s="30"/>
      <c r="O179" s="25" t="s">
        <v>1137</v>
      </c>
      <c r="P179" s="25"/>
      <c r="Q179" s="11" t="s">
        <v>1722</v>
      </c>
    </row>
    <row r="180" spans="1:20" s="59" customFormat="1" ht="39">
      <c r="A180" s="31" t="s">
        <v>36</v>
      </c>
      <c r="B180" s="31" t="s">
        <v>334</v>
      </c>
      <c r="C180" s="84" t="s">
        <v>42</v>
      </c>
      <c r="D180" s="36" t="s">
        <v>43</v>
      </c>
      <c r="E180" s="36" t="s">
        <v>39</v>
      </c>
      <c r="F180" s="36" t="s">
        <v>40</v>
      </c>
      <c r="G180" s="36" t="s">
        <v>41</v>
      </c>
      <c r="H180" s="34"/>
      <c r="I180" s="25" t="s">
        <v>1123</v>
      </c>
      <c r="J180" s="37"/>
      <c r="K180" s="35"/>
      <c r="L180" s="36"/>
      <c r="M180" s="36"/>
      <c r="N180" s="35"/>
      <c r="O180" s="37"/>
      <c r="P180" s="25"/>
      <c r="Q180" s="11" t="s">
        <v>1723</v>
      </c>
    </row>
    <row r="181" spans="1:20" s="59" customFormat="1" ht="39">
      <c r="A181" s="27" t="s">
        <v>993</v>
      </c>
      <c r="B181" s="45" t="s">
        <v>1065</v>
      </c>
      <c r="C181" s="143" t="s">
        <v>998</v>
      </c>
      <c r="D181" s="144"/>
      <c r="E181" s="144"/>
      <c r="F181" s="144"/>
      <c r="G181" s="144"/>
      <c r="H181" s="144"/>
      <c r="I181" s="145"/>
      <c r="J181" s="145"/>
      <c r="K181" s="146"/>
      <c r="L181" s="30"/>
      <c r="M181" s="30"/>
      <c r="N181" s="30"/>
      <c r="O181" s="25" t="s">
        <v>1137</v>
      </c>
      <c r="P181" s="25"/>
      <c r="Q181" s="11" t="s">
        <v>1723</v>
      </c>
    </row>
    <row r="182" spans="1:20" s="59" customFormat="1" ht="39">
      <c r="A182" s="27" t="s">
        <v>33</v>
      </c>
      <c r="B182" s="28" t="s">
        <v>1065</v>
      </c>
      <c r="C182" s="135" t="s">
        <v>604</v>
      </c>
      <c r="D182" s="137"/>
      <c r="E182" s="137"/>
      <c r="F182" s="137"/>
      <c r="G182" s="138"/>
      <c r="H182" s="29" t="s">
        <v>605</v>
      </c>
      <c r="I182" s="25" t="s">
        <v>1123</v>
      </c>
      <c r="J182" s="25" t="s">
        <v>1123</v>
      </c>
      <c r="K182" s="30"/>
      <c r="L182" s="30"/>
      <c r="M182" s="30"/>
      <c r="N182" s="30"/>
      <c r="O182" s="25" t="s">
        <v>1137</v>
      </c>
      <c r="P182" s="25"/>
      <c r="Q182" s="11" t="s">
        <v>1723</v>
      </c>
    </row>
    <row r="183" spans="1:20" s="59" customFormat="1" ht="39">
      <c r="A183" s="31" t="s">
        <v>36</v>
      </c>
      <c r="B183" s="31" t="s">
        <v>604</v>
      </c>
      <c r="C183" s="84" t="s">
        <v>42</v>
      </c>
      <c r="D183" s="36" t="s">
        <v>43</v>
      </c>
      <c r="E183" s="36" t="s">
        <v>39</v>
      </c>
      <c r="F183" s="36" t="s">
        <v>40</v>
      </c>
      <c r="G183" s="36" t="s">
        <v>41</v>
      </c>
      <c r="H183" s="34"/>
      <c r="I183" s="25" t="s">
        <v>1123</v>
      </c>
      <c r="J183" s="37"/>
      <c r="K183" s="35"/>
      <c r="L183" s="36"/>
      <c r="M183" s="36"/>
      <c r="N183" s="35"/>
      <c r="O183" s="37"/>
      <c r="P183" s="25"/>
      <c r="Q183" s="11" t="s">
        <v>1724</v>
      </c>
    </row>
    <row r="184" spans="1:20" s="59" customFormat="1" ht="39">
      <c r="A184" s="27" t="s">
        <v>993</v>
      </c>
      <c r="B184" s="45" t="s">
        <v>1065</v>
      </c>
      <c r="C184" s="143" t="s">
        <v>999</v>
      </c>
      <c r="D184" s="144"/>
      <c r="E184" s="144"/>
      <c r="F184" s="144"/>
      <c r="G184" s="144"/>
      <c r="H184" s="144"/>
      <c r="I184" s="145"/>
      <c r="J184" s="145"/>
      <c r="K184" s="146"/>
      <c r="L184" s="30"/>
      <c r="M184" s="30"/>
      <c r="N184" s="30"/>
      <c r="O184" s="25" t="s">
        <v>1137</v>
      </c>
      <c r="P184" s="25"/>
      <c r="Q184" s="11" t="s">
        <v>1724</v>
      </c>
    </row>
    <row r="185" spans="1:20" s="59" customFormat="1" ht="39">
      <c r="A185" s="27" t="s">
        <v>33</v>
      </c>
      <c r="B185" s="28" t="s">
        <v>1065</v>
      </c>
      <c r="C185" s="135" t="s">
        <v>144</v>
      </c>
      <c r="D185" s="137"/>
      <c r="E185" s="137"/>
      <c r="F185" s="137"/>
      <c r="G185" s="138"/>
      <c r="H185" s="29" t="s">
        <v>145</v>
      </c>
      <c r="I185" s="25" t="s">
        <v>1123</v>
      </c>
      <c r="J185" s="25" t="s">
        <v>1123</v>
      </c>
      <c r="K185" s="30"/>
      <c r="L185" s="30"/>
      <c r="M185" s="30"/>
      <c r="N185" s="30"/>
      <c r="O185" s="25" t="s">
        <v>1137</v>
      </c>
      <c r="P185" s="25"/>
      <c r="Q185" s="11" t="s">
        <v>1725</v>
      </c>
    </row>
    <row r="186" spans="1:20" s="59" customFormat="1" ht="39">
      <c r="A186" s="31" t="s">
        <v>36</v>
      </c>
      <c r="B186" s="31" t="s">
        <v>144</v>
      </c>
      <c r="C186" s="84" t="s">
        <v>42</v>
      </c>
      <c r="D186" s="36" t="s">
        <v>43</v>
      </c>
      <c r="E186" s="36" t="s">
        <v>39</v>
      </c>
      <c r="F186" s="36" t="s">
        <v>40</v>
      </c>
      <c r="G186" s="36" t="s">
        <v>41</v>
      </c>
      <c r="H186" s="34"/>
      <c r="I186" s="25" t="s">
        <v>1123</v>
      </c>
      <c r="J186" s="37"/>
      <c r="K186" s="35"/>
      <c r="L186" s="36"/>
      <c r="M186" s="36"/>
      <c r="N186" s="35"/>
      <c r="O186" s="37"/>
      <c r="P186" s="25"/>
      <c r="Q186" s="11" t="s">
        <v>1725</v>
      </c>
    </row>
    <row r="187" spans="1:20" s="59" customFormat="1" ht="13">
      <c r="A187" s="1" t="s">
        <v>27</v>
      </c>
      <c r="B187" s="80" t="s">
        <v>401</v>
      </c>
      <c r="C187" s="81"/>
      <c r="D187" s="81"/>
      <c r="E187" s="81"/>
      <c r="F187" s="81"/>
      <c r="G187" s="81"/>
      <c r="H187" s="81"/>
      <c r="I187" s="71"/>
      <c r="J187" s="71"/>
      <c r="K187" s="81"/>
      <c r="L187" s="11"/>
      <c r="M187" s="11"/>
      <c r="N187" s="11"/>
      <c r="O187" s="12"/>
      <c r="P187" s="72"/>
      <c r="Q187" s="11"/>
    </row>
    <row r="188" spans="1:20" s="61" customFormat="1" ht="51.75" customHeight="1">
      <c r="A188" s="27" t="s">
        <v>29</v>
      </c>
      <c r="B188" s="45" t="s">
        <v>1069</v>
      </c>
      <c r="C188" s="139" t="s">
        <v>1070</v>
      </c>
      <c r="D188" s="139"/>
      <c r="E188" s="139"/>
      <c r="F188" s="139"/>
      <c r="G188" s="139"/>
      <c r="H188" s="139"/>
      <c r="I188" s="73"/>
      <c r="J188" s="73" t="s">
        <v>1071</v>
      </c>
      <c r="K188" s="106" t="s">
        <v>1072</v>
      </c>
      <c r="L188" s="106"/>
      <c r="M188" s="106"/>
      <c r="N188" s="106"/>
      <c r="O188" s="25" t="s">
        <v>1137</v>
      </c>
      <c r="P188" s="74"/>
      <c r="Q188" s="11" t="s">
        <v>1726</v>
      </c>
      <c r="S188" s="59" t="s">
        <v>1868</v>
      </c>
      <c r="T188" s="59"/>
    </row>
    <row r="189" spans="1:20" s="59" customFormat="1" ht="39">
      <c r="A189" s="27" t="s">
        <v>993</v>
      </c>
      <c r="B189" s="45" t="s">
        <v>1069</v>
      </c>
      <c r="C189" s="143" t="s">
        <v>994</v>
      </c>
      <c r="D189" s="144"/>
      <c r="E189" s="144"/>
      <c r="F189" s="144"/>
      <c r="G189" s="144"/>
      <c r="H189" s="144"/>
      <c r="I189" s="145"/>
      <c r="J189" s="145"/>
      <c r="K189" s="146"/>
      <c r="L189" s="30"/>
      <c r="M189" s="30"/>
      <c r="N189" s="30"/>
      <c r="O189" s="25" t="s">
        <v>1137</v>
      </c>
      <c r="P189" s="25"/>
      <c r="Q189" s="11" t="s">
        <v>1727</v>
      </c>
    </row>
    <row r="190" spans="1:20" s="59" customFormat="1" ht="39">
      <c r="A190" s="27" t="s">
        <v>33</v>
      </c>
      <c r="B190" s="28" t="s">
        <v>1069</v>
      </c>
      <c r="C190" s="135" t="s">
        <v>37</v>
      </c>
      <c r="D190" s="137"/>
      <c r="E190" s="137"/>
      <c r="F190" s="137"/>
      <c r="G190" s="138"/>
      <c r="H190" s="29" t="s">
        <v>291</v>
      </c>
      <c r="I190" s="25" t="s">
        <v>1123</v>
      </c>
      <c r="J190" s="25" t="s">
        <v>1123</v>
      </c>
      <c r="K190" s="30"/>
      <c r="L190" s="30"/>
      <c r="M190" s="30"/>
      <c r="N190" s="30"/>
      <c r="O190" s="25" t="s">
        <v>1137</v>
      </c>
      <c r="P190" s="25"/>
      <c r="Q190" s="11" t="s">
        <v>1727</v>
      </c>
    </row>
    <row r="191" spans="1:20" s="59" customFormat="1" ht="57">
      <c r="A191" s="31" t="s">
        <v>36</v>
      </c>
      <c r="B191" s="31" t="s">
        <v>37</v>
      </c>
      <c r="C191" s="84" t="s">
        <v>1021</v>
      </c>
      <c r="D191" s="44" t="s">
        <v>1661</v>
      </c>
      <c r="E191" s="85" t="str">
        <f>HYPERLINK("01-组织级\02-组织工作库\07-基线与模型&amp;创新\过程基线模型\2019-2020年基线差异比较分析-engl.xlsx","engl")</f>
        <v>engl</v>
      </c>
      <c r="F191" s="36" t="s">
        <v>1073</v>
      </c>
      <c r="G191" s="36" t="s">
        <v>41</v>
      </c>
      <c r="H191" s="34"/>
      <c r="I191" s="25" t="s">
        <v>1123</v>
      </c>
      <c r="J191" s="37"/>
      <c r="K191" s="35"/>
      <c r="L191" s="36"/>
      <c r="M191" s="36"/>
      <c r="N191" s="35"/>
      <c r="O191" s="37"/>
      <c r="P191" s="25"/>
      <c r="Q191" s="11" t="s">
        <v>1727</v>
      </c>
    </row>
    <row r="192" spans="1:20" s="59" customFormat="1" ht="39">
      <c r="A192" s="27" t="s">
        <v>33</v>
      </c>
      <c r="B192" s="28" t="s">
        <v>1069</v>
      </c>
      <c r="C192" s="135" t="s">
        <v>190</v>
      </c>
      <c r="D192" s="137"/>
      <c r="E192" s="137"/>
      <c r="F192" s="137"/>
      <c r="G192" s="138"/>
      <c r="H192" s="29" t="s">
        <v>294</v>
      </c>
      <c r="I192" s="25" t="s">
        <v>1123</v>
      </c>
      <c r="J192" s="25" t="s">
        <v>1123</v>
      </c>
      <c r="K192" s="30"/>
      <c r="L192" s="30"/>
      <c r="M192" s="30"/>
      <c r="N192" s="30"/>
      <c r="O192" s="25" t="s">
        <v>1137</v>
      </c>
      <c r="P192" s="25"/>
      <c r="Q192" s="11" t="s">
        <v>1728</v>
      </c>
    </row>
    <row r="193" spans="1:17" s="59" customFormat="1" ht="39">
      <c r="A193" s="31" t="s">
        <v>36</v>
      </c>
      <c r="B193" s="31" t="s">
        <v>190</v>
      </c>
      <c r="C193" s="84" t="s">
        <v>42</v>
      </c>
      <c r="D193" s="36" t="s">
        <v>43</v>
      </c>
      <c r="E193" s="36" t="s">
        <v>39</v>
      </c>
      <c r="F193" s="36" t="s">
        <v>40</v>
      </c>
      <c r="G193" s="36" t="s">
        <v>41</v>
      </c>
      <c r="H193" s="34"/>
      <c r="I193" s="25" t="s">
        <v>1123</v>
      </c>
      <c r="J193" s="37"/>
      <c r="K193" s="35"/>
      <c r="L193" s="36"/>
      <c r="M193" s="36"/>
      <c r="N193" s="35"/>
      <c r="O193" s="37"/>
      <c r="P193" s="25"/>
      <c r="Q193" s="11" t="s">
        <v>1728</v>
      </c>
    </row>
    <row r="194" spans="1:17" s="59" customFormat="1" ht="39">
      <c r="A194" s="27" t="s">
        <v>993</v>
      </c>
      <c r="B194" s="45" t="s">
        <v>1069</v>
      </c>
      <c r="C194" s="143" t="s">
        <v>995</v>
      </c>
      <c r="D194" s="144"/>
      <c r="E194" s="144"/>
      <c r="F194" s="144"/>
      <c r="G194" s="144"/>
      <c r="H194" s="144"/>
      <c r="I194" s="145"/>
      <c r="J194" s="145"/>
      <c r="K194" s="146"/>
      <c r="L194" s="30"/>
      <c r="M194" s="30"/>
      <c r="N194" s="30"/>
      <c r="O194" s="25" t="s">
        <v>1137</v>
      </c>
      <c r="P194" s="25"/>
      <c r="Q194" s="11" t="s">
        <v>1728</v>
      </c>
    </row>
    <row r="195" spans="1:17" s="59" customFormat="1" ht="39">
      <c r="A195" s="27" t="s">
        <v>33</v>
      </c>
      <c r="B195" s="28" t="s">
        <v>1069</v>
      </c>
      <c r="C195" s="135" t="s">
        <v>37</v>
      </c>
      <c r="D195" s="137"/>
      <c r="E195" s="137"/>
      <c r="F195" s="137"/>
      <c r="G195" s="138"/>
      <c r="H195" s="29" t="s">
        <v>291</v>
      </c>
      <c r="I195" s="25" t="s">
        <v>1123</v>
      </c>
      <c r="J195" s="25" t="s">
        <v>1123</v>
      </c>
      <c r="K195" s="30"/>
      <c r="L195" s="30"/>
      <c r="M195" s="30"/>
      <c r="N195" s="30"/>
      <c r="O195" s="25" t="s">
        <v>1137</v>
      </c>
      <c r="P195" s="25"/>
      <c r="Q195" s="11" t="s">
        <v>1729</v>
      </c>
    </row>
    <row r="196" spans="1:17" s="59" customFormat="1" ht="39">
      <c r="A196" s="31" t="s">
        <v>36</v>
      </c>
      <c r="B196" s="31" t="s">
        <v>37</v>
      </c>
      <c r="C196" s="84" t="s">
        <v>42</v>
      </c>
      <c r="D196" s="36" t="s">
        <v>43</v>
      </c>
      <c r="E196" s="36" t="s">
        <v>39</v>
      </c>
      <c r="F196" s="36" t="s">
        <v>40</v>
      </c>
      <c r="G196" s="36" t="s">
        <v>41</v>
      </c>
      <c r="H196" s="34"/>
      <c r="I196" s="25" t="s">
        <v>1123</v>
      </c>
      <c r="J196" s="37"/>
      <c r="K196" s="35"/>
      <c r="L196" s="36"/>
      <c r="M196" s="36"/>
      <c r="N196" s="35"/>
      <c r="O196" s="37"/>
      <c r="P196" s="25"/>
      <c r="Q196" s="11" t="s">
        <v>1729</v>
      </c>
    </row>
    <row r="197" spans="1:17" s="59" customFormat="1" ht="39">
      <c r="A197" s="27" t="s">
        <v>33</v>
      </c>
      <c r="B197" s="28" t="s">
        <v>1069</v>
      </c>
      <c r="C197" s="135" t="s">
        <v>572</v>
      </c>
      <c r="D197" s="137"/>
      <c r="E197" s="137"/>
      <c r="F197" s="137"/>
      <c r="G197" s="138"/>
      <c r="H197" s="29" t="s">
        <v>571</v>
      </c>
      <c r="I197" s="25" t="s">
        <v>1123</v>
      </c>
      <c r="J197" s="25" t="s">
        <v>1123</v>
      </c>
      <c r="K197" s="30"/>
      <c r="L197" s="30"/>
      <c r="M197" s="30"/>
      <c r="N197" s="30"/>
      <c r="O197" s="25" t="s">
        <v>1137</v>
      </c>
      <c r="P197" s="25"/>
      <c r="Q197" s="11" t="s">
        <v>1729</v>
      </c>
    </row>
    <row r="198" spans="1:17" s="59" customFormat="1" ht="39">
      <c r="A198" s="31" t="s">
        <v>36</v>
      </c>
      <c r="B198" s="31" t="s">
        <v>572</v>
      </c>
      <c r="C198" s="84" t="s">
        <v>42</v>
      </c>
      <c r="D198" s="36" t="s">
        <v>43</v>
      </c>
      <c r="E198" s="36" t="s">
        <v>39</v>
      </c>
      <c r="F198" s="36" t="s">
        <v>40</v>
      </c>
      <c r="G198" s="36" t="s">
        <v>41</v>
      </c>
      <c r="H198" s="34"/>
      <c r="I198" s="25" t="s">
        <v>1123</v>
      </c>
      <c r="J198" s="37"/>
      <c r="K198" s="35"/>
      <c r="L198" s="36"/>
      <c r="M198" s="36"/>
      <c r="N198" s="35"/>
      <c r="O198" s="37"/>
      <c r="P198" s="25"/>
      <c r="Q198" s="11" t="s">
        <v>1730</v>
      </c>
    </row>
    <row r="199" spans="1:17" s="59" customFormat="1" ht="39">
      <c r="A199" s="27" t="s">
        <v>33</v>
      </c>
      <c r="B199" s="28" t="s">
        <v>1069</v>
      </c>
      <c r="C199" s="135" t="s">
        <v>190</v>
      </c>
      <c r="D199" s="137"/>
      <c r="E199" s="137"/>
      <c r="F199" s="137"/>
      <c r="G199" s="138"/>
      <c r="H199" s="29" t="s">
        <v>294</v>
      </c>
      <c r="I199" s="25" t="s">
        <v>1123</v>
      </c>
      <c r="J199" s="25" t="s">
        <v>1123</v>
      </c>
      <c r="K199" s="30"/>
      <c r="L199" s="30"/>
      <c r="M199" s="30"/>
      <c r="N199" s="30"/>
      <c r="O199" s="25" t="s">
        <v>1137</v>
      </c>
      <c r="P199" s="25"/>
      <c r="Q199" s="11" t="s">
        <v>1731</v>
      </c>
    </row>
    <row r="200" spans="1:17" s="59" customFormat="1" ht="39">
      <c r="A200" s="31" t="s">
        <v>36</v>
      </c>
      <c r="B200" s="31" t="s">
        <v>190</v>
      </c>
      <c r="C200" s="84" t="s">
        <v>42</v>
      </c>
      <c r="D200" s="36" t="s">
        <v>43</v>
      </c>
      <c r="E200" s="36" t="s">
        <v>39</v>
      </c>
      <c r="F200" s="36" t="s">
        <v>40</v>
      </c>
      <c r="G200" s="36" t="s">
        <v>41</v>
      </c>
      <c r="H200" s="34"/>
      <c r="I200" s="25" t="s">
        <v>1123</v>
      </c>
      <c r="J200" s="37"/>
      <c r="K200" s="35"/>
      <c r="L200" s="36"/>
      <c r="M200" s="36"/>
      <c r="N200" s="35"/>
      <c r="O200" s="37"/>
      <c r="P200" s="25"/>
      <c r="Q200" s="11" t="s">
        <v>1731</v>
      </c>
    </row>
    <row r="201" spans="1:17" s="59" customFormat="1" ht="39">
      <c r="A201" s="27" t="s">
        <v>993</v>
      </c>
      <c r="B201" s="45" t="s">
        <v>1069</v>
      </c>
      <c r="C201" s="143" t="s">
        <v>996</v>
      </c>
      <c r="D201" s="144"/>
      <c r="E201" s="144"/>
      <c r="F201" s="144"/>
      <c r="G201" s="144"/>
      <c r="H201" s="144"/>
      <c r="I201" s="145"/>
      <c r="J201" s="145"/>
      <c r="K201" s="146"/>
      <c r="L201" s="30"/>
      <c r="M201" s="30"/>
      <c r="N201" s="30"/>
      <c r="O201" s="25" t="s">
        <v>1137</v>
      </c>
      <c r="P201" s="25"/>
      <c r="Q201" s="11" t="s">
        <v>1732</v>
      </c>
    </row>
    <row r="202" spans="1:17" s="59" customFormat="1" ht="39">
      <c r="A202" s="27" t="s">
        <v>33</v>
      </c>
      <c r="B202" s="28" t="s">
        <v>1069</v>
      </c>
      <c r="C202" s="135" t="s">
        <v>877</v>
      </c>
      <c r="D202" s="137"/>
      <c r="E202" s="137"/>
      <c r="F202" s="137"/>
      <c r="G202" s="138"/>
      <c r="H202" s="29" t="s">
        <v>878</v>
      </c>
      <c r="I202" s="25" t="s">
        <v>1123</v>
      </c>
      <c r="J202" s="25" t="s">
        <v>1123</v>
      </c>
      <c r="K202" s="30"/>
      <c r="L202" s="30"/>
      <c r="M202" s="30"/>
      <c r="N202" s="30"/>
      <c r="O202" s="25" t="s">
        <v>1137</v>
      </c>
      <c r="P202" s="25"/>
      <c r="Q202" s="11" t="s">
        <v>1733</v>
      </c>
    </row>
    <row r="203" spans="1:17" s="59" customFormat="1" ht="39">
      <c r="A203" s="31" t="s">
        <v>36</v>
      </c>
      <c r="B203" s="31" t="s">
        <v>877</v>
      </c>
      <c r="C203" s="84" t="s">
        <v>42</v>
      </c>
      <c r="D203" s="36" t="s">
        <v>43</v>
      </c>
      <c r="E203" s="36" t="s">
        <v>39</v>
      </c>
      <c r="F203" s="36" t="s">
        <v>40</v>
      </c>
      <c r="G203" s="36" t="s">
        <v>41</v>
      </c>
      <c r="H203" s="34"/>
      <c r="I203" s="25" t="s">
        <v>1123</v>
      </c>
      <c r="J203" s="37"/>
      <c r="K203" s="35"/>
      <c r="L203" s="36"/>
      <c r="M203" s="36"/>
      <c r="N203" s="35"/>
      <c r="O203" s="37"/>
      <c r="P203" s="25"/>
      <c r="Q203" s="11" t="s">
        <v>1733</v>
      </c>
    </row>
    <row r="204" spans="1:17" s="59" customFormat="1" ht="39">
      <c r="A204" s="27" t="s">
        <v>993</v>
      </c>
      <c r="B204" s="45" t="s">
        <v>1069</v>
      </c>
      <c r="C204" s="143" t="s">
        <v>997</v>
      </c>
      <c r="D204" s="144"/>
      <c r="E204" s="144"/>
      <c r="F204" s="144"/>
      <c r="G204" s="144"/>
      <c r="H204" s="144"/>
      <c r="I204" s="145"/>
      <c r="J204" s="145"/>
      <c r="K204" s="146"/>
      <c r="L204" s="30"/>
      <c r="M204" s="30"/>
      <c r="N204" s="30"/>
      <c r="O204" s="25" t="s">
        <v>1137</v>
      </c>
      <c r="P204" s="25"/>
      <c r="Q204" s="11" t="s">
        <v>1734</v>
      </c>
    </row>
    <row r="205" spans="1:17" s="59" customFormat="1" ht="39">
      <c r="A205" s="27" t="s">
        <v>33</v>
      </c>
      <c r="B205" s="28" t="s">
        <v>1069</v>
      </c>
      <c r="C205" s="135" t="s">
        <v>334</v>
      </c>
      <c r="D205" s="137"/>
      <c r="E205" s="137"/>
      <c r="F205" s="137"/>
      <c r="G205" s="138"/>
      <c r="H205" s="29" t="s">
        <v>335</v>
      </c>
      <c r="I205" s="25" t="s">
        <v>1123</v>
      </c>
      <c r="J205" s="25" t="s">
        <v>1123</v>
      </c>
      <c r="K205" s="30"/>
      <c r="L205" s="30"/>
      <c r="M205" s="30"/>
      <c r="N205" s="30"/>
      <c r="O205" s="25" t="s">
        <v>1137</v>
      </c>
      <c r="P205" s="25"/>
      <c r="Q205" s="11" t="s">
        <v>1734</v>
      </c>
    </row>
    <row r="206" spans="1:17" s="59" customFormat="1" ht="39">
      <c r="A206" s="31" t="s">
        <v>36</v>
      </c>
      <c r="B206" s="31" t="s">
        <v>334</v>
      </c>
      <c r="C206" s="84" t="s">
        <v>42</v>
      </c>
      <c r="D206" s="36" t="s">
        <v>43</v>
      </c>
      <c r="E206" s="36" t="s">
        <v>39</v>
      </c>
      <c r="F206" s="36" t="s">
        <v>40</v>
      </c>
      <c r="G206" s="36" t="s">
        <v>41</v>
      </c>
      <c r="H206" s="34"/>
      <c r="I206" s="25" t="s">
        <v>1123</v>
      </c>
      <c r="J206" s="37"/>
      <c r="K206" s="35"/>
      <c r="L206" s="36"/>
      <c r="M206" s="36"/>
      <c r="N206" s="35"/>
      <c r="O206" s="37"/>
      <c r="P206" s="25"/>
      <c r="Q206" s="11" t="s">
        <v>1735</v>
      </c>
    </row>
    <row r="207" spans="1:17" s="59" customFormat="1" ht="39">
      <c r="A207" s="27" t="s">
        <v>993</v>
      </c>
      <c r="B207" s="45" t="s">
        <v>1069</v>
      </c>
      <c r="C207" s="143" t="s">
        <v>998</v>
      </c>
      <c r="D207" s="144"/>
      <c r="E207" s="144"/>
      <c r="F207" s="144"/>
      <c r="G207" s="144"/>
      <c r="H207" s="144"/>
      <c r="I207" s="145"/>
      <c r="J207" s="145"/>
      <c r="K207" s="146"/>
      <c r="L207" s="30"/>
      <c r="M207" s="30"/>
      <c r="N207" s="30"/>
      <c r="O207" s="25" t="s">
        <v>1137</v>
      </c>
      <c r="P207" s="25"/>
      <c r="Q207" s="11" t="s">
        <v>1735</v>
      </c>
    </row>
    <row r="208" spans="1:17" s="59" customFormat="1" ht="39">
      <c r="A208" s="27" t="s">
        <v>33</v>
      </c>
      <c r="B208" s="28" t="s">
        <v>1069</v>
      </c>
      <c r="C208" s="135" t="s">
        <v>604</v>
      </c>
      <c r="D208" s="137"/>
      <c r="E208" s="137"/>
      <c r="F208" s="137"/>
      <c r="G208" s="138"/>
      <c r="H208" s="29" t="s">
        <v>605</v>
      </c>
      <c r="I208" s="25" t="s">
        <v>1123</v>
      </c>
      <c r="J208" s="25" t="s">
        <v>1123</v>
      </c>
      <c r="K208" s="30"/>
      <c r="L208" s="30"/>
      <c r="M208" s="30"/>
      <c r="N208" s="30"/>
      <c r="O208" s="25" t="s">
        <v>1137</v>
      </c>
      <c r="P208" s="25"/>
      <c r="Q208" s="11" t="s">
        <v>1736</v>
      </c>
    </row>
    <row r="209" spans="1:17" s="59" customFormat="1" ht="39">
      <c r="A209" s="31" t="s">
        <v>36</v>
      </c>
      <c r="B209" s="31" t="s">
        <v>604</v>
      </c>
      <c r="C209" s="84" t="s">
        <v>42</v>
      </c>
      <c r="D209" s="36" t="s">
        <v>43</v>
      </c>
      <c r="E209" s="36" t="s">
        <v>39</v>
      </c>
      <c r="F209" s="36" t="s">
        <v>40</v>
      </c>
      <c r="G209" s="36" t="s">
        <v>41</v>
      </c>
      <c r="H209" s="34"/>
      <c r="I209" s="25" t="s">
        <v>1123</v>
      </c>
      <c r="J209" s="37"/>
      <c r="K209" s="35"/>
      <c r="L209" s="36"/>
      <c r="M209" s="36"/>
      <c r="N209" s="35"/>
      <c r="O209" s="37"/>
      <c r="P209" s="25"/>
      <c r="Q209" s="11" t="s">
        <v>1736</v>
      </c>
    </row>
    <row r="210" spans="1:17" s="59" customFormat="1" ht="39">
      <c r="A210" s="27" t="s">
        <v>993</v>
      </c>
      <c r="B210" s="45" t="s">
        <v>1069</v>
      </c>
      <c r="C210" s="143" t="s">
        <v>999</v>
      </c>
      <c r="D210" s="144"/>
      <c r="E210" s="144"/>
      <c r="F210" s="144"/>
      <c r="G210" s="144"/>
      <c r="H210" s="144"/>
      <c r="I210" s="145"/>
      <c r="J210" s="145"/>
      <c r="K210" s="146"/>
      <c r="L210" s="30"/>
      <c r="M210" s="30"/>
      <c r="N210" s="30"/>
      <c r="O210" s="25" t="s">
        <v>1137</v>
      </c>
      <c r="P210" s="25"/>
      <c r="Q210" s="11" t="s">
        <v>1737</v>
      </c>
    </row>
    <row r="211" spans="1:17" s="59" customFormat="1" ht="39">
      <c r="A211" s="27" t="s">
        <v>33</v>
      </c>
      <c r="B211" s="28" t="s">
        <v>1069</v>
      </c>
      <c r="C211" s="135" t="s">
        <v>144</v>
      </c>
      <c r="D211" s="137"/>
      <c r="E211" s="137"/>
      <c r="F211" s="137"/>
      <c r="G211" s="138"/>
      <c r="H211" s="29" t="s">
        <v>145</v>
      </c>
      <c r="I211" s="25" t="s">
        <v>1123</v>
      </c>
      <c r="J211" s="25" t="s">
        <v>1123</v>
      </c>
      <c r="K211" s="30"/>
      <c r="L211" s="30"/>
      <c r="M211" s="30"/>
      <c r="N211" s="30"/>
      <c r="O211" s="25" t="s">
        <v>1137</v>
      </c>
      <c r="P211" s="25"/>
      <c r="Q211" s="11" t="s">
        <v>1738</v>
      </c>
    </row>
    <row r="212" spans="1:17" s="59" customFormat="1" ht="39">
      <c r="A212" s="31" t="s">
        <v>36</v>
      </c>
      <c r="B212" s="31" t="s">
        <v>144</v>
      </c>
      <c r="C212" s="84" t="s">
        <v>42</v>
      </c>
      <c r="D212" s="36" t="s">
        <v>43</v>
      </c>
      <c r="E212" s="36" t="s">
        <v>39</v>
      </c>
      <c r="F212" s="36" t="s">
        <v>40</v>
      </c>
      <c r="G212" s="36" t="s">
        <v>41</v>
      </c>
      <c r="H212" s="34"/>
      <c r="I212" s="25" t="s">
        <v>1123</v>
      </c>
      <c r="J212" s="37"/>
      <c r="K212" s="35"/>
      <c r="L212" s="36"/>
      <c r="M212" s="36"/>
      <c r="N212" s="35"/>
      <c r="O212" s="37"/>
      <c r="P212" s="25"/>
      <c r="Q212" s="11" t="s">
        <v>1738</v>
      </c>
    </row>
    <row r="215" spans="1:17">
      <c r="P215" s="68" t="s">
        <v>1869</v>
      </c>
    </row>
    <row r="216" spans="1:17">
      <c r="P216" s="68" t="s">
        <v>1870</v>
      </c>
    </row>
  </sheetData>
  <autoFilter ref="A8:Q8" xr:uid="{EF62B92D-E7B8-439A-9206-C3AD8B82CDFD}"/>
  <mergeCells count="128">
    <mergeCell ref="C10:H10"/>
    <mergeCell ref="C11:K11"/>
    <mergeCell ref="C12:G12"/>
    <mergeCell ref="C14:G14"/>
    <mergeCell ref="C16:K16"/>
    <mergeCell ref="C17:G17"/>
    <mergeCell ref="C19:G19"/>
    <mergeCell ref="C21:G21"/>
    <mergeCell ref="C23:K23"/>
    <mergeCell ref="C24:G24"/>
    <mergeCell ref="C26:K26"/>
    <mergeCell ref="C27:G27"/>
    <mergeCell ref="C29:K29"/>
    <mergeCell ref="C30:G30"/>
    <mergeCell ref="C32:K32"/>
    <mergeCell ref="C33:G33"/>
    <mergeCell ref="C36:H36"/>
    <mergeCell ref="C52:K52"/>
    <mergeCell ref="C53:G53"/>
    <mergeCell ref="C55:K55"/>
    <mergeCell ref="C56:G56"/>
    <mergeCell ref="C58:K58"/>
    <mergeCell ref="C59:G59"/>
    <mergeCell ref="C61:H61"/>
    <mergeCell ref="C62:K62"/>
    <mergeCell ref="C37:K37"/>
    <mergeCell ref="C38:G38"/>
    <mergeCell ref="C40:G40"/>
    <mergeCell ref="C42:K42"/>
    <mergeCell ref="C43:G43"/>
    <mergeCell ref="C45:G45"/>
    <mergeCell ref="C47:G47"/>
    <mergeCell ref="C49:K49"/>
    <mergeCell ref="C50:G50"/>
    <mergeCell ref="C78:G78"/>
    <mergeCell ref="C80:K80"/>
    <mergeCell ref="C81:G81"/>
    <mergeCell ref="C83:K83"/>
    <mergeCell ref="C84:G84"/>
    <mergeCell ref="C86:H86"/>
    <mergeCell ref="C87:K87"/>
    <mergeCell ref="C88:G88"/>
    <mergeCell ref="C63:G63"/>
    <mergeCell ref="C65:G65"/>
    <mergeCell ref="C67:K67"/>
    <mergeCell ref="C68:G68"/>
    <mergeCell ref="C70:G70"/>
    <mergeCell ref="C72:G72"/>
    <mergeCell ref="C74:K74"/>
    <mergeCell ref="C75:G75"/>
    <mergeCell ref="C77:K77"/>
    <mergeCell ref="C105:K105"/>
    <mergeCell ref="C106:G106"/>
    <mergeCell ref="C108:K108"/>
    <mergeCell ref="C109:G109"/>
    <mergeCell ref="C111:H111"/>
    <mergeCell ref="C112:K112"/>
    <mergeCell ref="C113:G113"/>
    <mergeCell ref="C115:G115"/>
    <mergeCell ref="C90:G90"/>
    <mergeCell ref="C92:K92"/>
    <mergeCell ref="C93:G93"/>
    <mergeCell ref="C95:G95"/>
    <mergeCell ref="C97:G97"/>
    <mergeCell ref="C99:K99"/>
    <mergeCell ref="C100:G100"/>
    <mergeCell ref="C102:K102"/>
    <mergeCell ref="C103:G103"/>
    <mergeCell ref="C131:G131"/>
    <mergeCell ref="C133:K133"/>
    <mergeCell ref="C134:G134"/>
    <mergeCell ref="C137:H137"/>
    <mergeCell ref="C138:K138"/>
    <mergeCell ref="C139:G139"/>
    <mergeCell ref="C141:G141"/>
    <mergeCell ref="C143:K143"/>
    <mergeCell ref="C117:K117"/>
    <mergeCell ref="C118:G118"/>
    <mergeCell ref="C120:G120"/>
    <mergeCell ref="C122:G122"/>
    <mergeCell ref="C124:K124"/>
    <mergeCell ref="C125:G125"/>
    <mergeCell ref="C127:K127"/>
    <mergeCell ref="C128:G128"/>
    <mergeCell ref="C130:K130"/>
    <mergeCell ref="C159:K159"/>
    <mergeCell ref="C160:G160"/>
    <mergeCell ref="C162:H162"/>
    <mergeCell ref="C163:K163"/>
    <mergeCell ref="C164:G164"/>
    <mergeCell ref="C166:G166"/>
    <mergeCell ref="C168:K168"/>
    <mergeCell ref="C169:G169"/>
    <mergeCell ref="C144:G144"/>
    <mergeCell ref="C146:G146"/>
    <mergeCell ref="C148:G148"/>
    <mergeCell ref="C150:K150"/>
    <mergeCell ref="C151:G151"/>
    <mergeCell ref="C153:K153"/>
    <mergeCell ref="C154:G154"/>
    <mergeCell ref="C156:K156"/>
    <mergeCell ref="C157:G157"/>
    <mergeCell ref="C185:G185"/>
    <mergeCell ref="C188:H188"/>
    <mergeCell ref="C189:K189"/>
    <mergeCell ref="C190:G190"/>
    <mergeCell ref="C192:G192"/>
    <mergeCell ref="C194:K194"/>
    <mergeCell ref="C195:G195"/>
    <mergeCell ref="C197:G197"/>
    <mergeCell ref="C171:G171"/>
    <mergeCell ref="C173:G173"/>
    <mergeCell ref="C175:K175"/>
    <mergeCell ref="C176:G176"/>
    <mergeCell ref="C178:K178"/>
    <mergeCell ref="C179:G179"/>
    <mergeCell ref="C181:K181"/>
    <mergeCell ref="C182:G182"/>
    <mergeCell ref="C184:K184"/>
    <mergeCell ref="C199:G199"/>
    <mergeCell ref="C201:K201"/>
    <mergeCell ref="C202:G202"/>
    <mergeCell ref="C204:K204"/>
    <mergeCell ref="C205:G205"/>
    <mergeCell ref="C207:K207"/>
    <mergeCell ref="C208:G208"/>
    <mergeCell ref="C210:K210"/>
    <mergeCell ref="C211:G211"/>
  </mergeCells>
  <conditionalFormatting sqref="O9">
    <cfRule type="cellIs" dxfId="1349" priority="647" operator="equal">
      <formula>"U"</formula>
    </cfRule>
    <cfRule type="cellIs" dxfId="1348" priority="648" operator="equal">
      <formula>"S"</formula>
    </cfRule>
  </conditionalFormatting>
  <conditionalFormatting sqref="O10">
    <cfRule type="cellIs" dxfId="1347" priority="642" operator="equal">
      <formula>"NY"</formula>
    </cfRule>
    <cfRule type="cellIs" dxfId="1346" priority="643" operator="equal">
      <formula>"DM"</formula>
    </cfRule>
    <cfRule type="cellIs" dxfId="1345" priority="644" operator="equal">
      <formula>"PM"</formula>
    </cfRule>
    <cfRule type="cellIs" dxfId="1344" priority="645" operator="equal">
      <formula>"LM"</formula>
    </cfRule>
    <cfRule type="cellIs" dxfId="1343" priority="646" operator="equal">
      <formula>"FM"</formula>
    </cfRule>
  </conditionalFormatting>
  <conditionalFormatting sqref="O11">
    <cfRule type="cellIs" dxfId="1342" priority="637" operator="equal">
      <formula>"NY"</formula>
    </cfRule>
    <cfRule type="cellIs" dxfId="1341" priority="638" operator="equal">
      <formula>"DM"</formula>
    </cfRule>
    <cfRule type="cellIs" dxfId="1340" priority="639" operator="equal">
      <formula>"PM"</formula>
    </cfRule>
    <cfRule type="cellIs" dxfId="1339" priority="640" operator="equal">
      <formula>"LM"</formula>
    </cfRule>
    <cfRule type="cellIs" dxfId="1338" priority="641" operator="equal">
      <formula>"FM"</formula>
    </cfRule>
  </conditionalFormatting>
  <conditionalFormatting sqref="O12">
    <cfRule type="cellIs" dxfId="1337" priority="632" operator="equal">
      <formula>"NY"</formula>
    </cfRule>
    <cfRule type="cellIs" dxfId="1336" priority="633" operator="equal">
      <formula>"DM"</formula>
    </cfRule>
    <cfRule type="cellIs" dxfId="1335" priority="634" operator="equal">
      <formula>"PM"</formula>
    </cfRule>
    <cfRule type="cellIs" dxfId="1334" priority="635" operator="equal">
      <formula>"LM"</formula>
    </cfRule>
    <cfRule type="cellIs" dxfId="1333" priority="636" operator="equal">
      <formula>"FM"</formula>
    </cfRule>
  </conditionalFormatting>
  <conditionalFormatting sqref="O14">
    <cfRule type="cellIs" dxfId="1332" priority="627" operator="equal">
      <formula>"NY"</formula>
    </cfRule>
    <cfRule type="cellIs" dxfId="1331" priority="628" operator="equal">
      <formula>"DM"</formula>
    </cfRule>
    <cfRule type="cellIs" dxfId="1330" priority="629" operator="equal">
      <formula>"PM"</formula>
    </cfRule>
    <cfRule type="cellIs" dxfId="1329" priority="630" operator="equal">
      <formula>"LM"</formula>
    </cfRule>
    <cfRule type="cellIs" dxfId="1328" priority="631" operator="equal">
      <formula>"FM"</formula>
    </cfRule>
  </conditionalFormatting>
  <conditionalFormatting sqref="O16">
    <cfRule type="cellIs" dxfId="1327" priority="622" operator="equal">
      <formula>"NY"</formula>
    </cfRule>
    <cfRule type="cellIs" dxfId="1326" priority="623" operator="equal">
      <formula>"DM"</formula>
    </cfRule>
    <cfRule type="cellIs" dxfId="1325" priority="624" operator="equal">
      <formula>"PM"</formula>
    </cfRule>
    <cfRule type="cellIs" dxfId="1324" priority="625" operator="equal">
      <formula>"LM"</formula>
    </cfRule>
    <cfRule type="cellIs" dxfId="1323" priority="626" operator="equal">
      <formula>"FM"</formula>
    </cfRule>
  </conditionalFormatting>
  <conditionalFormatting sqref="O17">
    <cfRule type="cellIs" dxfId="1322" priority="617" operator="equal">
      <formula>"NY"</formula>
    </cfRule>
    <cfRule type="cellIs" dxfId="1321" priority="618" operator="equal">
      <formula>"DM"</formula>
    </cfRule>
    <cfRule type="cellIs" dxfId="1320" priority="619" operator="equal">
      <formula>"PM"</formula>
    </cfRule>
    <cfRule type="cellIs" dxfId="1319" priority="620" operator="equal">
      <formula>"LM"</formula>
    </cfRule>
    <cfRule type="cellIs" dxfId="1318" priority="621" operator="equal">
      <formula>"FM"</formula>
    </cfRule>
  </conditionalFormatting>
  <conditionalFormatting sqref="O19">
    <cfRule type="cellIs" dxfId="1317" priority="612" operator="equal">
      <formula>"NY"</formula>
    </cfRule>
    <cfRule type="cellIs" dxfId="1316" priority="613" operator="equal">
      <formula>"DM"</formula>
    </cfRule>
    <cfRule type="cellIs" dxfId="1315" priority="614" operator="equal">
      <formula>"PM"</formula>
    </cfRule>
    <cfRule type="cellIs" dxfId="1314" priority="615" operator="equal">
      <formula>"LM"</formula>
    </cfRule>
    <cfRule type="cellIs" dxfId="1313" priority="616" operator="equal">
      <formula>"FM"</formula>
    </cfRule>
  </conditionalFormatting>
  <conditionalFormatting sqref="O21">
    <cfRule type="cellIs" dxfId="1312" priority="607" operator="equal">
      <formula>"NY"</formula>
    </cfRule>
    <cfRule type="cellIs" dxfId="1311" priority="608" operator="equal">
      <formula>"DM"</formula>
    </cfRule>
    <cfRule type="cellIs" dxfId="1310" priority="609" operator="equal">
      <formula>"PM"</formula>
    </cfRule>
    <cfRule type="cellIs" dxfId="1309" priority="610" operator="equal">
      <formula>"LM"</formula>
    </cfRule>
    <cfRule type="cellIs" dxfId="1308" priority="611" operator="equal">
      <formula>"FM"</formula>
    </cfRule>
  </conditionalFormatting>
  <conditionalFormatting sqref="O23">
    <cfRule type="cellIs" dxfId="1307" priority="602" operator="equal">
      <formula>"NY"</formula>
    </cfRule>
    <cfRule type="cellIs" dxfId="1306" priority="603" operator="equal">
      <formula>"DM"</formula>
    </cfRule>
    <cfRule type="cellIs" dxfId="1305" priority="604" operator="equal">
      <formula>"PM"</formula>
    </cfRule>
    <cfRule type="cellIs" dxfId="1304" priority="605" operator="equal">
      <formula>"LM"</formula>
    </cfRule>
    <cfRule type="cellIs" dxfId="1303" priority="606" operator="equal">
      <formula>"FM"</formula>
    </cfRule>
  </conditionalFormatting>
  <conditionalFormatting sqref="O24">
    <cfRule type="cellIs" dxfId="1302" priority="597" operator="equal">
      <formula>"NY"</formula>
    </cfRule>
    <cfRule type="cellIs" dxfId="1301" priority="598" operator="equal">
      <formula>"DM"</formula>
    </cfRule>
    <cfRule type="cellIs" dxfId="1300" priority="599" operator="equal">
      <formula>"PM"</formula>
    </cfRule>
    <cfRule type="cellIs" dxfId="1299" priority="600" operator="equal">
      <formula>"LM"</formula>
    </cfRule>
    <cfRule type="cellIs" dxfId="1298" priority="601" operator="equal">
      <formula>"FM"</formula>
    </cfRule>
  </conditionalFormatting>
  <conditionalFormatting sqref="O26">
    <cfRule type="cellIs" dxfId="1297" priority="592" operator="equal">
      <formula>"NY"</formula>
    </cfRule>
    <cfRule type="cellIs" dxfId="1296" priority="593" operator="equal">
      <formula>"DM"</formula>
    </cfRule>
    <cfRule type="cellIs" dxfId="1295" priority="594" operator="equal">
      <formula>"PM"</formula>
    </cfRule>
    <cfRule type="cellIs" dxfId="1294" priority="595" operator="equal">
      <formula>"LM"</formula>
    </cfRule>
    <cfRule type="cellIs" dxfId="1293" priority="596" operator="equal">
      <formula>"FM"</formula>
    </cfRule>
  </conditionalFormatting>
  <conditionalFormatting sqref="O27">
    <cfRule type="cellIs" dxfId="1292" priority="587" operator="equal">
      <formula>"NY"</formula>
    </cfRule>
    <cfRule type="cellIs" dxfId="1291" priority="588" operator="equal">
      <formula>"DM"</formula>
    </cfRule>
    <cfRule type="cellIs" dxfId="1290" priority="589" operator="equal">
      <formula>"PM"</formula>
    </cfRule>
    <cfRule type="cellIs" dxfId="1289" priority="590" operator="equal">
      <formula>"LM"</formula>
    </cfRule>
    <cfRule type="cellIs" dxfId="1288" priority="591" operator="equal">
      <formula>"FM"</formula>
    </cfRule>
  </conditionalFormatting>
  <conditionalFormatting sqref="O29">
    <cfRule type="cellIs" dxfId="1287" priority="582" operator="equal">
      <formula>"NY"</formula>
    </cfRule>
    <cfRule type="cellIs" dxfId="1286" priority="583" operator="equal">
      <formula>"DM"</formula>
    </cfRule>
    <cfRule type="cellIs" dxfId="1285" priority="584" operator="equal">
      <formula>"PM"</formula>
    </cfRule>
    <cfRule type="cellIs" dxfId="1284" priority="585" operator="equal">
      <formula>"LM"</formula>
    </cfRule>
    <cfRule type="cellIs" dxfId="1283" priority="586" operator="equal">
      <formula>"FM"</formula>
    </cfRule>
  </conditionalFormatting>
  <conditionalFormatting sqref="O30">
    <cfRule type="cellIs" dxfId="1282" priority="577" operator="equal">
      <formula>"NY"</formula>
    </cfRule>
    <cfRule type="cellIs" dxfId="1281" priority="578" operator="equal">
      <formula>"DM"</formula>
    </cfRule>
    <cfRule type="cellIs" dxfId="1280" priority="579" operator="equal">
      <formula>"PM"</formula>
    </cfRule>
    <cfRule type="cellIs" dxfId="1279" priority="580" operator="equal">
      <formula>"LM"</formula>
    </cfRule>
    <cfRule type="cellIs" dxfId="1278" priority="581" operator="equal">
      <formula>"FM"</formula>
    </cfRule>
  </conditionalFormatting>
  <conditionalFormatting sqref="O32">
    <cfRule type="cellIs" dxfId="1277" priority="572" operator="equal">
      <formula>"NY"</formula>
    </cfRule>
    <cfRule type="cellIs" dxfId="1276" priority="573" operator="equal">
      <formula>"DM"</formula>
    </cfRule>
    <cfRule type="cellIs" dxfId="1275" priority="574" operator="equal">
      <formula>"PM"</formula>
    </cfRule>
    <cfRule type="cellIs" dxfId="1274" priority="575" operator="equal">
      <formula>"LM"</formula>
    </cfRule>
    <cfRule type="cellIs" dxfId="1273" priority="576" operator="equal">
      <formula>"FM"</formula>
    </cfRule>
  </conditionalFormatting>
  <conditionalFormatting sqref="O33">
    <cfRule type="cellIs" dxfId="1272" priority="567" operator="equal">
      <formula>"NY"</formula>
    </cfRule>
    <cfRule type="cellIs" dxfId="1271" priority="568" operator="equal">
      <formula>"DM"</formula>
    </cfRule>
    <cfRule type="cellIs" dxfId="1270" priority="569" operator="equal">
      <formula>"PM"</formula>
    </cfRule>
    <cfRule type="cellIs" dxfId="1269" priority="570" operator="equal">
      <formula>"LM"</formula>
    </cfRule>
    <cfRule type="cellIs" dxfId="1268" priority="571" operator="equal">
      <formula>"FM"</formula>
    </cfRule>
  </conditionalFormatting>
  <conditionalFormatting sqref="O35">
    <cfRule type="cellIs" dxfId="1267" priority="565" operator="equal">
      <formula>"U"</formula>
    </cfRule>
    <cfRule type="cellIs" dxfId="1266" priority="566" operator="equal">
      <formula>"S"</formula>
    </cfRule>
  </conditionalFormatting>
  <conditionalFormatting sqref="O36">
    <cfRule type="cellIs" dxfId="1265" priority="560" operator="equal">
      <formula>"NY"</formula>
    </cfRule>
    <cfRule type="cellIs" dxfId="1264" priority="561" operator="equal">
      <formula>"DM"</formula>
    </cfRule>
    <cfRule type="cellIs" dxfId="1263" priority="562" operator="equal">
      <formula>"PM"</formula>
    </cfRule>
    <cfRule type="cellIs" dxfId="1262" priority="563" operator="equal">
      <formula>"LM"</formula>
    </cfRule>
    <cfRule type="cellIs" dxfId="1261" priority="564" operator="equal">
      <formula>"FM"</formula>
    </cfRule>
  </conditionalFormatting>
  <conditionalFormatting sqref="O37">
    <cfRule type="cellIs" dxfId="1260" priority="555" operator="equal">
      <formula>"NY"</formula>
    </cfRule>
    <cfRule type="cellIs" dxfId="1259" priority="556" operator="equal">
      <formula>"DM"</formula>
    </cfRule>
    <cfRule type="cellIs" dxfId="1258" priority="557" operator="equal">
      <formula>"PM"</formula>
    </cfRule>
    <cfRule type="cellIs" dxfId="1257" priority="558" operator="equal">
      <formula>"LM"</formula>
    </cfRule>
    <cfRule type="cellIs" dxfId="1256" priority="559" operator="equal">
      <formula>"FM"</formula>
    </cfRule>
  </conditionalFormatting>
  <conditionalFormatting sqref="O38">
    <cfRule type="cellIs" dxfId="1255" priority="550" operator="equal">
      <formula>"NY"</formula>
    </cfRule>
    <cfRule type="cellIs" dxfId="1254" priority="551" operator="equal">
      <formula>"DM"</formula>
    </cfRule>
    <cfRule type="cellIs" dxfId="1253" priority="552" operator="equal">
      <formula>"PM"</formula>
    </cfRule>
    <cfRule type="cellIs" dxfId="1252" priority="553" operator="equal">
      <formula>"LM"</formula>
    </cfRule>
    <cfRule type="cellIs" dxfId="1251" priority="554" operator="equal">
      <formula>"FM"</formula>
    </cfRule>
  </conditionalFormatting>
  <conditionalFormatting sqref="O40">
    <cfRule type="cellIs" dxfId="1250" priority="545" operator="equal">
      <formula>"NY"</formula>
    </cfRule>
    <cfRule type="cellIs" dxfId="1249" priority="546" operator="equal">
      <formula>"DM"</formula>
    </cfRule>
    <cfRule type="cellIs" dxfId="1248" priority="547" operator="equal">
      <formula>"PM"</formula>
    </cfRule>
    <cfRule type="cellIs" dxfId="1247" priority="548" operator="equal">
      <formula>"LM"</formula>
    </cfRule>
    <cfRule type="cellIs" dxfId="1246" priority="549" operator="equal">
      <formula>"FM"</formula>
    </cfRule>
  </conditionalFormatting>
  <conditionalFormatting sqref="O42">
    <cfRule type="cellIs" dxfId="1245" priority="540" operator="equal">
      <formula>"NY"</formula>
    </cfRule>
    <cfRule type="cellIs" dxfId="1244" priority="541" operator="equal">
      <formula>"DM"</formula>
    </cfRule>
    <cfRule type="cellIs" dxfId="1243" priority="542" operator="equal">
      <formula>"PM"</formula>
    </cfRule>
    <cfRule type="cellIs" dxfId="1242" priority="543" operator="equal">
      <formula>"LM"</formula>
    </cfRule>
    <cfRule type="cellIs" dxfId="1241" priority="544" operator="equal">
      <formula>"FM"</formula>
    </cfRule>
  </conditionalFormatting>
  <conditionalFormatting sqref="O43">
    <cfRule type="cellIs" dxfId="1240" priority="535" operator="equal">
      <formula>"NY"</formula>
    </cfRule>
    <cfRule type="cellIs" dxfId="1239" priority="536" operator="equal">
      <formula>"DM"</formula>
    </cfRule>
    <cfRule type="cellIs" dxfId="1238" priority="537" operator="equal">
      <formula>"PM"</formula>
    </cfRule>
    <cfRule type="cellIs" dxfId="1237" priority="538" operator="equal">
      <formula>"LM"</formula>
    </cfRule>
    <cfRule type="cellIs" dxfId="1236" priority="539" operator="equal">
      <formula>"FM"</formula>
    </cfRule>
  </conditionalFormatting>
  <conditionalFormatting sqref="O45">
    <cfRule type="cellIs" dxfId="1235" priority="530" operator="equal">
      <formula>"NY"</formula>
    </cfRule>
    <cfRule type="cellIs" dxfId="1234" priority="531" operator="equal">
      <formula>"DM"</formula>
    </cfRule>
    <cfRule type="cellIs" dxfId="1233" priority="532" operator="equal">
      <formula>"PM"</formula>
    </cfRule>
    <cfRule type="cellIs" dxfId="1232" priority="533" operator="equal">
      <formula>"LM"</formula>
    </cfRule>
    <cfRule type="cellIs" dxfId="1231" priority="534" operator="equal">
      <formula>"FM"</formula>
    </cfRule>
  </conditionalFormatting>
  <conditionalFormatting sqref="O47">
    <cfRule type="cellIs" dxfId="1230" priority="525" operator="equal">
      <formula>"NY"</formula>
    </cfRule>
    <cfRule type="cellIs" dxfId="1229" priority="526" operator="equal">
      <formula>"DM"</formula>
    </cfRule>
    <cfRule type="cellIs" dxfId="1228" priority="527" operator="equal">
      <formula>"PM"</formula>
    </cfRule>
    <cfRule type="cellIs" dxfId="1227" priority="528" operator="equal">
      <formula>"LM"</formula>
    </cfRule>
    <cfRule type="cellIs" dxfId="1226" priority="529" operator="equal">
      <formula>"FM"</formula>
    </cfRule>
  </conditionalFormatting>
  <conditionalFormatting sqref="O49">
    <cfRule type="cellIs" dxfId="1225" priority="520" operator="equal">
      <formula>"NY"</formula>
    </cfRule>
    <cfRule type="cellIs" dxfId="1224" priority="521" operator="equal">
      <formula>"DM"</formula>
    </cfRule>
    <cfRule type="cellIs" dxfId="1223" priority="522" operator="equal">
      <formula>"PM"</formula>
    </cfRule>
    <cfRule type="cellIs" dxfId="1222" priority="523" operator="equal">
      <formula>"LM"</formula>
    </cfRule>
    <cfRule type="cellIs" dxfId="1221" priority="524" operator="equal">
      <formula>"FM"</formula>
    </cfRule>
  </conditionalFormatting>
  <conditionalFormatting sqref="O50">
    <cfRule type="cellIs" dxfId="1220" priority="515" operator="equal">
      <formula>"NY"</formula>
    </cfRule>
    <cfRule type="cellIs" dxfId="1219" priority="516" operator="equal">
      <formula>"DM"</formula>
    </cfRule>
    <cfRule type="cellIs" dxfId="1218" priority="517" operator="equal">
      <formula>"PM"</formula>
    </cfRule>
    <cfRule type="cellIs" dxfId="1217" priority="518" operator="equal">
      <formula>"LM"</formula>
    </cfRule>
    <cfRule type="cellIs" dxfId="1216" priority="519" operator="equal">
      <formula>"FM"</formula>
    </cfRule>
  </conditionalFormatting>
  <conditionalFormatting sqref="O52">
    <cfRule type="cellIs" dxfId="1215" priority="510" operator="equal">
      <formula>"NY"</formula>
    </cfRule>
    <cfRule type="cellIs" dxfId="1214" priority="511" operator="equal">
      <formula>"DM"</formula>
    </cfRule>
    <cfRule type="cellIs" dxfId="1213" priority="512" operator="equal">
      <formula>"PM"</formula>
    </cfRule>
    <cfRule type="cellIs" dxfId="1212" priority="513" operator="equal">
      <formula>"LM"</formula>
    </cfRule>
    <cfRule type="cellIs" dxfId="1211" priority="514" operator="equal">
      <formula>"FM"</formula>
    </cfRule>
  </conditionalFormatting>
  <conditionalFormatting sqref="O53">
    <cfRule type="cellIs" dxfId="1210" priority="505" operator="equal">
      <formula>"NY"</formula>
    </cfRule>
    <cfRule type="cellIs" dxfId="1209" priority="506" operator="equal">
      <formula>"DM"</formula>
    </cfRule>
    <cfRule type="cellIs" dxfId="1208" priority="507" operator="equal">
      <formula>"PM"</formula>
    </cfRule>
    <cfRule type="cellIs" dxfId="1207" priority="508" operator="equal">
      <formula>"LM"</formula>
    </cfRule>
    <cfRule type="cellIs" dxfId="1206" priority="509" operator="equal">
      <formula>"FM"</formula>
    </cfRule>
  </conditionalFormatting>
  <conditionalFormatting sqref="O55">
    <cfRule type="cellIs" dxfId="1205" priority="500" operator="equal">
      <formula>"NY"</formula>
    </cfRule>
    <cfRule type="cellIs" dxfId="1204" priority="501" operator="equal">
      <formula>"DM"</formula>
    </cfRule>
    <cfRule type="cellIs" dxfId="1203" priority="502" operator="equal">
      <formula>"PM"</formula>
    </cfRule>
    <cfRule type="cellIs" dxfId="1202" priority="503" operator="equal">
      <formula>"LM"</formula>
    </cfRule>
    <cfRule type="cellIs" dxfId="1201" priority="504" operator="equal">
      <formula>"FM"</formula>
    </cfRule>
  </conditionalFormatting>
  <conditionalFormatting sqref="O56">
    <cfRule type="cellIs" dxfId="1200" priority="495" operator="equal">
      <formula>"NY"</formula>
    </cfRule>
    <cfRule type="cellIs" dxfId="1199" priority="496" operator="equal">
      <formula>"DM"</formula>
    </cfRule>
    <cfRule type="cellIs" dxfId="1198" priority="497" operator="equal">
      <formula>"PM"</formula>
    </cfRule>
    <cfRule type="cellIs" dxfId="1197" priority="498" operator="equal">
      <formula>"LM"</formula>
    </cfRule>
    <cfRule type="cellIs" dxfId="1196" priority="499" operator="equal">
      <formula>"FM"</formula>
    </cfRule>
  </conditionalFormatting>
  <conditionalFormatting sqref="O58">
    <cfRule type="cellIs" dxfId="1195" priority="490" operator="equal">
      <formula>"NY"</formula>
    </cfRule>
    <cfRule type="cellIs" dxfId="1194" priority="491" operator="equal">
      <formula>"DM"</formula>
    </cfRule>
    <cfRule type="cellIs" dxfId="1193" priority="492" operator="equal">
      <formula>"PM"</formula>
    </cfRule>
    <cfRule type="cellIs" dxfId="1192" priority="493" operator="equal">
      <formula>"LM"</formula>
    </cfRule>
    <cfRule type="cellIs" dxfId="1191" priority="494" operator="equal">
      <formula>"FM"</formula>
    </cfRule>
  </conditionalFormatting>
  <conditionalFormatting sqref="O59">
    <cfRule type="cellIs" dxfId="1190" priority="485" operator="equal">
      <formula>"NY"</formula>
    </cfRule>
    <cfRule type="cellIs" dxfId="1189" priority="486" operator="equal">
      <formula>"DM"</formula>
    </cfRule>
    <cfRule type="cellIs" dxfId="1188" priority="487" operator="equal">
      <formula>"PM"</formula>
    </cfRule>
    <cfRule type="cellIs" dxfId="1187" priority="488" operator="equal">
      <formula>"LM"</formula>
    </cfRule>
    <cfRule type="cellIs" dxfId="1186" priority="489" operator="equal">
      <formula>"FM"</formula>
    </cfRule>
  </conditionalFormatting>
  <conditionalFormatting sqref="O61">
    <cfRule type="cellIs" dxfId="1185" priority="480" operator="equal">
      <formula>"NY"</formula>
    </cfRule>
    <cfRule type="cellIs" dxfId="1184" priority="481" operator="equal">
      <formula>"DM"</formula>
    </cfRule>
    <cfRule type="cellIs" dxfId="1183" priority="482" operator="equal">
      <formula>"PM"</formula>
    </cfRule>
    <cfRule type="cellIs" dxfId="1182" priority="483" operator="equal">
      <formula>"LM"</formula>
    </cfRule>
    <cfRule type="cellIs" dxfId="1181" priority="484" operator="equal">
      <formula>"FM"</formula>
    </cfRule>
  </conditionalFormatting>
  <conditionalFormatting sqref="O62">
    <cfRule type="cellIs" dxfId="1180" priority="475" operator="equal">
      <formula>"NY"</formula>
    </cfRule>
    <cfRule type="cellIs" dxfId="1179" priority="476" operator="equal">
      <formula>"DM"</formula>
    </cfRule>
    <cfRule type="cellIs" dxfId="1178" priority="477" operator="equal">
      <formula>"PM"</formula>
    </cfRule>
    <cfRule type="cellIs" dxfId="1177" priority="478" operator="equal">
      <formula>"LM"</formula>
    </cfRule>
    <cfRule type="cellIs" dxfId="1176" priority="479" operator="equal">
      <formula>"FM"</formula>
    </cfRule>
  </conditionalFormatting>
  <conditionalFormatting sqref="O63">
    <cfRule type="cellIs" dxfId="1175" priority="470" operator="equal">
      <formula>"NY"</formula>
    </cfRule>
    <cfRule type="cellIs" dxfId="1174" priority="471" operator="equal">
      <formula>"DM"</formula>
    </cfRule>
    <cfRule type="cellIs" dxfId="1173" priority="472" operator="equal">
      <formula>"PM"</formula>
    </cfRule>
    <cfRule type="cellIs" dxfId="1172" priority="473" operator="equal">
      <formula>"LM"</formula>
    </cfRule>
    <cfRule type="cellIs" dxfId="1171" priority="474" operator="equal">
      <formula>"FM"</formula>
    </cfRule>
  </conditionalFormatting>
  <conditionalFormatting sqref="O65">
    <cfRule type="cellIs" dxfId="1170" priority="465" operator="equal">
      <formula>"NY"</formula>
    </cfRule>
    <cfRule type="cellIs" dxfId="1169" priority="466" operator="equal">
      <formula>"DM"</formula>
    </cfRule>
    <cfRule type="cellIs" dxfId="1168" priority="467" operator="equal">
      <formula>"PM"</formula>
    </cfRule>
    <cfRule type="cellIs" dxfId="1167" priority="468" operator="equal">
      <formula>"LM"</formula>
    </cfRule>
    <cfRule type="cellIs" dxfId="1166" priority="469" operator="equal">
      <formula>"FM"</formula>
    </cfRule>
  </conditionalFormatting>
  <conditionalFormatting sqref="O67">
    <cfRule type="cellIs" dxfId="1165" priority="460" operator="equal">
      <formula>"NY"</formula>
    </cfRule>
    <cfRule type="cellIs" dxfId="1164" priority="461" operator="equal">
      <formula>"DM"</formula>
    </cfRule>
    <cfRule type="cellIs" dxfId="1163" priority="462" operator="equal">
      <formula>"PM"</formula>
    </cfRule>
    <cfRule type="cellIs" dxfId="1162" priority="463" operator="equal">
      <formula>"LM"</formula>
    </cfRule>
    <cfRule type="cellIs" dxfId="1161" priority="464" operator="equal">
      <formula>"FM"</formula>
    </cfRule>
  </conditionalFormatting>
  <conditionalFormatting sqref="O68">
    <cfRule type="cellIs" dxfId="1160" priority="455" operator="equal">
      <formula>"NY"</formula>
    </cfRule>
    <cfRule type="cellIs" dxfId="1159" priority="456" operator="equal">
      <formula>"DM"</formula>
    </cfRule>
    <cfRule type="cellIs" dxfId="1158" priority="457" operator="equal">
      <formula>"PM"</formula>
    </cfRule>
    <cfRule type="cellIs" dxfId="1157" priority="458" operator="equal">
      <formula>"LM"</formula>
    </cfRule>
    <cfRule type="cellIs" dxfId="1156" priority="459" operator="equal">
      <formula>"FM"</formula>
    </cfRule>
  </conditionalFormatting>
  <conditionalFormatting sqref="O70">
    <cfRule type="cellIs" dxfId="1155" priority="450" operator="equal">
      <formula>"NY"</formula>
    </cfRule>
    <cfRule type="cellIs" dxfId="1154" priority="451" operator="equal">
      <formula>"DM"</formula>
    </cfRule>
    <cfRule type="cellIs" dxfId="1153" priority="452" operator="equal">
      <formula>"PM"</formula>
    </cfRule>
    <cfRule type="cellIs" dxfId="1152" priority="453" operator="equal">
      <formula>"LM"</formula>
    </cfRule>
    <cfRule type="cellIs" dxfId="1151" priority="454" operator="equal">
      <formula>"FM"</formula>
    </cfRule>
  </conditionalFormatting>
  <conditionalFormatting sqref="O72">
    <cfRule type="cellIs" dxfId="1150" priority="445" operator="equal">
      <formula>"NY"</formula>
    </cfRule>
    <cfRule type="cellIs" dxfId="1149" priority="446" operator="equal">
      <formula>"DM"</formula>
    </cfRule>
    <cfRule type="cellIs" dxfId="1148" priority="447" operator="equal">
      <formula>"PM"</formula>
    </cfRule>
    <cfRule type="cellIs" dxfId="1147" priority="448" operator="equal">
      <formula>"LM"</formula>
    </cfRule>
    <cfRule type="cellIs" dxfId="1146" priority="449" operator="equal">
      <formula>"FM"</formula>
    </cfRule>
  </conditionalFormatting>
  <conditionalFormatting sqref="O74">
    <cfRule type="cellIs" dxfId="1145" priority="440" operator="equal">
      <formula>"NY"</formula>
    </cfRule>
    <cfRule type="cellIs" dxfId="1144" priority="441" operator="equal">
      <formula>"DM"</formula>
    </cfRule>
    <cfRule type="cellIs" dxfId="1143" priority="442" operator="equal">
      <formula>"PM"</formula>
    </cfRule>
    <cfRule type="cellIs" dxfId="1142" priority="443" operator="equal">
      <formula>"LM"</formula>
    </cfRule>
    <cfRule type="cellIs" dxfId="1141" priority="444" operator="equal">
      <formula>"FM"</formula>
    </cfRule>
  </conditionalFormatting>
  <conditionalFormatting sqref="O75">
    <cfRule type="cellIs" dxfId="1140" priority="435" operator="equal">
      <formula>"NY"</formula>
    </cfRule>
    <cfRule type="cellIs" dxfId="1139" priority="436" operator="equal">
      <formula>"DM"</formula>
    </cfRule>
    <cfRule type="cellIs" dxfId="1138" priority="437" operator="equal">
      <formula>"PM"</formula>
    </cfRule>
    <cfRule type="cellIs" dxfId="1137" priority="438" operator="equal">
      <formula>"LM"</formula>
    </cfRule>
    <cfRule type="cellIs" dxfId="1136" priority="439" operator="equal">
      <formula>"FM"</formula>
    </cfRule>
  </conditionalFormatting>
  <conditionalFormatting sqref="O77">
    <cfRule type="cellIs" dxfId="1135" priority="430" operator="equal">
      <formula>"NY"</formula>
    </cfRule>
    <cfRule type="cellIs" dxfId="1134" priority="431" operator="equal">
      <formula>"DM"</formula>
    </cfRule>
    <cfRule type="cellIs" dxfId="1133" priority="432" operator="equal">
      <formula>"PM"</formula>
    </cfRule>
    <cfRule type="cellIs" dxfId="1132" priority="433" operator="equal">
      <formula>"LM"</formula>
    </cfRule>
    <cfRule type="cellIs" dxfId="1131" priority="434" operator="equal">
      <formula>"FM"</formula>
    </cfRule>
  </conditionalFormatting>
  <conditionalFormatting sqref="O78">
    <cfRule type="cellIs" dxfId="1130" priority="425" operator="equal">
      <formula>"NY"</formula>
    </cfRule>
    <cfRule type="cellIs" dxfId="1129" priority="426" operator="equal">
      <formula>"DM"</formula>
    </cfRule>
    <cfRule type="cellIs" dxfId="1128" priority="427" operator="equal">
      <formula>"PM"</formula>
    </cfRule>
    <cfRule type="cellIs" dxfId="1127" priority="428" operator="equal">
      <formula>"LM"</formula>
    </cfRule>
    <cfRule type="cellIs" dxfId="1126" priority="429" operator="equal">
      <formula>"FM"</formula>
    </cfRule>
  </conditionalFormatting>
  <conditionalFormatting sqref="O80">
    <cfRule type="cellIs" dxfId="1125" priority="420" operator="equal">
      <formula>"NY"</formula>
    </cfRule>
    <cfRule type="cellIs" dxfId="1124" priority="421" operator="equal">
      <formula>"DM"</formula>
    </cfRule>
    <cfRule type="cellIs" dxfId="1123" priority="422" operator="equal">
      <formula>"PM"</formula>
    </cfRule>
    <cfRule type="cellIs" dxfId="1122" priority="423" operator="equal">
      <formula>"LM"</formula>
    </cfRule>
    <cfRule type="cellIs" dxfId="1121" priority="424" operator="equal">
      <formula>"FM"</formula>
    </cfRule>
  </conditionalFormatting>
  <conditionalFormatting sqref="O81">
    <cfRule type="cellIs" dxfId="1120" priority="415" operator="equal">
      <formula>"NY"</formula>
    </cfRule>
    <cfRule type="cellIs" dxfId="1119" priority="416" operator="equal">
      <formula>"DM"</formula>
    </cfRule>
    <cfRule type="cellIs" dxfId="1118" priority="417" operator="equal">
      <formula>"PM"</formula>
    </cfRule>
    <cfRule type="cellIs" dxfId="1117" priority="418" operator="equal">
      <formula>"LM"</formula>
    </cfRule>
    <cfRule type="cellIs" dxfId="1116" priority="419" operator="equal">
      <formula>"FM"</formula>
    </cfRule>
  </conditionalFormatting>
  <conditionalFormatting sqref="O83">
    <cfRule type="cellIs" dxfId="1115" priority="410" operator="equal">
      <formula>"NY"</formula>
    </cfRule>
    <cfRule type="cellIs" dxfId="1114" priority="411" operator="equal">
      <formula>"DM"</formula>
    </cfRule>
    <cfRule type="cellIs" dxfId="1113" priority="412" operator="equal">
      <formula>"PM"</formula>
    </cfRule>
    <cfRule type="cellIs" dxfId="1112" priority="413" operator="equal">
      <formula>"LM"</formula>
    </cfRule>
    <cfRule type="cellIs" dxfId="1111" priority="414" operator="equal">
      <formula>"FM"</formula>
    </cfRule>
  </conditionalFormatting>
  <conditionalFormatting sqref="O84">
    <cfRule type="cellIs" dxfId="1110" priority="405" operator="equal">
      <formula>"NY"</formula>
    </cfRule>
    <cfRule type="cellIs" dxfId="1109" priority="406" operator="equal">
      <formula>"DM"</formula>
    </cfRule>
    <cfRule type="cellIs" dxfId="1108" priority="407" operator="equal">
      <formula>"PM"</formula>
    </cfRule>
    <cfRule type="cellIs" dxfId="1107" priority="408" operator="equal">
      <formula>"LM"</formula>
    </cfRule>
    <cfRule type="cellIs" dxfId="1106" priority="409" operator="equal">
      <formula>"FM"</formula>
    </cfRule>
  </conditionalFormatting>
  <conditionalFormatting sqref="O86">
    <cfRule type="cellIs" dxfId="1105" priority="400" operator="equal">
      <formula>"NY"</formula>
    </cfRule>
    <cfRule type="cellIs" dxfId="1104" priority="401" operator="equal">
      <formula>"DM"</formula>
    </cfRule>
    <cfRule type="cellIs" dxfId="1103" priority="402" operator="equal">
      <formula>"PM"</formula>
    </cfRule>
    <cfRule type="cellIs" dxfId="1102" priority="403" operator="equal">
      <formula>"LM"</formula>
    </cfRule>
    <cfRule type="cellIs" dxfId="1101" priority="404" operator="equal">
      <formula>"FM"</formula>
    </cfRule>
  </conditionalFormatting>
  <conditionalFormatting sqref="O87">
    <cfRule type="cellIs" dxfId="1100" priority="395" operator="equal">
      <formula>"NY"</formula>
    </cfRule>
    <cfRule type="cellIs" dxfId="1099" priority="396" operator="equal">
      <formula>"DM"</formula>
    </cfRule>
    <cfRule type="cellIs" dxfId="1098" priority="397" operator="equal">
      <formula>"PM"</formula>
    </cfRule>
    <cfRule type="cellIs" dxfId="1097" priority="398" operator="equal">
      <formula>"LM"</formula>
    </cfRule>
    <cfRule type="cellIs" dxfId="1096" priority="399" operator="equal">
      <formula>"FM"</formula>
    </cfRule>
  </conditionalFormatting>
  <conditionalFormatting sqref="O88">
    <cfRule type="cellIs" dxfId="1095" priority="390" operator="equal">
      <formula>"NY"</formula>
    </cfRule>
    <cfRule type="cellIs" dxfId="1094" priority="391" operator="equal">
      <formula>"DM"</formula>
    </cfRule>
    <cfRule type="cellIs" dxfId="1093" priority="392" operator="equal">
      <formula>"PM"</formula>
    </cfRule>
    <cfRule type="cellIs" dxfId="1092" priority="393" operator="equal">
      <formula>"LM"</formula>
    </cfRule>
    <cfRule type="cellIs" dxfId="1091" priority="394" operator="equal">
      <formula>"FM"</formula>
    </cfRule>
  </conditionalFormatting>
  <conditionalFormatting sqref="O90">
    <cfRule type="cellIs" dxfId="1090" priority="385" operator="equal">
      <formula>"NY"</formula>
    </cfRule>
    <cfRule type="cellIs" dxfId="1089" priority="386" operator="equal">
      <formula>"DM"</formula>
    </cfRule>
    <cfRule type="cellIs" dxfId="1088" priority="387" operator="equal">
      <formula>"PM"</formula>
    </cfRule>
    <cfRule type="cellIs" dxfId="1087" priority="388" operator="equal">
      <formula>"LM"</formula>
    </cfRule>
    <cfRule type="cellIs" dxfId="1086" priority="389" operator="equal">
      <formula>"FM"</formula>
    </cfRule>
  </conditionalFormatting>
  <conditionalFormatting sqref="O92">
    <cfRule type="cellIs" dxfId="1085" priority="380" operator="equal">
      <formula>"NY"</formula>
    </cfRule>
    <cfRule type="cellIs" dxfId="1084" priority="381" operator="equal">
      <formula>"DM"</formula>
    </cfRule>
    <cfRule type="cellIs" dxfId="1083" priority="382" operator="equal">
      <formula>"PM"</formula>
    </cfRule>
    <cfRule type="cellIs" dxfId="1082" priority="383" operator="equal">
      <formula>"LM"</formula>
    </cfRule>
    <cfRule type="cellIs" dxfId="1081" priority="384" operator="equal">
      <formula>"FM"</formula>
    </cfRule>
  </conditionalFormatting>
  <conditionalFormatting sqref="O93">
    <cfRule type="cellIs" dxfId="1080" priority="375" operator="equal">
      <formula>"NY"</formula>
    </cfRule>
    <cfRule type="cellIs" dxfId="1079" priority="376" operator="equal">
      <formula>"DM"</formula>
    </cfRule>
    <cfRule type="cellIs" dxfId="1078" priority="377" operator="equal">
      <formula>"PM"</formula>
    </cfRule>
    <cfRule type="cellIs" dxfId="1077" priority="378" operator="equal">
      <formula>"LM"</formula>
    </cfRule>
    <cfRule type="cellIs" dxfId="1076" priority="379" operator="equal">
      <formula>"FM"</formula>
    </cfRule>
  </conditionalFormatting>
  <conditionalFormatting sqref="O95">
    <cfRule type="cellIs" dxfId="1075" priority="370" operator="equal">
      <formula>"NY"</formula>
    </cfRule>
    <cfRule type="cellIs" dxfId="1074" priority="371" operator="equal">
      <formula>"DM"</formula>
    </cfRule>
    <cfRule type="cellIs" dxfId="1073" priority="372" operator="equal">
      <formula>"PM"</formula>
    </cfRule>
    <cfRule type="cellIs" dxfId="1072" priority="373" operator="equal">
      <formula>"LM"</formula>
    </cfRule>
    <cfRule type="cellIs" dxfId="1071" priority="374" operator="equal">
      <formula>"FM"</formula>
    </cfRule>
  </conditionalFormatting>
  <conditionalFormatting sqref="O97">
    <cfRule type="cellIs" dxfId="1070" priority="365" operator="equal">
      <formula>"NY"</formula>
    </cfRule>
    <cfRule type="cellIs" dxfId="1069" priority="366" operator="equal">
      <formula>"DM"</formula>
    </cfRule>
    <cfRule type="cellIs" dxfId="1068" priority="367" operator="equal">
      <formula>"PM"</formula>
    </cfRule>
    <cfRule type="cellIs" dxfId="1067" priority="368" operator="equal">
      <formula>"LM"</formula>
    </cfRule>
    <cfRule type="cellIs" dxfId="1066" priority="369" operator="equal">
      <formula>"FM"</formula>
    </cfRule>
  </conditionalFormatting>
  <conditionalFormatting sqref="O99">
    <cfRule type="cellIs" dxfId="1065" priority="360" operator="equal">
      <formula>"NY"</formula>
    </cfRule>
    <cfRule type="cellIs" dxfId="1064" priority="361" operator="equal">
      <formula>"DM"</formula>
    </cfRule>
    <cfRule type="cellIs" dxfId="1063" priority="362" operator="equal">
      <formula>"PM"</formula>
    </cfRule>
    <cfRule type="cellIs" dxfId="1062" priority="363" operator="equal">
      <formula>"LM"</formula>
    </cfRule>
    <cfRule type="cellIs" dxfId="1061" priority="364" operator="equal">
      <formula>"FM"</formula>
    </cfRule>
  </conditionalFormatting>
  <conditionalFormatting sqref="O100">
    <cfRule type="cellIs" dxfId="1060" priority="355" operator="equal">
      <formula>"NY"</formula>
    </cfRule>
    <cfRule type="cellIs" dxfId="1059" priority="356" operator="equal">
      <formula>"DM"</formula>
    </cfRule>
    <cfRule type="cellIs" dxfId="1058" priority="357" operator="equal">
      <formula>"PM"</formula>
    </cfRule>
    <cfRule type="cellIs" dxfId="1057" priority="358" operator="equal">
      <formula>"LM"</formula>
    </cfRule>
    <cfRule type="cellIs" dxfId="1056" priority="359" operator="equal">
      <formula>"FM"</formula>
    </cfRule>
  </conditionalFormatting>
  <conditionalFormatting sqref="O102">
    <cfRule type="cellIs" dxfId="1055" priority="350" operator="equal">
      <formula>"NY"</formula>
    </cfRule>
    <cfRule type="cellIs" dxfId="1054" priority="351" operator="equal">
      <formula>"DM"</formula>
    </cfRule>
    <cfRule type="cellIs" dxfId="1053" priority="352" operator="equal">
      <formula>"PM"</formula>
    </cfRule>
    <cfRule type="cellIs" dxfId="1052" priority="353" operator="equal">
      <formula>"LM"</formula>
    </cfRule>
    <cfRule type="cellIs" dxfId="1051" priority="354" operator="equal">
      <formula>"FM"</formula>
    </cfRule>
  </conditionalFormatting>
  <conditionalFormatting sqref="O103">
    <cfRule type="cellIs" dxfId="1050" priority="345" operator="equal">
      <formula>"NY"</formula>
    </cfRule>
    <cfRule type="cellIs" dxfId="1049" priority="346" operator="equal">
      <formula>"DM"</formula>
    </cfRule>
    <cfRule type="cellIs" dxfId="1048" priority="347" operator="equal">
      <formula>"PM"</formula>
    </cfRule>
    <cfRule type="cellIs" dxfId="1047" priority="348" operator="equal">
      <formula>"LM"</formula>
    </cfRule>
    <cfRule type="cellIs" dxfId="1046" priority="349" operator="equal">
      <formula>"FM"</formula>
    </cfRule>
  </conditionalFormatting>
  <conditionalFormatting sqref="O105">
    <cfRule type="cellIs" dxfId="1045" priority="340" operator="equal">
      <formula>"NY"</formula>
    </cfRule>
    <cfRule type="cellIs" dxfId="1044" priority="341" operator="equal">
      <formula>"DM"</formula>
    </cfRule>
    <cfRule type="cellIs" dxfId="1043" priority="342" operator="equal">
      <formula>"PM"</formula>
    </cfRule>
    <cfRule type="cellIs" dxfId="1042" priority="343" operator="equal">
      <formula>"LM"</formula>
    </cfRule>
    <cfRule type="cellIs" dxfId="1041" priority="344" operator="equal">
      <formula>"FM"</formula>
    </cfRule>
  </conditionalFormatting>
  <conditionalFormatting sqref="O106">
    <cfRule type="cellIs" dxfId="1040" priority="335" operator="equal">
      <formula>"NY"</formula>
    </cfRule>
    <cfRule type="cellIs" dxfId="1039" priority="336" operator="equal">
      <formula>"DM"</formula>
    </cfRule>
    <cfRule type="cellIs" dxfId="1038" priority="337" operator="equal">
      <formula>"PM"</formula>
    </cfRule>
    <cfRule type="cellIs" dxfId="1037" priority="338" operator="equal">
      <formula>"LM"</formula>
    </cfRule>
    <cfRule type="cellIs" dxfId="1036" priority="339" operator="equal">
      <formula>"FM"</formula>
    </cfRule>
  </conditionalFormatting>
  <conditionalFormatting sqref="O108">
    <cfRule type="cellIs" dxfId="1035" priority="330" operator="equal">
      <formula>"NY"</formula>
    </cfRule>
    <cfRule type="cellIs" dxfId="1034" priority="331" operator="equal">
      <formula>"DM"</formula>
    </cfRule>
    <cfRule type="cellIs" dxfId="1033" priority="332" operator="equal">
      <formula>"PM"</formula>
    </cfRule>
    <cfRule type="cellIs" dxfId="1032" priority="333" operator="equal">
      <formula>"LM"</formula>
    </cfRule>
    <cfRule type="cellIs" dxfId="1031" priority="334" operator="equal">
      <formula>"FM"</formula>
    </cfRule>
  </conditionalFormatting>
  <conditionalFormatting sqref="O109">
    <cfRule type="cellIs" dxfId="1030" priority="325" operator="equal">
      <formula>"NY"</formula>
    </cfRule>
    <cfRule type="cellIs" dxfId="1029" priority="326" operator="equal">
      <formula>"DM"</formula>
    </cfRule>
    <cfRule type="cellIs" dxfId="1028" priority="327" operator="equal">
      <formula>"PM"</formula>
    </cfRule>
    <cfRule type="cellIs" dxfId="1027" priority="328" operator="equal">
      <formula>"LM"</formula>
    </cfRule>
    <cfRule type="cellIs" dxfId="1026" priority="329" operator="equal">
      <formula>"FM"</formula>
    </cfRule>
  </conditionalFormatting>
  <conditionalFormatting sqref="O111">
    <cfRule type="cellIs" dxfId="1025" priority="320" operator="equal">
      <formula>"NY"</formula>
    </cfRule>
    <cfRule type="cellIs" dxfId="1024" priority="321" operator="equal">
      <formula>"DM"</formula>
    </cfRule>
    <cfRule type="cellIs" dxfId="1023" priority="322" operator="equal">
      <formula>"PM"</formula>
    </cfRule>
    <cfRule type="cellIs" dxfId="1022" priority="323" operator="equal">
      <formula>"LM"</formula>
    </cfRule>
    <cfRule type="cellIs" dxfId="1021" priority="324" operator="equal">
      <formula>"FM"</formula>
    </cfRule>
  </conditionalFormatting>
  <conditionalFormatting sqref="O112">
    <cfRule type="cellIs" dxfId="1020" priority="315" operator="equal">
      <formula>"NY"</formula>
    </cfRule>
    <cfRule type="cellIs" dxfId="1019" priority="316" operator="equal">
      <formula>"DM"</formula>
    </cfRule>
    <cfRule type="cellIs" dxfId="1018" priority="317" operator="equal">
      <formula>"PM"</formula>
    </cfRule>
    <cfRule type="cellIs" dxfId="1017" priority="318" operator="equal">
      <formula>"LM"</formula>
    </cfRule>
    <cfRule type="cellIs" dxfId="1016" priority="319" operator="equal">
      <formula>"FM"</formula>
    </cfRule>
  </conditionalFormatting>
  <conditionalFormatting sqref="O113">
    <cfRule type="cellIs" dxfId="1015" priority="310" operator="equal">
      <formula>"NY"</formula>
    </cfRule>
    <cfRule type="cellIs" dxfId="1014" priority="311" operator="equal">
      <formula>"DM"</formula>
    </cfRule>
    <cfRule type="cellIs" dxfId="1013" priority="312" operator="equal">
      <formula>"PM"</formula>
    </cfRule>
    <cfRule type="cellIs" dxfId="1012" priority="313" operator="equal">
      <formula>"LM"</formula>
    </cfRule>
    <cfRule type="cellIs" dxfId="1011" priority="314" operator="equal">
      <formula>"FM"</formula>
    </cfRule>
  </conditionalFormatting>
  <conditionalFormatting sqref="O115">
    <cfRule type="cellIs" dxfId="1010" priority="305" operator="equal">
      <formula>"NY"</formula>
    </cfRule>
    <cfRule type="cellIs" dxfId="1009" priority="306" operator="equal">
      <formula>"DM"</formula>
    </cfRule>
    <cfRule type="cellIs" dxfId="1008" priority="307" operator="equal">
      <formula>"PM"</formula>
    </cfRule>
    <cfRule type="cellIs" dxfId="1007" priority="308" operator="equal">
      <formula>"LM"</formula>
    </cfRule>
    <cfRule type="cellIs" dxfId="1006" priority="309" operator="equal">
      <formula>"FM"</formula>
    </cfRule>
  </conditionalFormatting>
  <conditionalFormatting sqref="O117">
    <cfRule type="cellIs" dxfId="1005" priority="300" operator="equal">
      <formula>"NY"</formula>
    </cfRule>
    <cfRule type="cellIs" dxfId="1004" priority="301" operator="equal">
      <formula>"DM"</formula>
    </cfRule>
    <cfRule type="cellIs" dxfId="1003" priority="302" operator="equal">
      <formula>"PM"</formula>
    </cfRule>
    <cfRule type="cellIs" dxfId="1002" priority="303" operator="equal">
      <formula>"LM"</formula>
    </cfRule>
    <cfRule type="cellIs" dxfId="1001" priority="304" operator="equal">
      <formula>"FM"</formula>
    </cfRule>
  </conditionalFormatting>
  <conditionalFormatting sqref="O118">
    <cfRule type="cellIs" dxfId="1000" priority="295" operator="equal">
      <formula>"NY"</formula>
    </cfRule>
    <cfRule type="cellIs" dxfId="999" priority="296" operator="equal">
      <formula>"DM"</formula>
    </cfRule>
    <cfRule type="cellIs" dxfId="998" priority="297" operator="equal">
      <formula>"PM"</formula>
    </cfRule>
    <cfRule type="cellIs" dxfId="997" priority="298" operator="equal">
      <formula>"LM"</formula>
    </cfRule>
    <cfRule type="cellIs" dxfId="996" priority="299" operator="equal">
      <formula>"FM"</formula>
    </cfRule>
  </conditionalFormatting>
  <conditionalFormatting sqref="O120">
    <cfRule type="cellIs" dxfId="995" priority="290" operator="equal">
      <formula>"NY"</formula>
    </cfRule>
    <cfRule type="cellIs" dxfId="994" priority="291" operator="equal">
      <formula>"DM"</formula>
    </cfRule>
    <cfRule type="cellIs" dxfId="993" priority="292" operator="equal">
      <formula>"PM"</formula>
    </cfRule>
    <cfRule type="cellIs" dxfId="992" priority="293" operator="equal">
      <formula>"LM"</formula>
    </cfRule>
    <cfRule type="cellIs" dxfId="991" priority="294" operator="equal">
      <formula>"FM"</formula>
    </cfRule>
  </conditionalFormatting>
  <conditionalFormatting sqref="O122">
    <cfRule type="cellIs" dxfId="990" priority="285" operator="equal">
      <formula>"NY"</formula>
    </cfRule>
    <cfRule type="cellIs" dxfId="989" priority="286" operator="equal">
      <formula>"DM"</formula>
    </cfRule>
    <cfRule type="cellIs" dxfId="988" priority="287" operator="equal">
      <formula>"PM"</formula>
    </cfRule>
    <cfRule type="cellIs" dxfId="987" priority="288" operator="equal">
      <formula>"LM"</formula>
    </cfRule>
    <cfRule type="cellIs" dxfId="986" priority="289" operator="equal">
      <formula>"FM"</formula>
    </cfRule>
  </conditionalFormatting>
  <conditionalFormatting sqref="O124">
    <cfRule type="cellIs" dxfId="985" priority="280" operator="equal">
      <formula>"NY"</formula>
    </cfRule>
    <cfRule type="cellIs" dxfId="984" priority="281" operator="equal">
      <formula>"DM"</formula>
    </cfRule>
    <cfRule type="cellIs" dxfId="983" priority="282" operator="equal">
      <formula>"PM"</formula>
    </cfRule>
    <cfRule type="cellIs" dxfId="982" priority="283" operator="equal">
      <formula>"LM"</formula>
    </cfRule>
    <cfRule type="cellIs" dxfId="981" priority="284" operator="equal">
      <formula>"FM"</formula>
    </cfRule>
  </conditionalFormatting>
  <conditionalFormatting sqref="O125">
    <cfRule type="cellIs" dxfId="980" priority="275" operator="equal">
      <formula>"NY"</formula>
    </cfRule>
    <cfRule type="cellIs" dxfId="979" priority="276" operator="equal">
      <formula>"DM"</formula>
    </cfRule>
    <cfRule type="cellIs" dxfId="978" priority="277" operator="equal">
      <formula>"PM"</formula>
    </cfRule>
    <cfRule type="cellIs" dxfId="977" priority="278" operator="equal">
      <formula>"LM"</formula>
    </cfRule>
    <cfRule type="cellIs" dxfId="976" priority="279" operator="equal">
      <formula>"FM"</formula>
    </cfRule>
  </conditionalFormatting>
  <conditionalFormatting sqref="O127">
    <cfRule type="cellIs" dxfId="975" priority="270" operator="equal">
      <formula>"NY"</formula>
    </cfRule>
    <cfRule type="cellIs" dxfId="974" priority="271" operator="equal">
      <formula>"DM"</formula>
    </cfRule>
    <cfRule type="cellIs" dxfId="973" priority="272" operator="equal">
      <formula>"PM"</formula>
    </cfRule>
    <cfRule type="cellIs" dxfId="972" priority="273" operator="equal">
      <formula>"LM"</formula>
    </cfRule>
    <cfRule type="cellIs" dxfId="971" priority="274" operator="equal">
      <formula>"FM"</formula>
    </cfRule>
  </conditionalFormatting>
  <conditionalFormatting sqref="O128">
    <cfRule type="cellIs" dxfId="970" priority="265" operator="equal">
      <formula>"NY"</formula>
    </cfRule>
    <cfRule type="cellIs" dxfId="969" priority="266" operator="equal">
      <formula>"DM"</formula>
    </cfRule>
    <cfRule type="cellIs" dxfId="968" priority="267" operator="equal">
      <formula>"PM"</formula>
    </cfRule>
    <cfRule type="cellIs" dxfId="967" priority="268" operator="equal">
      <formula>"LM"</formula>
    </cfRule>
    <cfRule type="cellIs" dxfId="966" priority="269" operator="equal">
      <formula>"FM"</formula>
    </cfRule>
  </conditionalFormatting>
  <conditionalFormatting sqref="O130">
    <cfRule type="cellIs" dxfId="965" priority="260" operator="equal">
      <formula>"NY"</formula>
    </cfRule>
    <cfRule type="cellIs" dxfId="964" priority="261" operator="equal">
      <formula>"DM"</formula>
    </cfRule>
    <cfRule type="cellIs" dxfId="963" priority="262" operator="equal">
      <formula>"PM"</formula>
    </cfRule>
    <cfRule type="cellIs" dxfId="962" priority="263" operator="equal">
      <formula>"LM"</formula>
    </cfRule>
    <cfRule type="cellIs" dxfId="961" priority="264" operator="equal">
      <formula>"FM"</formula>
    </cfRule>
  </conditionalFormatting>
  <conditionalFormatting sqref="O131">
    <cfRule type="cellIs" dxfId="960" priority="255" operator="equal">
      <formula>"NY"</formula>
    </cfRule>
    <cfRule type="cellIs" dxfId="959" priority="256" operator="equal">
      <formula>"DM"</formula>
    </cfRule>
    <cfRule type="cellIs" dxfId="958" priority="257" operator="equal">
      <formula>"PM"</formula>
    </cfRule>
    <cfRule type="cellIs" dxfId="957" priority="258" operator="equal">
      <formula>"LM"</formula>
    </cfRule>
    <cfRule type="cellIs" dxfId="956" priority="259" operator="equal">
      <formula>"FM"</formula>
    </cfRule>
  </conditionalFormatting>
  <conditionalFormatting sqref="O133">
    <cfRule type="cellIs" dxfId="955" priority="250" operator="equal">
      <formula>"NY"</formula>
    </cfRule>
    <cfRule type="cellIs" dxfId="954" priority="251" operator="equal">
      <formula>"DM"</formula>
    </cfRule>
    <cfRule type="cellIs" dxfId="953" priority="252" operator="equal">
      <formula>"PM"</formula>
    </cfRule>
    <cfRule type="cellIs" dxfId="952" priority="253" operator="equal">
      <formula>"LM"</formula>
    </cfRule>
    <cfRule type="cellIs" dxfId="951" priority="254" operator="equal">
      <formula>"FM"</formula>
    </cfRule>
  </conditionalFormatting>
  <conditionalFormatting sqref="O134">
    <cfRule type="cellIs" dxfId="950" priority="245" operator="equal">
      <formula>"NY"</formula>
    </cfRule>
    <cfRule type="cellIs" dxfId="949" priority="246" operator="equal">
      <formula>"DM"</formula>
    </cfRule>
    <cfRule type="cellIs" dxfId="948" priority="247" operator="equal">
      <formula>"PM"</formula>
    </cfRule>
    <cfRule type="cellIs" dxfId="947" priority="248" operator="equal">
      <formula>"LM"</formula>
    </cfRule>
    <cfRule type="cellIs" dxfId="946" priority="249" operator="equal">
      <formula>"FM"</formula>
    </cfRule>
  </conditionalFormatting>
  <conditionalFormatting sqref="O136">
    <cfRule type="cellIs" dxfId="945" priority="243" operator="equal">
      <formula>"U"</formula>
    </cfRule>
    <cfRule type="cellIs" dxfId="944" priority="244" operator="equal">
      <formula>"S"</formula>
    </cfRule>
  </conditionalFormatting>
  <conditionalFormatting sqref="O137">
    <cfRule type="cellIs" dxfId="943" priority="238" operator="equal">
      <formula>"NY"</formula>
    </cfRule>
    <cfRule type="cellIs" dxfId="942" priority="239" operator="equal">
      <formula>"DM"</formula>
    </cfRule>
    <cfRule type="cellIs" dxfId="941" priority="240" operator="equal">
      <formula>"PM"</formula>
    </cfRule>
    <cfRule type="cellIs" dxfId="940" priority="241" operator="equal">
      <formula>"LM"</formula>
    </cfRule>
    <cfRule type="cellIs" dxfId="939" priority="242" operator="equal">
      <formula>"FM"</formula>
    </cfRule>
  </conditionalFormatting>
  <conditionalFormatting sqref="O138">
    <cfRule type="cellIs" dxfId="938" priority="233" operator="equal">
      <formula>"NY"</formula>
    </cfRule>
    <cfRule type="cellIs" dxfId="937" priority="234" operator="equal">
      <formula>"DM"</formula>
    </cfRule>
    <cfRule type="cellIs" dxfId="936" priority="235" operator="equal">
      <formula>"PM"</formula>
    </cfRule>
    <cfRule type="cellIs" dxfId="935" priority="236" operator="equal">
      <formula>"LM"</formula>
    </cfRule>
    <cfRule type="cellIs" dxfId="934" priority="237" operator="equal">
      <formula>"FM"</formula>
    </cfRule>
  </conditionalFormatting>
  <conditionalFormatting sqref="O139">
    <cfRule type="cellIs" dxfId="933" priority="228" operator="equal">
      <formula>"NY"</formula>
    </cfRule>
    <cfRule type="cellIs" dxfId="932" priority="229" operator="equal">
      <formula>"DM"</formula>
    </cfRule>
    <cfRule type="cellIs" dxfId="931" priority="230" operator="equal">
      <formula>"PM"</formula>
    </cfRule>
    <cfRule type="cellIs" dxfId="930" priority="231" operator="equal">
      <formula>"LM"</formula>
    </cfRule>
    <cfRule type="cellIs" dxfId="929" priority="232" operator="equal">
      <formula>"FM"</formula>
    </cfRule>
  </conditionalFormatting>
  <conditionalFormatting sqref="O141">
    <cfRule type="cellIs" dxfId="928" priority="223" operator="equal">
      <formula>"NY"</formula>
    </cfRule>
    <cfRule type="cellIs" dxfId="927" priority="224" operator="equal">
      <formula>"DM"</formula>
    </cfRule>
    <cfRule type="cellIs" dxfId="926" priority="225" operator="equal">
      <formula>"PM"</formula>
    </cfRule>
    <cfRule type="cellIs" dxfId="925" priority="226" operator="equal">
      <formula>"LM"</formula>
    </cfRule>
    <cfRule type="cellIs" dxfId="924" priority="227" operator="equal">
      <formula>"FM"</formula>
    </cfRule>
  </conditionalFormatting>
  <conditionalFormatting sqref="O143">
    <cfRule type="cellIs" dxfId="923" priority="218" operator="equal">
      <formula>"NY"</formula>
    </cfRule>
    <cfRule type="cellIs" dxfId="922" priority="219" operator="equal">
      <formula>"DM"</formula>
    </cfRule>
    <cfRule type="cellIs" dxfId="921" priority="220" operator="equal">
      <formula>"PM"</formula>
    </cfRule>
    <cfRule type="cellIs" dxfId="920" priority="221" operator="equal">
      <formula>"LM"</formula>
    </cfRule>
    <cfRule type="cellIs" dxfId="919" priority="222" operator="equal">
      <formula>"FM"</formula>
    </cfRule>
  </conditionalFormatting>
  <conditionalFormatting sqref="O144">
    <cfRule type="cellIs" dxfId="918" priority="213" operator="equal">
      <formula>"NY"</formula>
    </cfRule>
    <cfRule type="cellIs" dxfId="917" priority="214" operator="equal">
      <formula>"DM"</formula>
    </cfRule>
    <cfRule type="cellIs" dxfId="916" priority="215" operator="equal">
      <formula>"PM"</formula>
    </cfRule>
    <cfRule type="cellIs" dxfId="915" priority="216" operator="equal">
      <formula>"LM"</formula>
    </cfRule>
    <cfRule type="cellIs" dxfId="914" priority="217" operator="equal">
      <formula>"FM"</formula>
    </cfRule>
  </conditionalFormatting>
  <conditionalFormatting sqref="O146">
    <cfRule type="cellIs" dxfId="913" priority="208" operator="equal">
      <formula>"NY"</formula>
    </cfRule>
    <cfRule type="cellIs" dxfId="912" priority="209" operator="equal">
      <formula>"DM"</formula>
    </cfRule>
    <cfRule type="cellIs" dxfId="911" priority="210" operator="equal">
      <formula>"PM"</formula>
    </cfRule>
    <cfRule type="cellIs" dxfId="910" priority="211" operator="equal">
      <formula>"LM"</formula>
    </cfRule>
    <cfRule type="cellIs" dxfId="909" priority="212" operator="equal">
      <formula>"FM"</formula>
    </cfRule>
  </conditionalFormatting>
  <conditionalFormatting sqref="O148">
    <cfRule type="cellIs" dxfId="908" priority="203" operator="equal">
      <formula>"NY"</formula>
    </cfRule>
    <cfRule type="cellIs" dxfId="907" priority="204" operator="equal">
      <formula>"DM"</formula>
    </cfRule>
    <cfRule type="cellIs" dxfId="906" priority="205" operator="equal">
      <formula>"PM"</formula>
    </cfRule>
    <cfRule type="cellIs" dxfId="905" priority="206" operator="equal">
      <formula>"LM"</formula>
    </cfRule>
    <cfRule type="cellIs" dxfId="904" priority="207" operator="equal">
      <formula>"FM"</formula>
    </cfRule>
  </conditionalFormatting>
  <conditionalFormatting sqref="O150">
    <cfRule type="cellIs" dxfId="903" priority="198" operator="equal">
      <formula>"NY"</formula>
    </cfRule>
    <cfRule type="cellIs" dxfId="902" priority="199" operator="equal">
      <formula>"DM"</formula>
    </cfRule>
    <cfRule type="cellIs" dxfId="901" priority="200" operator="equal">
      <formula>"PM"</formula>
    </cfRule>
    <cfRule type="cellIs" dxfId="900" priority="201" operator="equal">
      <formula>"LM"</formula>
    </cfRule>
    <cfRule type="cellIs" dxfId="899" priority="202" operator="equal">
      <formula>"FM"</formula>
    </cfRule>
  </conditionalFormatting>
  <conditionalFormatting sqref="O151">
    <cfRule type="cellIs" dxfId="898" priority="193" operator="equal">
      <formula>"NY"</formula>
    </cfRule>
    <cfRule type="cellIs" dxfId="897" priority="194" operator="equal">
      <formula>"DM"</formula>
    </cfRule>
    <cfRule type="cellIs" dxfId="896" priority="195" operator="equal">
      <formula>"PM"</formula>
    </cfRule>
    <cfRule type="cellIs" dxfId="895" priority="196" operator="equal">
      <formula>"LM"</formula>
    </cfRule>
    <cfRule type="cellIs" dxfId="894" priority="197" operator="equal">
      <formula>"FM"</formula>
    </cfRule>
  </conditionalFormatting>
  <conditionalFormatting sqref="O153">
    <cfRule type="cellIs" dxfId="893" priority="188" operator="equal">
      <formula>"NY"</formula>
    </cfRule>
    <cfRule type="cellIs" dxfId="892" priority="189" operator="equal">
      <formula>"DM"</formula>
    </cfRule>
    <cfRule type="cellIs" dxfId="891" priority="190" operator="equal">
      <formula>"PM"</formula>
    </cfRule>
    <cfRule type="cellIs" dxfId="890" priority="191" operator="equal">
      <formula>"LM"</formula>
    </cfRule>
    <cfRule type="cellIs" dxfId="889" priority="192" operator="equal">
      <formula>"FM"</formula>
    </cfRule>
  </conditionalFormatting>
  <conditionalFormatting sqref="O154">
    <cfRule type="cellIs" dxfId="888" priority="183" operator="equal">
      <formula>"NY"</formula>
    </cfRule>
    <cfRule type="cellIs" dxfId="887" priority="184" operator="equal">
      <formula>"DM"</formula>
    </cfRule>
    <cfRule type="cellIs" dxfId="886" priority="185" operator="equal">
      <formula>"PM"</formula>
    </cfRule>
    <cfRule type="cellIs" dxfId="885" priority="186" operator="equal">
      <formula>"LM"</formula>
    </cfRule>
    <cfRule type="cellIs" dxfId="884" priority="187" operator="equal">
      <formula>"FM"</formula>
    </cfRule>
  </conditionalFormatting>
  <conditionalFormatting sqref="O156">
    <cfRule type="cellIs" dxfId="883" priority="178" operator="equal">
      <formula>"NY"</formula>
    </cfRule>
    <cfRule type="cellIs" dxfId="882" priority="179" operator="equal">
      <formula>"DM"</formula>
    </cfRule>
    <cfRule type="cellIs" dxfId="881" priority="180" operator="equal">
      <formula>"PM"</formula>
    </cfRule>
    <cfRule type="cellIs" dxfId="880" priority="181" operator="equal">
      <formula>"LM"</formula>
    </cfRule>
    <cfRule type="cellIs" dxfId="879" priority="182" operator="equal">
      <formula>"FM"</formula>
    </cfRule>
  </conditionalFormatting>
  <conditionalFormatting sqref="O157">
    <cfRule type="cellIs" dxfId="878" priority="173" operator="equal">
      <formula>"NY"</formula>
    </cfRule>
    <cfRule type="cellIs" dxfId="877" priority="174" operator="equal">
      <formula>"DM"</formula>
    </cfRule>
    <cfRule type="cellIs" dxfId="876" priority="175" operator="equal">
      <formula>"PM"</formula>
    </cfRule>
    <cfRule type="cellIs" dxfId="875" priority="176" operator="equal">
      <formula>"LM"</formula>
    </cfRule>
    <cfRule type="cellIs" dxfId="874" priority="177" operator="equal">
      <formula>"FM"</formula>
    </cfRule>
  </conditionalFormatting>
  <conditionalFormatting sqref="O159">
    <cfRule type="cellIs" dxfId="873" priority="168" operator="equal">
      <formula>"NY"</formula>
    </cfRule>
    <cfRule type="cellIs" dxfId="872" priority="169" operator="equal">
      <formula>"DM"</formula>
    </cfRule>
    <cfRule type="cellIs" dxfId="871" priority="170" operator="equal">
      <formula>"PM"</formula>
    </cfRule>
    <cfRule type="cellIs" dxfId="870" priority="171" operator="equal">
      <formula>"LM"</formula>
    </cfRule>
    <cfRule type="cellIs" dxfId="869" priority="172" operator="equal">
      <formula>"FM"</formula>
    </cfRule>
  </conditionalFormatting>
  <conditionalFormatting sqref="O160">
    <cfRule type="cellIs" dxfId="868" priority="163" operator="equal">
      <formula>"NY"</formula>
    </cfRule>
    <cfRule type="cellIs" dxfId="867" priority="164" operator="equal">
      <formula>"DM"</formula>
    </cfRule>
    <cfRule type="cellIs" dxfId="866" priority="165" operator="equal">
      <formula>"PM"</formula>
    </cfRule>
    <cfRule type="cellIs" dxfId="865" priority="166" operator="equal">
      <formula>"LM"</formula>
    </cfRule>
    <cfRule type="cellIs" dxfId="864" priority="167" operator="equal">
      <formula>"FM"</formula>
    </cfRule>
  </conditionalFormatting>
  <conditionalFormatting sqref="O162">
    <cfRule type="cellIs" dxfId="863" priority="158" operator="equal">
      <formula>"NY"</formula>
    </cfRule>
    <cfRule type="cellIs" dxfId="862" priority="159" operator="equal">
      <formula>"DM"</formula>
    </cfRule>
    <cfRule type="cellIs" dxfId="861" priority="160" operator="equal">
      <formula>"PM"</formula>
    </cfRule>
    <cfRule type="cellIs" dxfId="860" priority="161" operator="equal">
      <formula>"LM"</formula>
    </cfRule>
    <cfRule type="cellIs" dxfId="859" priority="162" operator="equal">
      <formula>"FM"</formula>
    </cfRule>
  </conditionalFormatting>
  <conditionalFormatting sqref="O163">
    <cfRule type="cellIs" dxfId="858" priority="153" operator="equal">
      <formula>"NY"</formula>
    </cfRule>
    <cfRule type="cellIs" dxfId="857" priority="154" operator="equal">
      <formula>"DM"</formula>
    </cfRule>
    <cfRule type="cellIs" dxfId="856" priority="155" operator="equal">
      <formula>"PM"</formula>
    </cfRule>
    <cfRule type="cellIs" dxfId="855" priority="156" operator="equal">
      <formula>"LM"</formula>
    </cfRule>
    <cfRule type="cellIs" dxfId="854" priority="157" operator="equal">
      <formula>"FM"</formula>
    </cfRule>
  </conditionalFormatting>
  <conditionalFormatting sqref="O164">
    <cfRule type="cellIs" dxfId="853" priority="148" operator="equal">
      <formula>"NY"</formula>
    </cfRule>
    <cfRule type="cellIs" dxfId="852" priority="149" operator="equal">
      <formula>"DM"</formula>
    </cfRule>
    <cfRule type="cellIs" dxfId="851" priority="150" operator="equal">
      <formula>"PM"</formula>
    </cfRule>
    <cfRule type="cellIs" dxfId="850" priority="151" operator="equal">
      <formula>"LM"</formula>
    </cfRule>
    <cfRule type="cellIs" dxfId="849" priority="152" operator="equal">
      <formula>"FM"</formula>
    </cfRule>
  </conditionalFormatting>
  <conditionalFormatting sqref="O166">
    <cfRule type="cellIs" dxfId="848" priority="143" operator="equal">
      <formula>"NY"</formula>
    </cfRule>
    <cfRule type="cellIs" dxfId="847" priority="144" operator="equal">
      <formula>"DM"</formula>
    </cfRule>
    <cfRule type="cellIs" dxfId="846" priority="145" operator="equal">
      <formula>"PM"</formula>
    </cfRule>
    <cfRule type="cellIs" dxfId="845" priority="146" operator="equal">
      <formula>"LM"</formula>
    </cfRule>
    <cfRule type="cellIs" dxfId="844" priority="147" operator="equal">
      <formula>"FM"</formula>
    </cfRule>
  </conditionalFormatting>
  <conditionalFormatting sqref="O168">
    <cfRule type="cellIs" dxfId="843" priority="138" operator="equal">
      <formula>"NY"</formula>
    </cfRule>
    <cfRule type="cellIs" dxfId="842" priority="139" operator="equal">
      <formula>"DM"</formula>
    </cfRule>
    <cfRule type="cellIs" dxfId="841" priority="140" operator="equal">
      <formula>"PM"</formula>
    </cfRule>
    <cfRule type="cellIs" dxfId="840" priority="141" operator="equal">
      <formula>"LM"</formula>
    </cfRule>
    <cfRule type="cellIs" dxfId="839" priority="142" operator="equal">
      <formula>"FM"</formula>
    </cfRule>
  </conditionalFormatting>
  <conditionalFormatting sqref="O169">
    <cfRule type="cellIs" dxfId="838" priority="133" operator="equal">
      <formula>"NY"</formula>
    </cfRule>
    <cfRule type="cellIs" dxfId="837" priority="134" operator="equal">
      <formula>"DM"</formula>
    </cfRule>
    <cfRule type="cellIs" dxfId="836" priority="135" operator="equal">
      <formula>"PM"</formula>
    </cfRule>
    <cfRule type="cellIs" dxfId="835" priority="136" operator="equal">
      <formula>"LM"</formula>
    </cfRule>
    <cfRule type="cellIs" dxfId="834" priority="137" operator="equal">
      <formula>"FM"</formula>
    </cfRule>
  </conditionalFormatting>
  <conditionalFormatting sqref="O171">
    <cfRule type="cellIs" dxfId="833" priority="128" operator="equal">
      <formula>"NY"</formula>
    </cfRule>
    <cfRule type="cellIs" dxfId="832" priority="129" operator="equal">
      <formula>"DM"</formula>
    </cfRule>
    <cfRule type="cellIs" dxfId="831" priority="130" operator="equal">
      <formula>"PM"</formula>
    </cfRule>
    <cfRule type="cellIs" dxfId="830" priority="131" operator="equal">
      <formula>"LM"</formula>
    </cfRule>
    <cfRule type="cellIs" dxfId="829" priority="132" operator="equal">
      <formula>"FM"</formula>
    </cfRule>
  </conditionalFormatting>
  <conditionalFormatting sqref="O173">
    <cfRule type="cellIs" dxfId="828" priority="123" operator="equal">
      <formula>"NY"</formula>
    </cfRule>
    <cfRule type="cellIs" dxfId="827" priority="124" operator="equal">
      <formula>"DM"</formula>
    </cfRule>
    <cfRule type="cellIs" dxfId="826" priority="125" operator="equal">
      <formula>"PM"</formula>
    </cfRule>
    <cfRule type="cellIs" dxfId="825" priority="126" operator="equal">
      <formula>"LM"</formula>
    </cfRule>
    <cfRule type="cellIs" dxfId="824" priority="127" operator="equal">
      <formula>"FM"</formula>
    </cfRule>
  </conditionalFormatting>
  <conditionalFormatting sqref="O175">
    <cfRule type="cellIs" dxfId="823" priority="118" operator="equal">
      <formula>"NY"</formula>
    </cfRule>
    <cfRule type="cellIs" dxfId="822" priority="119" operator="equal">
      <formula>"DM"</formula>
    </cfRule>
    <cfRule type="cellIs" dxfId="821" priority="120" operator="equal">
      <formula>"PM"</formula>
    </cfRule>
    <cfRule type="cellIs" dxfId="820" priority="121" operator="equal">
      <formula>"LM"</formula>
    </cfRule>
    <cfRule type="cellIs" dxfId="819" priority="122" operator="equal">
      <formula>"FM"</formula>
    </cfRule>
  </conditionalFormatting>
  <conditionalFormatting sqref="O176">
    <cfRule type="cellIs" dxfId="818" priority="113" operator="equal">
      <formula>"NY"</formula>
    </cfRule>
    <cfRule type="cellIs" dxfId="817" priority="114" operator="equal">
      <formula>"DM"</formula>
    </cfRule>
    <cfRule type="cellIs" dxfId="816" priority="115" operator="equal">
      <formula>"PM"</formula>
    </cfRule>
    <cfRule type="cellIs" dxfId="815" priority="116" operator="equal">
      <formula>"LM"</formula>
    </cfRule>
    <cfRule type="cellIs" dxfId="814" priority="117" operator="equal">
      <formula>"FM"</formula>
    </cfRule>
  </conditionalFormatting>
  <conditionalFormatting sqref="O178">
    <cfRule type="cellIs" dxfId="813" priority="108" operator="equal">
      <formula>"NY"</formula>
    </cfRule>
    <cfRule type="cellIs" dxfId="812" priority="109" operator="equal">
      <formula>"DM"</formula>
    </cfRule>
    <cfRule type="cellIs" dxfId="811" priority="110" operator="equal">
      <formula>"PM"</formula>
    </cfRule>
    <cfRule type="cellIs" dxfId="810" priority="111" operator="equal">
      <formula>"LM"</formula>
    </cfRule>
    <cfRule type="cellIs" dxfId="809" priority="112" operator="equal">
      <formula>"FM"</formula>
    </cfRule>
  </conditionalFormatting>
  <conditionalFormatting sqref="O179">
    <cfRule type="cellIs" dxfId="808" priority="103" operator="equal">
      <formula>"NY"</formula>
    </cfRule>
    <cfRule type="cellIs" dxfId="807" priority="104" operator="equal">
      <formula>"DM"</formula>
    </cfRule>
    <cfRule type="cellIs" dxfId="806" priority="105" operator="equal">
      <formula>"PM"</formula>
    </cfRule>
    <cfRule type="cellIs" dxfId="805" priority="106" operator="equal">
      <formula>"LM"</formula>
    </cfRule>
    <cfRule type="cellIs" dxfId="804" priority="107" operator="equal">
      <formula>"FM"</formula>
    </cfRule>
  </conditionalFormatting>
  <conditionalFormatting sqref="O181">
    <cfRule type="cellIs" dxfId="803" priority="98" operator="equal">
      <formula>"NY"</formula>
    </cfRule>
    <cfRule type="cellIs" dxfId="802" priority="99" operator="equal">
      <formula>"DM"</formula>
    </cfRule>
    <cfRule type="cellIs" dxfId="801" priority="100" operator="equal">
      <formula>"PM"</formula>
    </cfRule>
    <cfRule type="cellIs" dxfId="800" priority="101" operator="equal">
      <formula>"LM"</formula>
    </cfRule>
    <cfRule type="cellIs" dxfId="799" priority="102" operator="equal">
      <formula>"FM"</formula>
    </cfRule>
  </conditionalFormatting>
  <conditionalFormatting sqref="O182">
    <cfRule type="cellIs" dxfId="798" priority="93" operator="equal">
      <formula>"NY"</formula>
    </cfRule>
    <cfRule type="cellIs" dxfId="797" priority="94" operator="equal">
      <formula>"DM"</formula>
    </cfRule>
    <cfRule type="cellIs" dxfId="796" priority="95" operator="equal">
      <formula>"PM"</formula>
    </cfRule>
    <cfRule type="cellIs" dxfId="795" priority="96" operator="equal">
      <formula>"LM"</formula>
    </cfRule>
    <cfRule type="cellIs" dxfId="794" priority="97" operator="equal">
      <formula>"FM"</formula>
    </cfRule>
  </conditionalFormatting>
  <conditionalFormatting sqref="O184">
    <cfRule type="cellIs" dxfId="793" priority="88" operator="equal">
      <formula>"NY"</formula>
    </cfRule>
    <cfRule type="cellIs" dxfId="792" priority="89" operator="equal">
      <formula>"DM"</formula>
    </cfRule>
    <cfRule type="cellIs" dxfId="791" priority="90" operator="equal">
      <formula>"PM"</formula>
    </cfRule>
    <cfRule type="cellIs" dxfId="790" priority="91" operator="equal">
      <formula>"LM"</formula>
    </cfRule>
    <cfRule type="cellIs" dxfId="789" priority="92" operator="equal">
      <formula>"FM"</formula>
    </cfRule>
  </conditionalFormatting>
  <conditionalFormatting sqref="O185">
    <cfRule type="cellIs" dxfId="788" priority="83" operator="equal">
      <formula>"NY"</formula>
    </cfRule>
    <cfRule type="cellIs" dxfId="787" priority="84" operator="equal">
      <formula>"DM"</formula>
    </cfRule>
    <cfRule type="cellIs" dxfId="786" priority="85" operator="equal">
      <formula>"PM"</formula>
    </cfRule>
    <cfRule type="cellIs" dxfId="785" priority="86" operator="equal">
      <formula>"LM"</formula>
    </cfRule>
    <cfRule type="cellIs" dxfId="784" priority="87" operator="equal">
      <formula>"FM"</formula>
    </cfRule>
  </conditionalFormatting>
  <conditionalFormatting sqref="O187">
    <cfRule type="cellIs" dxfId="783" priority="81" operator="equal">
      <formula>"U"</formula>
    </cfRule>
    <cfRule type="cellIs" dxfId="782" priority="82" operator="equal">
      <formula>"S"</formula>
    </cfRule>
  </conditionalFormatting>
  <conditionalFormatting sqref="O188">
    <cfRule type="cellIs" dxfId="781" priority="76" operator="equal">
      <formula>"NY"</formula>
    </cfRule>
    <cfRule type="cellIs" dxfId="780" priority="77" operator="equal">
      <formula>"DM"</formula>
    </cfRule>
    <cfRule type="cellIs" dxfId="779" priority="78" operator="equal">
      <formula>"PM"</formula>
    </cfRule>
    <cfRule type="cellIs" dxfId="778" priority="79" operator="equal">
      <formula>"LM"</formula>
    </cfRule>
    <cfRule type="cellIs" dxfId="777" priority="80" operator="equal">
      <formula>"FM"</formula>
    </cfRule>
  </conditionalFormatting>
  <conditionalFormatting sqref="O189">
    <cfRule type="cellIs" dxfId="776" priority="71" operator="equal">
      <formula>"NY"</formula>
    </cfRule>
    <cfRule type="cellIs" dxfId="775" priority="72" operator="equal">
      <formula>"DM"</formula>
    </cfRule>
    <cfRule type="cellIs" dxfId="774" priority="73" operator="equal">
      <formula>"PM"</formula>
    </cfRule>
    <cfRule type="cellIs" dxfId="773" priority="74" operator="equal">
      <formula>"LM"</formula>
    </cfRule>
    <cfRule type="cellIs" dxfId="772" priority="75" operator="equal">
      <formula>"FM"</formula>
    </cfRule>
  </conditionalFormatting>
  <conditionalFormatting sqref="O190">
    <cfRule type="cellIs" dxfId="771" priority="66" operator="equal">
      <formula>"NY"</formula>
    </cfRule>
    <cfRule type="cellIs" dxfId="770" priority="67" operator="equal">
      <formula>"DM"</formula>
    </cfRule>
    <cfRule type="cellIs" dxfId="769" priority="68" operator="equal">
      <formula>"PM"</formula>
    </cfRule>
    <cfRule type="cellIs" dxfId="768" priority="69" operator="equal">
      <formula>"LM"</formula>
    </cfRule>
    <cfRule type="cellIs" dxfId="767" priority="70" operator="equal">
      <formula>"FM"</formula>
    </cfRule>
  </conditionalFormatting>
  <conditionalFormatting sqref="O192">
    <cfRule type="cellIs" dxfId="766" priority="61" operator="equal">
      <formula>"NY"</formula>
    </cfRule>
    <cfRule type="cellIs" dxfId="765" priority="62" operator="equal">
      <formula>"DM"</formula>
    </cfRule>
    <cfRule type="cellIs" dxfId="764" priority="63" operator="equal">
      <formula>"PM"</formula>
    </cfRule>
    <cfRule type="cellIs" dxfId="763" priority="64" operator="equal">
      <formula>"LM"</formula>
    </cfRule>
    <cfRule type="cellIs" dxfId="762" priority="65" operator="equal">
      <formula>"FM"</formula>
    </cfRule>
  </conditionalFormatting>
  <conditionalFormatting sqref="O194">
    <cfRule type="cellIs" dxfId="761" priority="56" operator="equal">
      <formula>"NY"</formula>
    </cfRule>
    <cfRule type="cellIs" dxfId="760" priority="57" operator="equal">
      <formula>"DM"</formula>
    </cfRule>
    <cfRule type="cellIs" dxfId="759" priority="58" operator="equal">
      <formula>"PM"</formula>
    </cfRule>
    <cfRule type="cellIs" dxfId="758" priority="59" operator="equal">
      <formula>"LM"</formula>
    </cfRule>
    <cfRule type="cellIs" dxfId="757" priority="60" operator="equal">
      <formula>"FM"</formula>
    </cfRule>
  </conditionalFormatting>
  <conditionalFormatting sqref="O195">
    <cfRule type="cellIs" dxfId="756" priority="51" operator="equal">
      <formula>"NY"</formula>
    </cfRule>
    <cfRule type="cellIs" dxfId="755" priority="52" operator="equal">
      <formula>"DM"</formula>
    </cfRule>
    <cfRule type="cellIs" dxfId="754" priority="53" operator="equal">
      <formula>"PM"</formula>
    </cfRule>
    <cfRule type="cellIs" dxfId="753" priority="54" operator="equal">
      <formula>"LM"</formula>
    </cfRule>
    <cfRule type="cellIs" dxfId="752" priority="55" operator="equal">
      <formula>"FM"</formula>
    </cfRule>
  </conditionalFormatting>
  <conditionalFormatting sqref="O197">
    <cfRule type="cellIs" dxfId="751" priority="46" operator="equal">
      <formula>"NY"</formula>
    </cfRule>
    <cfRule type="cellIs" dxfId="750" priority="47" operator="equal">
      <formula>"DM"</formula>
    </cfRule>
    <cfRule type="cellIs" dxfId="749" priority="48" operator="equal">
      <formula>"PM"</formula>
    </cfRule>
    <cfRule type="cellIs" dxfId="748" priority="49" operator="equal">
      <formula>"LM"</formula>
    </cfRule>
    <cfRule type="cellIs" dxfId="747" priority="50" operator="equal">
      <formula>"FM"</formula>
    </cfRule>
  </conditionalFormatting>
  <conditionalFormatting sqref="O199">
    <cfRule type="cellIs" dxfId="746" priority="41" operator="equal">
      <formula>"NY"</formula>
    </cfRule>
    <cfRule type="cellIs" dxfId="745" priority="42" operator="equal">
      <formula>"DM"</formula>
    </cfRule>
    <cfRule type="cellIs" dxfId="744" priority="43" operator="equal">
      <formula>"PM"</formula>
    </cfRule>
    <cfRule type="cellIs" dxfId="743" priority="44" operator="equal">
      <formula>"LM"</formula>
    </cfRule>
    <cfRule type="cellIs" dxfId="742" priority="45" operator="equal">
      <formula>"FM"</formula>
    </cfRule>
  </conditionalFormatting>
  <conditionalFormatting sqref="O201">
    <cfRule type="cellIs" dxfId="741" priority="36" operator="equal">
      <formula>"NY"</formula>
    </cfRule>
    <cfRule type="cellIs" dxfId="740" priority="37" operator="equal">
      <formula>"DM"</formula>
    </cfRule>
    <cfRule type="cellIs" dxfId="739" priority="38" operator="equal">
      <formula>"PM"</formula>
    </cfRule>
    <cfRule type="cellIs" dxfId="738" priority="39" operator="equal">
      <formula>"LM"</formula>
    </cfRule>
    <cfRule type="cellIs" dxfId="737" priority="40" operator="equal">
      <formula>"FM"</formula>
    </cfRule>
  </conditionalFormatting>
  <conditionalFormatting sqref="O202">
    <cfRule type="cellIs" dxfId="736" priority="31" operator="equal">
      <formula>"NY"</formula>
    </cfRule>
    <cfRule type="cellIs" dxfId="735" priority="32" operator="equal">
      <formula>"DM"</formula>
    </cfRule>
    <cfRule type="cellIs" dxfId="734" priority="33" operator="equal">
      <formula>"PM"</formula>
    </cfRule>
    <cfRule type="cellIs" dxfId="733" priority="34" operator="equal">
      <formula>"LM"</formula>
    </cfRule>
    <cfRule type="cellIs" dxfId="732" priority="35" operator="equal">
      <formula>"FM"</formula>
    </cfRule>
  </conditionalFormatting>
  <conditionalFormatting sqref="O204">
    <cfRule type="cellIs" dxfId="731" priority="26" operator="equal">
      <formula>"NY"</formula>
    </cfRule>
    <cfRule type="cellIs" dxfId="730" priority="27" operator="equal">
      <formula>"DM"</formula>
    </cfRule>
    <cfRule type="cellIs" dxfId="729" priority="28" operator="equal">
      <formula>"PM"</formula>
    </cfRule>
    <cfRule type="cellIs" dxfId="728" priority="29" operator="equal">
      <formula>"LM"</formula>
    </cfRule>
    <cfRule type="cellIs" dxfId="727" priority="30" operator="equal">
      <formula>"FM"</formula>
    </cfRule>
  </conditionalFormatting>
  <conditionalFormatting sqref="O205">
    <cfRule type="cellIs" dxfId="726" priority="21" operator="equal">
      <formula>"NY"</formula>
    </cfRule>
    <cfRule type="cellIs" dxfId="725" priority="22" operator="equal">
      <formula>"DM"</formula>
    </cfRule>
    <cfRule type="cellIs" dxfId="724" priority="23" operator="equal">
      <formula>"PM"</formula>
    </cfRule>
    <cfRule type="cellIs" dxfId="723" priority="24" operator="equal">
      <formula>"LM"</formula>
    </cfRule>
    <cfRule type="cellIs" dxfId="722" priority="25" operator="equal">
      <formula>"FM"</formula>
    </cfRule>
  </conditionalFormatting>
  <conditionalFormatting sqref="O207">
    <cfRule type="cellIs" dxfId="721" priority="16" operator="equal">
      <formula>"NY"</formula>
    </cfRule>
    <cfRule type="cellIs" dxfId="720" priority="17" operator="equal">
      <formula>"DM"</formula>
    </cfRule>
    <cfRule type="cellIs" dxfId="719" priority="18" operator="equal">
      <formula>"PM"</formula>
    </cfRule>
    <cfRule type="cellIs" dxfId="718" priority="19" operator="equal">
      <formula>"LM"</formula>
    </cfRule>
    <cfRule type="cellIs" dxfId="717" priority="20" operator="equal">
      <formula>"FM"</formula>
    </cfRule>
  </conditionalFormatting>
  <conditionalFormatting sqref="O208">
    <cfRule type="cellIs" dxfId="716" priority="11" operator="equal">
      <formula>"NY"</formula>
    </cfRule>
    <cfRule type="cellIs" dxfId="715" priority="12" operator="equal">
      <formula>"DM"</formula>
    </cfRule>
    <cfRule type="cellIs" dxfId="714" priority="13" operator="equal">
      <formula>"PM"</formula>
    </cfRule>
    <cfRule type="cellIs" dxfId="713" priority="14" operator="equal">
      <formula>"LM"</formula>
    </cfRule>
    <cfRule type="cellIs" dxfId="712" priority="15" operator="equal">
      <formula>"FM"</formula>
    </cfRule>
  </conditionalFormatting>
  <conditionalFormatting sqref="O210">
    <cfRule type="cellIs" dxfId="711" priority="6" operator="equal">
      <formula>"NY"</formula>
    </cfRule>
    <cfRule type="cellIs" dxfId="710" priority="7" operator="equal">
      <formula>"DM"</formula>
    </cfRule>
    <cfRule type="cellIs" dxfId="709" priority="8" operator="equal">
      <formula>"PM"</formula>
    </cfRule>
    <cfRule type="cellIs" dxfId="708" priority="9" operator="equal">
      <formula>"LM"</formula>
    </cfRule>
    <cfRule type="cellIs" dxfId="707" priority="10" operator="equal">
      <formula>"FM"</formula>
    </cfRule>
  </conditionalFormatting>
  <conditionalFormatting sqref="O211">
    <cfRule type="cellIs" dxfId="706" priority="1" operator="equal">
      <formula>"NY"</formula>
    </cfRule>
    <cfRule type="cellIs" dxfId="705" priority="2" operator="equal">
      <formula>"DM"</formula>
    </cfRule>
    <cfRule type="cellIs" dxfId="704" priority="3" operator="equal">
      <formula>"PM"</formula>
    </cfRule>
    <cfRule type="cellIs" dxfId="703" priority="4" operator="equal">
      <formula>"LM"</formula>
    </cfRule>
    <cfRule type="cellIs" dxfId="702" priority="5" operator="equal">
      <formula>"FM"</formula>
    </cfRule>
  </conditionalFormatting>
  <hyperlinks>
    <hyperlink ref="D13" r:id="rId1" xr:uid="{00000000-0004-0000-1300-000000000000}"/>
    <hyperlink ref="D15" r:id="rId2" xr:uid="{00000000-0004-0000-1300-000001000000}"/>
    <hyperlink ref="D18" r:id="rId3" xr:uid="{00000000-0004-0000-1300-000002000000}"/>
    <hyperlink ref="D20" r:id="rId4" display="高层会议记录(Kamfu-SPI-MeetingRcd-2018-06-07)V1.0.doc" xr:uid="{00000000-0004-0000-1300-000003000000}"/>
    <hyperlink ref="D22" r:id="rId5" display="组织级工作产品和过程检查表(Kamfu-ORG-PQA-Checklist_20180627)V1.0.xls" xr:uid="{00000000-0004-0000-1300-000004000000}"/>
    <hyperlink ref="D25" r:id="rId6" display="组织度量表(ORG_PCM_MPMList)V1.2.xls" xr:uid="{00000000-0004-0000-1300-000005000000}"/>
    <hyperlink ref="D28" r:id="rId7" display="组织度量表(ORG_PCM_MPMList)V1.2.xls" xr:uid="{00000000-0004-0000-1300-000006000000}"/>
    <hyperlink ref="D31" display="2019-2020年基线差异比较分析.xls" xr:uid="{00000000-0004-0000-1300-000007000000}"/>
    <hyperlink ref="D191" display="2019-2020年基线差异比较分析.xls" xr:uid="{00000000-0004-0000-1300-000008000000}"/>
    <hyperlink ref="D165" r:id="rId8" display="组织度量表(ORG_PCM_MPMList)V1.2.xls" xr:uid="{00000000-0004-0000-1300-000009000000}"/>
    <hyperlink ref="D140" r:id="rId9" display="组织度量表(ORG_PCM_MPMList)V1.2.xls" xr:uid="{00000000-0004-0000-1300-00000A000000}"/>
    <hyperlink ref="D114" r:id="rId10" display="组织级工作产品和过程检查表(Kamfu-ORG-PQA-Checklist_20180627)V1.0.xls" xr:uid="{00000000-0004-0000-1300-00000B000000}"/>
    <hyperlink ref="D39" r:id="rId11" xr:uid="{00000000-0004-0000-1300-00000C000000}"/>
    <hyperlink ref="D64" r:id="rId12" xr:uid="{00000000-0004-0000-1300-00000D000000}"/>
    <hyperlink ref="D89" r:id="rId13" display="高层会议记录(Kamfu-SPI-MeetingRcd-2018-06-07)V1.0.doc" xr:uid="{00000000-0004-0000-1300-00000E000000}"/>
  </hyperlinks>
  <pageMargins left="0.7" right="0.7" top="0.75" bottom="0.75" header="0.3" footer="0.3"/>
  <pageSetup orientation="portrai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Q81"/>
  <sheetViews>
    <sheetView zoomScale="70" zoomScaleNormal="70" workbookViewId="0">
      <selection activeCell="I28" sqref="I28"/>
    </sheetView>
  </sheetViews>
  <sheetFormatPr defaultColWidth="8.7265625" defaultRowHeight="15.5"/>
  <cols>
    <col min="1" max="1" width="12.453125" style="54" customWidth="1"/>
    <col min="2" max="2" width="16.453125" style="54" customWidth="1"/>
    <col min="3" max="3" width="28.453125" style="54" customWidth="1"/>
    <col min="4" max="7" width="8.7265625" style="54"/>
    <col min="8" max="8" width="23.81640625" style="54" customWidth="1"/>
    <col min="9" max="10" width="19.81640625" style="68" customWidth="1"/>
    <col min="11" max="11" width="22.1796875" style="54" customWidth="1"/>
    <col min="12" max="14" width="18.453125" style="54" customWidth="1"/>
    <col min="15" max="15" width="7.453125" style="68" customWidth="1"/>
    <col min="16" max="16" width="24.7265625" style="68" customWidth="1"/>
    <col min="17" max="17" width="7.26953125" style="54" customWidth="1"/>
    <col min="18" max="16384" width="8.7265625" style="54"/>
  </cols>
  <sheetData>
    <row r="1" spans="1:17" s="52" customFormat="1" ht="21">
      <c r="A1" s="51" t="s">
        <v>866</v>
      </c>
      <c r="I1" s="67"/>
      <c r="J1" s="67"/>
      <c r="O1" s="67"/>
      <c r="P1" s="67"/>
    </row>
    <row r="2" spans="1:17" s="52" customFormat="1" ht="21">
      <c r="A2" s="51" t="s">
        <v>867</v>
      </c>
      <c r="I2" s="67"/>
      <c r="J2" s="67"/>
      <c r="O2" s="67"/>
      <c r="P2" s="67"/>
    </row>
    <row r="3" spans="1:17">
      <c r="A3" s="53" t="s">
        <v>2</v>
      </c>
      <c r="B3" s="54" t="s">
        <v>868</v>
      </c>
    </row>
    <row r="4" spans="1:17">
      <c r="A4" s="54" t="s">
        <v>4</v>
      </c>
      <c r="B4" s="54" t="s">
        <v>869</v>
      </c>
    </row>
    <row r="5" spans="1:17">
      <c r="A5" s="53" t="s">
        <v>6</v>
      </c>
      <c r="B5" s="54" t="s">
        <v>870</v>
      </c>
    </row>
    <row r="6" spans="1:17">
      <c r="A6" s="54" t="s">
        <v>8</v>
      </c>
      <c r="B6" s="54" t="s">
        <v>871</v>
      </c>
    </row>
    <row r="8" spans="1:17" s="59" customFormat="1" ht="52">
      <c r="A8" s="55" t="s">
        <v>10</v>
      </c>
      <c r="B8" s="56" t="s">
        <v>11</v>
      </c>
      <c r="C8" s="56" t="s">
        <v>12</v>
      </c>
      <c r="D8" s="57" t="s">
        <v>13</v>
      </c>
      <c r="E8" s="57" t="s">
        <v>14</v>
      </c>
      <c r="F8" s="57" t="s">
        <v>15</v>
      </c>
      <c r="G8" s="57" t="s">
        <v>16</v>
      </c>
      <c r="H8" s="58" t="s">
        <v>17</v>
      </c>
      <c r="I8" s="69" t="s">
        <v>18</v>
      </c>
      <c r="J8" s="69" t="s">
        <v>19</v>
      </c>
      <c r="K8" s="58" t="s">
        <v>20</v>
      </c>
      <c r="L8" s="56" t="s">
        <v>21</v>
      </c>
      <c r="M8" s="56" t="s">
        <v>22</v>
      </c>
      <c r="N8" s="58" t="s">
        <v>23</v>
      </c>
      <c r="O8" s="69" t="s">
        <v>24</v>
      </c>
      <c r="P8" s="70" t="s">
        <v>25</v>
      </c>
      <c r="Q8" s="58" t="s">
        <v>26</v>
      </c>
    </row>
    <row r="9" spans="1:17" s="59" customFormat="1" ht="13">
      <c r="A9" s="1" t="s">
        <v>27</v>
      </c>
      <c r="B9" s="80" t="s">
        <v>28</v>
      </c>
      <c r="C9" s="81"/>
      <c r="D9" s="81"/>
      <c r="E9" s="81"/>
      <c r="F9" s="81"/>
      <c r="G9" s="81"/>
      <c r="H9" s="81"/>
      <c r="I9" s="71"/>
      <c r="J9" s="71"/>
      <c r="K9" s="81"/>
      <c r="L9" s="11"/>
      <c r="M9" s="11"/>
      <c r="N9" s="11"/>
      <c r="O9" s="12"/>
      <c r="P9" s="72"/>
      <c r="Q9" s="11"/>
    </row>
    <row r="10" spans="1:17" s="61" customFormat="1" ht="51.75" customHeight="1">
      <c r="A10" s="27" t="s">
        <v>29</v>
      </c>
      <c r="B10" s="45" t="s">
        <v>872</v>
      </c>
      <c r="C10" s="139" t="s">
        <v>873</v>
      </c>
      <c r="D10" s="140"/>
      <c r="E10" s="139"/>
      <c r="F10" s="139"/>
      <c r="G10" s="139"/>
      <c r="H10" s="139"/>
      <c r="I10" s="73" t="s">
        <v>874</v>
      </c>
      <c r="J10" s="73" t="s">
        <v>875</v>
      </c>
      <c r="K10" s="106" t="s">
        <v>876</v>
      </c>
      <c r="L10" s="106"/>
      <c r="M10" s="106"/>
      <c r="N10" s="106"/>
      <c r="O10" s="25" t="s">
        <v>1137</v>
      </c>
      <c r="P10" s="74"/>
      <c r="Q10" s="11" t="s">
        <v>1450</v>
      </c>
    </row>
    <row r="11" spans="1:17" s="59" customFormat="1" ht="39">
      <c r="A11" s="27" t="s">
        <v>33</v>
      </c>
      <c r="B11" s="28" t="s">
        <v>872</v>
      </c>
      <c r="C11" s="135" t="s">
        <v>877</v>
      </c>
      <c r="D11" s="136"/>
      <c r="E11" s="137"/>
      <c r="F11" s="137"/>
      <c r="G11" s="138"/>
      <c r="H11" s="29" t="s">
        <v>878</v>
      </c>
      <c r="I11" s="25" t="s">
        <v>1123</v>
      </c>
      <c r="J11" s="25" t="s">
        <v>1123</v>
      </c>
      <c r="K11" s="30"/>
      <c r="L11" s="30"/>
      <c r="M11" s="30"/>
      <c r="N11" s="30"/>
      <c r="O11" s="25" t="s">
        <v>1137</v>
      </c>
      <c r="P11" s="25"/>
      <c r="Q11" s="11" t="s">
        <v>1450</v>
      </c>
    </row>
    <row r="12" spans="1:17" s="60" customFormat="1" ht="45">
      <c r="A12" s="31" t="s">
        <v>36</v>
      </c>
      <c r="B12" s="31" t="s">
        <v>877</v>
      </c>
      <c r="C12" s="62" t="s">
        <v>461</v>
      </c>
      <c r="D12" s="7" t="s">
        <v>1102</v>
      </c>
      <c r="E12" s="32" t="str">
        <f>HYPERLINK("01-组织级\01-组织财富库\01-标准过程文件库\03-支持类\02-配置管理\组织级配置管理计划(Kamfu-SPI-CM-OCMPlan)V1-1-engl.xlsx","engl")</f>
        <v>engl</v>
      </c>
      <c r="F12" s="33" t="s">
        <v>1073</v>
      </c>
      <c r="G12" s="33" t="s">
        <v>41</v>
      </c>
      <c r="H12" s="34"/>
      <c r="I12" s="25" t="s">
        <v>1123</v>
      </c>
      <c r="J12" s="37"/>
      <c r="K12" s="35"/>
      <c r="L12" s="36"/>
      <c r="M12" s="36"/>
      <c r="N12" s="35"/>
      <c r="O12" s="37"/>
      <c r="P12" s="30"/>
      <c r="Q12" s="11" t="s">
        <v>1451</v>
      </c>
    </row>
    <row r="13" spans="1:17" s="60" customFormat="1" ht="39">
      <c r="A13" s="31" t="s">
        <v>36</v>
      </c>
      <c r="B13" s="31" t="s">
        <v>877</v>
      </c>
      <c r="C13" s="62" t="s">
        <v>42</v>
      </c>
      <c r="D13" s="8" t="s">
        <v>43</v>
      </c>
      <c r="E13" s="33" t="s">
        <v>39</v>
      </c>
      <c r="F13" s="33" t="s">
        <v>40</v>
      </c>
      <c r="G13" s="33" t="s">
        <v>41</v>
      </c>
      <c r="H13" s="34"/>
      <c r="I13" s="25"/>
      <c r="J13" s="37"/>
      <c r="K13" s="35"/>
      <c r="L13" s="36"/>
      <c r="M13" s="36"/>
      <c r="N13" s="35"/>
      <c r="O13" s="37"/>
      <c r="P13" s="30"/>
      <c r="Q13" s="11" t="s">
        <v>1452</v>
      </c>
    </row>
    <row r="14" spans="1:17" s="59" customFormat="1" ht="39">
      <c r="A14" s="27" t="s">
        <v>27</v>
      </c>
      <c r="B14" s="82" t="s">
        <v>47</v>
      </c>
      <c r="C14" s="83"/>
      <c r="D14" s="81"/>
      <c r="E14" s="83"/>
      <c r="F14" s="83"/>
      <c r="G14" s="83"/>
      <c r="H14" s="83"/>
      <c r="I14" s="75"/>
      <c r="J14" s="75"/>
      <c r="K14" s="83"/>
      <c r="L14" s="30"/>
      <c r="M14" s="30"/>
      <c r="N14" s="30"/>
      <c r="O14" s="25"/>
      <c r="P14" s="74"/>
      <c r="Q14" s="11" t="s">
        <v>1453</v>
      </c>
    </row>
    <row r="15" spans="1:17" s="61" customFormat="1" ht="51.75" customHeight="1">
      <c r="A15" s="27" t="s">
        <v>29</v>
      </c>
      <c r="B15" s="45" t="s">
        <v>879</v>
      </c>
      <c r="C15" s="139" t="s">
        <v>880</v>
      </c>
      <c r="D15" s="140"/>
      <c r="E15" s="139"/>
      <c r="F15" s="139"/>
      <c r="G15" s="139"/>
      <c r="H15" s="139"/>
      <c r="I15" s="73" t="s">
        <v>881</v>
      </c>
      <c r="J15" s="73" t="s">
        <v>882</v>
      </c>
      <c r="K15" s="106" t="s">
        <v>883</v>
      </c>
      <c r="L15" s="106"/>
      <c r="M15" s="106"/>
      <c r="N15" s="106"/>
      <c r="O15" s="25" t="s">
        <v>1137</v>
      </c>
      <c r="P15" s="26"/>
      <c r="Q15" s="11" t="s">
        <v>1453</v>
      </c>
    </row>
    <row r="16" spans="1:17" s="60" customFormat="1" ht="39">
      <c r="A16" s="27" t="s">
        <v>33</v>
      </c>
      <c r="B16" s="28" t="s">
        <v>879</v>
      </c>
      <c r="C16" s="135" t="s">
        <v>877</v>
      </c>
      <c r="D16" s="136"/>
      <c r="E16" s="137"/>
      <c r="F16" s="137"/>
      <c r="G16" s="138"/>
      <c r="H16" s="29" t="s">
        <v>878</v>
      </c>
      <c r="I16" s="25" t="s">
        <v>1123</v>
      </c>
      <c r="J16" s="25" t="s">
        <v>1123</v>
      </c>
      <c r="K16" s="30"/>
      <c r="L16" s="30"/>
      <c r="M16" s="30"/>
      <c r="N16" s="30"/>
      <c r="O16" s="25" t="s">
        <v>1137</v>
      </c>
      <c r="P16" s="30"/>
      <c r="Q16" s="11" t="s">
        <v>1453</v>
      </c>
    </row>
    <row r="17" spans="1:17" s="59" customFormat="1" ht="45">
      <c r="A17" s="31" t="s">
        <v>36</v>
      </c>
      <c r="B17" s="31" t="s">
        <v>877</v>
      </c>
      <c r="C17" s="84" t="s">
        <v>884</v>
      </c>
      <c r="D17" s="7" t="s">
        <v>1119</v>
      </c>
      <c r="E17" s="85" t="str">
        <f>HYPERLINK("01-组织级\01-组织财富库\01-标准过程文件库\03-支持类\02-配置管理\项目配置库目录（Kamfu-SPI-CM-Tem-CMlist）V1-1-engl.xlsx","engl")</f>
        <v>engl</v>
      </c>
      <c r="F17" s="36" t="s">
        <v>1073</v>
      </c>
      <c r="G17" s="36" t="s">
        <v>41</v>
      </c>
      <c r="H17" s="34"/>
      <c r="I17" s="25" t="s">
        <v>1123</v>
      </c>
      <c r="J17" s="37"/>
      <c r="K17" s="35"/>
      <c r="L17" s="36"/>
      <c r="M17" s="36"/>
      <c r="N17" s="35"/>
      <c r="O17" s="37"/>
      <c r="P17" s="25"/>
      <c r="Q17" s="11" t="s">
        <v>1454</v>
      </c>
    </row>
    <row r="18" spans="1:17" s="59" customFormat="1" ht="39">
      <c r="A18" s="31" t="s">
        <v>36</v>
      </c>
      <c r="B18" s="31" t="s">
        <v>877</v>
      </c>
      <c r="C18" s="84" t="s">
        <v>42</v>
      </c>
      <c r="D18" s="15" t="s">
        <v>43</v>
      </c>
      <c r="E18" s="36" t="s">
        <v>39</v>
      </c>
      <c r="F18" s="36" t="s">
        <v>40</v>
      </c>
      <c r="G18" s="36" t="s">
        <v>41</v>
      </c>
      <c r="H18" s="34"/>
      <c r="I18" s="25"/>
      <c r="J18" s="37"/>
      <c r="K18" s="35"/>
      <c r="L18" s="36"/>
      <c r="M18" s="36"/>
      <c r="N18" s="35"/>
      <c r="O18" s="37"/>
      <c r="P18" s="25"/>
      <c r="Q18" s="11" t="s">
        <v>1454</v>
      </c>
    </row>
    <row r="19" spans="1:17" s="61" customFormat="1" ht="51.75" customHeight="1">
      <c r="A19" s="27" t="s">
        <v>29</v>
      </c>
      <c r="B19" s="45" t="s">
        <v>885</v>
      </c>
      <c r="C19" s="139" t="s">
        <v>886</v>
      </c>
      <c r="D19" s="140"/>
      <c r="E19" s="139"/>
      <c r="F19" s="139"/>
      <c r="G19" s="139"/>
      <c r="H19" s="139"/>
      <c r="I19" s="73" t="s">
        <v>887</v>
      </c>
      <c r="J19" s="73" t="s">
        <v>888</v>
      </c>
      <c r="K19" s="106" t="s">
        <v>889</v>
      </c>
      <c r="L19" s="106"/>
      <c r="M19" s="106"/>
      <c r="N19" s="106"/>
      <c r="O19" s="25" t="s">
        <v>1137</v>
      </c>
      <c r="P19" s="74"/>
      <c r="Q19" s="11" t="s">
        <v>1455</v>
      </c>
    </row>
    <row r="20" spans="1:17" s="60" customFormat="1" ht="39">
      <c r="A20" s="27" t="s">
        <v>33</v>
      </c>
      <c r="B20" s="28" t="s">
        <v>885</v>
      </c>
      <c r="C20" s="135" t="s">
        <v>877</v>
      </c>
      <c r="D20" s="136"/>
      <c r="E20" s="137"/>
      <c r="F20" s="137"/>
      <c r="G20" s="138"/>
      <c r="H20" s="29" t="s">
        <v>878</v>
      </c>
      <c r="I20" s="25" t="s">
        <v>1123</v>
      </c>
      <c r="J20" s="25" t="s">
        <v>1123</v>
      </c>
      <c r="K20" s="30"/>
      <c r="L20" s="30"/>
      <c r="M20" s="30"/>
      <c r="N20" s="30"/>
      <c r="O20" s="25" t="s">
        <v>1137</v>
      </c>
      <c r="P20" s="30"/>
      <c r="Q20" s="11" t="s">
        <v>1455</v>
      </c>
    </row>
    <row r="21" spans="1:17" s="60" customFormat="1" ht="45">
      <c r="A21" s="31" t="s">
        <v>36</v>
      </c>
      <c r="B21" s="31" t="s">
        <v>877</v>
      </c>
      <c r="C21" s="62" t="s">
        <v>461</v>
      </c>
      <c r="D21" s="7" t="s">
        <v>1102</v>
      </c>
      <c r="E21" s="32" t="str">
        <f>HYPERLINK("01-组织级\01-组织财富库\01-标准过程文件库\03-支持类\02-配置管理\组织级配置管理计划(Kamfu-SPI-CM-OCMPlan)V1-1-engl.xlsx","engl")</f>
        <v>engl</v>
      </c>
      <c r="F21" s="33" t="s">
        <v>1073</v>
      </c>
      <c r="G21" s="33" t="s">
        <v>41</v>
      </c>
      <c r="H21" s="34"/>
      <c r="I21" s="25" t="s">
        <v>1123</v>
      </c>
      <c r="J21" s="37"/>
      <c r="K21" s="35"/>
      <c r="L21" s="36"/>
      <c r="M21" s="36"/>
      <c r="N21" s="35"/>
      <c r="O21" s="37"/>
      <c r="P21" s="30"/>
      <c r="Q21" s="11" t="s">
        <v>1456</v>
      </c>
    </row>
    <row r="22" spans="1:17" s="59" customFormat="1" ht="39">
      <c r="A22" s="31" t="s">
        <v>36</v>
      </c>
      <c r="B22" s="31" t="s">
        <v>877</v>
      </c>
      <c r="C22" s="84" t="s">
        <v>42</v>
      </c>
      <c r="D22" s="15" t="s">
        <v>43</v>
      </c>
      <c r="E22" s="36" t="s">
        <v>39</v>
      </c>
      <c r="F22" s="36" t="s">
        <v>40</v>
      </c>
      <c r="G22" s="36" t="s">
        <v>41</v>
      </c>
      <c r="H22" s="34"/>
      <c r="I22" s="25"/>
      <c r="J22" s="37"/>
      <c r="K22" s="35"/>
      <c r="L22" s="36"/>
      <c r="M22" s="36"/>
      <c r="N22" s="35"/>
      <c r="O22" s="37"/>
      <c r="P22" s="25"/>
      <c r="Q22" s="11" t="s">
        <v>1456</v>
      </c>
    </row>
    <row r="23" spans="1:17" s="61" customFormat="1" ht="51.75" customHeight="1">
      <c r="A23" s="27" t="s">
        <v>29</v>
      </c>
      <c r="B23" s="45" t="s">
        <v>890</v>
      </c>
      <c r="C23" s="139" t="s">
        <v>891</v>
      </c>
      <c r="D23" s="140"/>
      <c r="E23" s="139"/>
      <c r="F23" s="139"/>
      <c r="G23" s="139"/>
      <c r="H23" s="139"/>
      <c r="I23" s="73" t="s">
        <v>892</v>
      </c>
      <c r="J23" s="73" t="s">
        <v>893</v>
      </c>
      <c r="K23" s="106" t="s">
        <v>894</v>
      </c>
      <c r="L23" s="106"/>
      <c r="M23" s="106"/>
      <c r="N23" s="106"/>
      <c r="O23" s="25" t="s">
        <v>1137</v>
      </c>
      <c r="P23" s="26"/>
      <c r="Q23" s="11" t="s">
        <v>1457</v>
      </c>
    </row>
    <row r="24" spans="1:17" s="60" customFormat="1" ht="39">
      <c r="A24" s="27" t="s">
        <v>33</v>
      </c>
      <c r="B24" s="28" t="s">
        <v>890</v>
      </c>
      <c r="C24" s="135" t="s">
        <v>877</v>
      </c>
      <c r="D24" s="136"/>
      <c r="E24" s="137"/>
      <c r="F24" s="137"/>
      <c r="G24" s="138"/>
      <c r="H24" s="29" t="s">
        <v>878</v>
      </c>
      <c r="I24" s="25" t="s">
        <v>1123</v>
      </c>
      <c r="J24" s="25" t="s">
        <v>1123</v>
      </c>
      <c r="K24" s="30"/>
      <c r="L24" s="30"/>
      <c r="M24" s="30"/>
      <c r="N24" s="30"/>
      <c r="O24" s="25" t="s">
        <v>1137</v>
      </c>
      <c r="P24" s="30"/>
      <c r="Q24" s="11" t="s">
        <v>1457</v>
      </c>
    </row>
    <row r="25" spans="1:17" s="59" customFormat="1" ht="45">
      <c r="A25" s="31" t="s">
        <v>36</v>
      </c>
      <c r="B25" s="31" t="s">
        <v>877</v>
      </c>
      <c r="C25" s="84" t="s">
        <v>895</v>
      </c>
      <c r="D25" s="7" t="s">
        <v>1120</v>
      </c>
      <c r="E25" s="85" t="str">
        <f>HYPERLINK("01-组织级\01-组织财富库\01-标准过程文件库\03-支持类\02-配置管理\基线发布报告(Kamfu-SPI-CM-Tem-Release)v1-0-engl.xlsx","engl")</f>
        <v>engl</v>
      </c>
      <c r="F25" s="36" t="s">
        <v>1073</v>
      </c>
      <c r="G25" s="36" t="s">
        <v>41</v>
      </c>
      <c r="H25" s="34"/>
      <c r="I25" s="25" t="s">
        <v>1123</v>
      </c>
      <c r="J25" s="37"/>
      <c r="K25" s="35"/>
      <c r="L25" s="36"/>
      <c r="M25" s="36"/>
      <c r="N25" s="35"/>
      <c r="O25" s="37"/>
      <c r="P25" s="25"/>
      <c r="Q25" s="11" t="s">
        <v>1458</v>
      </c>
    </row>
    <row r="26" spans="1:17" s="59" customFormat="1" ht="39">
      <c r="A26" s="31" t="s">
        <v>36</v>
      </c>
      <c r="B26" s="31" t="s">
        <v>877</v>
      </c>
      <c r="C26" s="84" t="s">
        <v>42</v>
      </c>
      <c r="D26" s="15" t="s">
        <v>43</v>
      </c>
      <c r="E26" s="36" t="s">
        <v>39</v>
      </c>
      <c r="F26" s="36" t="s">
        <v>40</v>
      </c>
      <c r="G26" s="36" t="s">
        <v>41</v>
      </c>
      <c r="H26" s="34"/>
      <c r="I26" s="25"/>
      <c r="J26" s="37"/>
      <c r="K26" s="35"/>
      <c r="L26" s="36"/>
      <c r="M26" s="36"/>
      <c r="N26" s="35"/>
      <c r="O26" s="37"/>
      <c r="P26" s="25"/>
      <c r="Q26" s="11" t="s">
        <v>1458</v>
      </c>
    </row>
    <row r="27" spans="1:17" s="61" customFormat="1" ht="51.75" customHeight="1">
      <c r="A27" s="27" t="s">
        <v>29</v>
      </c>
      <c r="B27" s="45" t="s">
        <v>896</v>
      </c>
      <c r="C27" s="139" t="s">
        <v>897</v>
      </c>
      <c r="D27" s="140"/>
      <c r="E27" s="139"/>
      <c r="F27" s="139"/>
      <c r="G27" s="139"/>
      <c r="H27" s="139"/>
      <c r="I27" s="73" t="s">
        <v>898</v>
      </c>
      <c r="J27" s="73" t="s">
        <v>899</v>
      </c>
      <c r="K27" s="106" t="s">
        <v>900</v>
      </c>
      <c r="L27" s="106"/>
      <c r="M27" s="106" t="s">
        <v>1890</v>
      </c>
      <c r="N27" s="106"/>
      <c r="O27" s="25" t="s">
        <v>1137</v>
      </c>
      <c r="P27" s="26"/>
      <c r="Q27" s="11" t="s">
        <v>1459</v>
      </c>
    </row>
    <row r="28" spans="1:17" s="60" customFormat="1" ht="91">
      <c r="A28" s="27" t="s">
        <v>33</v>
      </c>
      <c r="B28" s="28" t="s">
        <v>896</v>
      </c>
      <c r="C28" s="135" t="s">
        <v>877</v>
      </c>
      <c r="D28" s="136"/>
      <c r="E28" s="137"/>
      <c r="F28" s="137"/>
      <c r="G28" s="138"/>
      <c r="H28" s="29" t="s">
        <v>878</v>
      </c>
      <c r="I28" s="25" t="s">
        <v>1123</v>
      </c>
      <c r="J28" s="25" t="s">
        <v>1123</v>
      </c>
      <c r="K28" s="30"/>
      <c r="L28" s="30"/>
      <c r="M28" s="30" t="s">
        <v>1880</v>
      </c>
      <c r="N28" s="30"/>
      <c r="O28" s="25" t="s">
        <v>1137</v>
      </c>
      <c r="P28" s="30"/>
      <c r="Q28" s="11" t="s">
        <v>1460</v>
      </c>
    </row>
    <row r="29" spans="1:17" s="59" customFormat="1" ht="54">
      <c r="A29" s="31" t="s">
        <v>36</v>
      </c>
      <c r="B29" s="31" t="s">
        <v>877</v>
      </c>
      <c r="C29" s="84" t="s">
        <v>253</v>
      </c>
      <c r="D29" s="17" t="s">
        <v>901</v>
      </c>
      <c r="E29" s="85" t="str">
        <f>HYPERLINK("01-组织级\01-组织财富库\01-标准过程文件库\03-支持类\06-变更管理\变更申请单(Kamfu-SPI-CM-Tem-Request)v1-0-engl.docx","engl")</f>
        <v>engl</v>
      </c>
      <c r="F29" s="36" t="s">
        <v>1073</v>
      </c>
      <c r="G29" s="36" t="s">
        <v>41</v>
      </c>
      <c r="H29" s="34"/>
      <c r="I29" s="25" t="s">
        <v>1123</v>
      </c>
      <c r="J29" s="37"/>
      <c r="K29" s="35"/>
      <c r="L29" s="36"/>
      <c r="M29" s="36"/>
      <c r="N29" s="35"/>
      <c r="O29" s="37"/>
      <c r="P29" s="25"/>
      <c r="Q29" s="11" t="s">
        <v>1460</v>
      </c>
    </row>
    <row r="30" spans="1:17" s="60" customFormat="1" ht="39">
      <c r="A30" s="31" t="s">
        <v>36</v>
      </c>
      <c r="B30" s="31" t="s">
        <v>877</v>
      </c>
      <c r="C30" s="62" t="s">
        <v>42</v>
      </c>
      <c r="D30" s="8" t="s">
        <v>43</v>
      </c>
      <c r="E30" s="33" t="s">
        <v>39</v>
      </c>
      <c r="F30" s="33" t="s">
        <v>40</v>
      </c>
      <c r="G30" s="33" t="s">
        <v>41</v>
      </c>
      <c r="H30" s="34"/>
      <c r="I30" s="25"/>
      <c r="J30" s="37"/>
      <c r="K30" s="35"/>
      <c r="L30" s="36"/>
      <c r="M30" s="36"/>
      <c r="N30" s="35"/>
      <c r="O30" s="37"/>
      <c r="P30" s="30"/>
      <c r="Q30" s="11" t="s">
        <v>1461</v>
      </c>
    </row>
    <row r="31" spans="1:17" s="61" customFormat="1" ht="51.75" customHeight="1">
      <c r="A31" s="27" t="s">
        <v>29</v>
      </c>
      <c r="B31" s="45" t="s">
        <v>902</v>
      </c>
      <c r="C31" s="139" t="s">
        <v>903</v>
      </c>
      <c r="D31" s="140"/>
      <c r="E31" s="139"/>
      <c r="F31" s="139"/>
      <c r="G31" s="139"/>
      <c r="H31" s="139"/>
      <c r="I31" s="73" t="s">
        <v>904</v>
      </c>
      <c r="J31" s="73" t="s">
        <v>905</v>
      </c>
      <c r="K31" s="106" t="s">
        <v>906</v>
      </c>
      <c r="L31" s="106"/>
      <c r="M31" s="106"/>
      <c r="N31" s="106"/>
      <c r="O31" s="25" t="s">
        <v>1137</v>
      </c>
      <c r="P31" s="26"/>
      <c r="Q31" s="11" t="s">
        <v>1461</v>
      </c>
    </row>
    <row r="32" spans="1:17" s="59" customFormat="1" ht="39">
      <c r="A32" s="27" t="s">
        <v>33</v>
      </c>
      <c r="B32" s="28" t="s">
        <v>902</v>
      </c>
      <c r="C32" s="135" t="s">
        <v>877</v>
      </c>
      <c r="D32" s="136"/>
      <c r="E32" s="137"/>
      <c r="F32" s="137"/>
      <c r="G32" s="138"/>
      <c r="H32" s="29" t="s">
        <v>878</v>
      </c>
      <c r="I32" s="25" t="s">
        <v>1123</v>
      </c>
      <c r="J32" s="25" t="s">
        <v>1123</v>
      </c>
      <c r="K32" s="30"/>
      <c r="L32" s="30"/>
      <c r="M32" s="30"/>
      <c r="N32" s="30"/>
      <c r="O32" s="25" t="s">
        <v>1137</v>
      </c>
      <c r="P32" s="25"/>
      <c r="Q32" s="11" t="s">
        <v>1462</v>
      </c>
    </row>
    <row r="33" spans="1:17" s="59" customFormat="1" ht="45">
      <c r="A33" s="31" t="s">
        <v>36</v>
      </c>
      <c r="B33" s="31" t="s">
        <v>877</v>
      </c>
      <c r="C33" s="84" t="s">
        <v>907</v>
      </c>
      <c r="D33" s="7" t="s">
        <v>1121</v>
      </c>
      <c r="E33" s="85" t="str">
        <f>HYPERLINK("01-组织级\01-组织财富库\01-标准过程文件库\03-支持类\02-配置管理\配置项状态报告(Kamfu-SPI-CM-TEM-CIList)V1-1-engl.xlsx","engl")</f>
        <v>engl</v>
      </c>
      <c r="F33" s="36" t="s">
        <v>1073</v>
      </c>
      <c r="G33" s="36" t="s">
        <v>41</v>
      </c>
      <c r="H33" s="34"/>
      <c r="I33" s="25" t="s">
        <v>1123</v>
      </c>
      <c r="J33" s="37"/>
      <c r="K33" s="35"/>
      <c r="L33" s="36"/>
      <c r="M33" s="36" t="s">
        <v>1130</v>
      </c>
      <c r="N33" s="35"/>
      <c r="O33" s="37"/>
      <c r="P33" s="25"/>
      <c r="Q33" s="11" t="s">
        <v>1462</v>
      </c>
    </row>
    <row r="34" spans="1:17" s="60" customFormat="1" ht="39">
      <c r="A34" s="31" t="s">
        <v>36</v>
      </c>
      <c r="B34" s="31" t="s">
        <v>877</v>
      </c>
      <c r="C34" s="62" t="s">
        <v>42</v>
      </c>
      <c r="D34" s="8" t="s">
        <v>43</v>
      </c>
      <c r="E34" s="33" t="s">
        <v>39</v>
      </c>
      <c r="F34" s="33" t="s">
        <v>40</v>
      </c>
      <c r="G34" s="33" t="s">
        <v>41</v>
      </c>
      <c r="H34" s="34"/>
      <c r="I34" s="25"/>
      <c r="J34" s="37"/>
      <c r="K34" s="35"/>
      <c r="L34" s="36"/>
      <c r="M34" s="36"/>
      <c r="N34" s="35"/>
      <c r="O34" s="37"/>
      <c r="P34" s="30"/>
      <c r="Q34" s="11" t="s">
        <v>1463</v>
      </c>
    </row>
    <row r="35" spans="1:17" s="61" customFormat="1" ht="51.75" customHeight="1">
      <c r="A35" s="27" t="s">
        <v>29</v>
      </c>
      <c r="B35" s="45" t="s">
        <v>908</v>
      </c>
      <c r="C35" s="139" t="s">
        <v>909</v>
      </c>
      <c r="D35" s="140"/>
      <c r="E35" s="139"/>
      <c r="F35" s="139"/>
      <c r="G35" s="139"/>
      <c r="H35" s="139"/>
      <c r="I35" s="73" t="s">
        <v>910</v>
      </c>
      <c r="J35" s="73" t="s">
        <v>911</v>
      </c>
      <c r="K35" s="106" t="s">
        <v>912</v>
      </c>
      <c r="L35" s="106"/>
      <c r="M35" s="106"/>
      <c r="N35" s="106"/>
      <c r="O35" s="25" t="s">
        <v>1137</v>
      </c>
      <c r="P35" s="26"/>
      <c r="Q35" s="11" t="s">
        <v>1463</v>
      </c>
    </row>
    <row r="36" spans="1:17" s="59" customFormat="1" ht="39">
      <c r="A36" s="27" t="s">
        <v>33</v>
      </c>
      <c r="B36" s="28" t="s">
        <v>908</v>
      </c>
      <c r="C36" s="135" t="s">
        <v>877</v>
      </c>
      <c r="D36" s="136"/>
      <c r="E36" s="137"/>
      <c r="F36" s="137"/>
      <c r="G36" s="138"/>
      <c r="H36" s="29" t="s">
        <v>878</v>
      </c>
      <c r="I36" s="25" t="s">
        <v>1123</v>
      </c>
      <c r="J36" s="25" t="s">
        <v>1123</v>
      </c>
      <c r="K36" s="30"/>
      <c r="L36" s="30"/>
      <c r="M36" s="30"/>
      <c r="N36" s="30"/>
      <c r="O36" s="25" t="s">
        <v>1137</v>
      </c>
      <c r="P36" s="25"/>
      <c r="Q36" s="11" t="s">
        <v>1463</v>
      </c>
    </row>
    <row r="37" spans="1:17" s="60" customFormat="1" ht="63">
      <c r="A37" s="31" t="s">
        <v>36</v>
      </c>
      <c r="B37" s="31" t="s">
        <v>877</v>
      </c>
      <c r="C37" s="62" t="s">
        <v>913</v>
      </c>
      <c r="D37" s="7" t="s">
        <v>914</v>
      </c>
      <c r="E37" s="32" t="str">
        <f>HYPERLINK("01-组织级\01-组织财富库\01-标准过程文件库\03-支持类\02-配置管理\物理配置审计报告(Kamfu-cm-auditreport)V1-0-engl.xlsx","engl")</f>
        <v>engl</v>
      </c>
      <c r="F37" s="33" t="s">
        <v>1073</v>
      </c>
      <c r="G37" s="33" t="s">
        <v>41</v>
      </c>
      <c r="H37" s="34"/>
      <c r="I37" s="25" t="s">
        <v>1123</v>
      </c>
      <c r="J37" s="37"/>
      <c r="K37" s="35"/>
      <c r="L37" s="36"/>
      <c r="M37" s="36"/>
      <c r="N37" s="35"/>
      <c r="O37" s="37"/>
      <c r="P37" s="30"/>
      <c r="Q37" s="11" t="s">
        <v>1464</v>
      </c>
    </row>
    <row r="38" spans="1:17" s="60" customFormat="1" ht="39">
      <c r="A38" s="31" t="s">
        <v>36</v>
      </c>
      <c r="B38" s="31" t="s">
        <v>877</v>
      </c>
      <c r="C38" s="62" t="s">
        <v>42</v>
      </c>
      <c r="D38" s="8" t="s">
        <v>43</v>
      </c>
      <c r="E38" s="33" t="s">
        <v>39</v>
      </c>
      <c r="F38" s="33" t="s">
        <v>40</v>
      </c>
      <c r="G38" s="33" t="s">
        <v>41</v>
      </c>
      <c r="H38" s="34"/>
      <c r="I38" s="25"/>
      <c r="J38" s="37"/>
      <c r="K38" s="35"/>
      <c r="L38" s="36"/>
      <c r="M38" s="36"/>
      <c r="N38" s="35"/>
      <c r="O38" s="37"/>
      <c r="P38" s="30"/>
      <c r="Q38" s="11" t="s">
        <v>1464</v>
      </c>
    </row>
    <row r="41" spans="1:17">
      <c r="O41" s="54"/>
      <c r="P41" s="54"/>
    </row>
    <row r="42" spans="1:17">
      <c r="O42" s="54"/>
      <c r="P42" s="54"/>
    </row>
    <row r="44" spans="1:17">
      <c r="O44" s="54"/>
      <c r="P44" s="54"/>
    </row>
    <row r="45" spans="1:17">
      <c r="O45" s="54"/>
      <c r="P45" s="54"/>
    </row>
    <row r="48" spans="1:17">
      <c r="O48" s="54"/>
      <c r="P48" s="54"/>
    </row>
    <row r="49" spans="15:16">
      <c r="O49" s="54"/>
      <c r="P49" s="54"/>
    </row>
    <row r="51" spans="15:16">
      <c r="O51" s="54"/>
      <c r="P51" s="54"/>
    </row>
    <row r="52" spans="15:16">
      <c r="O52" s="54"/>
      <c r="P52" s="54"/>
    </row>
    <row r="55" spans="15:16">
      <c r="O55" s="54"/>
      <c r="P55" s="54"/>
    </row>
    <row r="56" spans="15:16">
      <c r="O56" s="54"/>
      <c r="P56" s="54"/>
    </row>
    <row r="58" spans="15:16">
      <c r="O58" s="54"/>
      <c r="P58" s="54"/>
    </row>
    <row r="59" spans="15:16">
      <c r="O59" s="54"/>
      <c r="P59" s="54"/>
    </row>
    <row r="63" spans="15:16">
      <c r="O63" s="54"/>
      <c r="P63" s="54"/>
    </row>
    <row r="64" spans="15:16">
      <c r="O64" s="54"/>
      <c r="P64" s="54"/>
    </row>
    <row r="66" spans="15:16">
      <c r="O66" s="54"/>
      <c r="P66" s="54"/>
    </row>
    <row r="67" spans="15:16">
      <c r="O67" s="54"/>
      <c r="P67" s="54"/>
    </row>
    <row r="70" spans="15:16">
      <c r="O70" s="54"/>
      <c r="P70" s="54"/>
    </row>
    <row r="71" spans="15:16">
      <c r="O71" s="54"/>
      <c r="P71" s="54"/>
    </row>
    <row r="73" spans="15:16">
      <c r="O73" s="54"/>
      <c r="P73" s="54"/>
    </row>
    <row r="74" spans="15:16">
      <c r="O74" s="54"/>
      <c r="P74" s="54"/>
    </row>
    <row r="77" spans="15:16">
      <c r="O77" s="54"/>
      <c r="P77" s="54"/>
    </row>
    <row r="78" spans="15:16">
      <c r="O78" s="54"/>
      <c r="P78" s="54"/>
    </row>
    <row r="80" spans="15:16">
      <c r="O80" s="54"/>
      <c r="P80" s="54"/>
    </row>
    <row r="81" spans="9:10" s="54" customFormat="1">
      <c r="I81" s="68"/>
      <c r="J81" s="68"/>
    </row>
  </sheetData>
  <autoFilter ref="A8:Q8" xr:uid="{A8AC95E2-2AB6-4DFF-BF5C-D617BE643766}"/>
  <mergeCells count="14">
    <mergeCell ref="C16:G16"/>
    <mergeCell ref="C19:H19"/>
    <mergeCell ref="C20:G20"/>
    <mergeCell ref="C23:H23"/>
    <mergeCell ref="C10:H10"/>
    <mergeCell ref="C11:G11"/>
    <mergeCell ref="C15:H15"/>
    <mergeCell ref="C32:G32"/>
    <mergeCell ref="C35:H35"/>
    <mergeCell ref="C36:G36"/>
    <mergeCell ref="C24:G24"/>
    <mergeCell ref="C27:H27"/>
    <mergeCell ref="C28:G28"/>
    <mergeCell ref="C31:H31"/>
  </mergeCells>
  <conditionalFormatting sqref="O9">
    <cfRule type="cellIs" dxfId="701" priority="73" operator="equal">
      <formula>"U"</formula>
    </cfRule>
    <cfRule type="cellIs" dxfId="700" priority="74" operator="equal">
      <formula>"S"</formula>
    </cfRule>
  </conditionalFormatting>
  <conditionalFormatting sqref="O10">
    <cfRule type="cellIs" dxfId="699" priority="68" operator="equal">
      <formula>"NY"</formula>
    </cfRule>
    <cfRule type="cellIs" dxfId="698" priority="69" operator="equal">
      <formula>"DM"</formula>
    </cfRule>
    <cfRule type="cellIs" dxfId="697" priority="70" operator="equal">
      <formula>"PM"</formula>
    </cfRule>
    <cfRule type="cellIs" dxfId="696" priority="71" operator="equal">
      <formula>"LM"</formula>
    </cfRule>
    <cfRule type="cellIs" dxfId="695" priority="72" operator="equal">
      <formula>"FM"</formula>
    </cfRule>
  </conditionalFormatting>
  <conditionalFormatting sqref="O11">
    <cfRule type="cellIs" dxfId="694" priority="63" operator="equal">
      <formula>"NY"</formula>
    </cfRule>
    <cfRule type="cellIs" dxfId="693" priority="64" operator="equal">
      <formula>"DM"</formula>
    </cfRule>
    <cfRule type="cellIs" dxfId="692" priority="65" operator="equal">
      <formula>"PM"</formula>
    </cfRule>
    <cfRule type="cellIs" dxfId="691" priority="66" operator="equal">
      <formula>"LM"</formula>
    </cfRule>
    <cfRule type="cellIs" dxfId="690" priority="67" operator="equal">
      <formula>"FM"</formula>
    </cfRule>
  </conditionalFormatting>
  <conditionalFormatting sqref="O14">
    <cfRule type="cellIs" dxfId="689" priority="61" operator="equal">
      <formula>"U"</formula>
    </cfRule>
    <cfRule type="cellIs" dxfId="688" priority="62" operator="equal">
      <formula>"S"</formula>
    </cfRule>
  </conditionalFormatting>
  <conditionalFormatting sqref="O15">
    <cfRule type="cellIs" dxfId="687" priority="56" operator="equal">
      <formula>"NY"</formula>
    </cfRule>
    <cfRule type="cellIs" dxfId="686" priority="57" operator="equal">
      <formula>"DM"</formula>
    </cfRule>
    <cfRule type="cellIs" dxfId="685" priority="58" operator="equal">
      <formula>"PM"</formula>
    </cfRule>
    <cfRule type="cellIs" dxfId="684" priority="59" operator="equal">
      <formula>"LM"</formula>
    </cfRule>
    <cfRule type="cellIs" dxfId="683" priority="60" operator="equal">
      <formula>"FM"</formula>
    </cfRule>
  </conditionalFormatting>
  <conditionalFormatting sqref="O16">
    <cfRule type="cellIs" dxfId="682" priority="51" operator="equal">
      <formula>"NY"</formula>
    </cfRule>
    <cfRule type="cellIs" dxfId="681" priority="52" operator="equal">
      <formula>"DM"</formula>
    </cfRule>
    <cfRule type="cellIs" dxfId="680" priority="53" operator="equal">
      <formula>"PM"</formula>
    </cfRule>
    <cfRule type="cellIs" dxfId="679" priority="54" operator="equal">
      <formula>"LM"</formula>
    </cfRule>
    <cfRule type="cellIs" dxfId="678" priority="55" operator="equal">
      <formula>"FM"</formula>
    </cfRule>
  </conditionalFormatting>
  <conditionalFormatting sqref="O19">
    <cfRule type="cellIs" dxfId="677" priority="46" operator="equal">
      <formula>"NY"</formula>
    </cfRule>
    <cfRule type="cellIs" dxfId="676" priority="47" operator="equal">
      <formula>"DM"</formula>
    </cfRule>
    <cfRule type="cellIs" dxfId="675" priority="48" operator="equal">
      <formula>"PM"</formula>
    </cfRule>
    <cfRule type="cellIs" dxfId="674" priority="49" operator="equal">
      <formula>"LM"</formula>
    </cfRule>
    <cfRule type="cellIs" dxfId="673" priority="50" operator="equal">
      <formula>"FM"</formula>
    </cfRule>
  </conditionalFormatting>
  <conditionalFormatting sqref="O20">
    <cfRule type="cellIs" dxfId="672" priority="41" operator="equal">
      <formula>"NY"</formula>
    </cfRule>
    <cfRule type="cellIs" dxfId="671" priority="42" operator="equal">
      <formula>"DM"</formula>
    </cfRule>
    <cfRule type="cellIs" dxfId="670" priority="43" operator="equal">
      <formula>"PM"</formula>
    </cfRule>
    <cfRule type="cellIs" dxfId="669" priority="44" operator="equal">
      <formula>"LM"</formula>
    </cfRule>
    <cfRule type="cellIs" dxfId="668" priority="45" operator="equal">
      <formula>"FM"</formula>
    </cfRule>
  </conditionalFormatting>
  <conditionalFormatting sqref="O23">
    <cfRule type="cellIs" dxfId="667" priority="36" operator="equal">
      <formula>"NY"</formula>
    </cfRule>
    <cfRule type="cellIs" dxfId="666" priority="37" operator="equal">
      <formula>"DM"</formula>
    </cfRule>
    <cfRule type="cellIs" dxfId="665" priority="38" operator="equal">
      <formula>"PM"</formula>
    </cfRule>
    <cfRule type="cellIs" dxfId="664" priority="39" operator="equal">
      <formula>"LM"</formula>
    </cfRule>
    <cfRule type="cellIs" dxfId="663" priority="40" operator="equal">
      <formula>"FM"</formula>
    </cfRule>
  </conditionalFormatting>
  <conditionalFormatting sqref="O24">
    <cfRule type="cellIs" dxfId="662" priority="31" operator="equal">
      <formula>"NY"</formula>
    </cfRule>
    <cfRule type="cellIs" dxfId="661" priority="32" operator="equal">
      <formula>"DM"</formula>
    </cfRule>
    <cfRule type="cellIs" dxfId="660" priority="33" operator="equal">
      <formula>"PM"</formula>
    </cfRule>
    <cfRule type="cellIs" dxfId="659" priority="34" operator="equal">
      <formula>"LM"</formula>
    </cfRule>
    <cfRule type="cellIs" dxfId="658" priority="35" operator="equal">
      <formula>"FM"</formula>
    </cfRule>
  </conditionalFormatting>
  <conditionalFormatting sqref="O27">
    <cfRule type="cellIs" dxfId="657" priority="26" operator="equal">
      <formula>"NY"</formula>
    </cfRule>
    <cfRule type="cellIs" dxfId="656" priority="27" operator="equal">
      <formula>"DM"</formula>
    </cfRule>
    <cfRule type="cellIs" dxfId="655" priority="28" operator="equal">
      <formula>"PM"</formula>
    </cfRule>
    <cfRule type="cellIs" dxfId="654" priority="29" operator="equal">
      <formula>"LM"</formula>
    </cfRule>
    <cfRule type="cellIs" dxfId="653" priority="30" operator="equal">
      <formula>"FM"</formula>
    </cfRule>
  </conditionalFormatting>
  <conditionalFormatting sqref="O28">
    <cfRule type="cellIs" dxfId="652" priority="21" operator="equal">
      <formula>"NY"</formula>
    </cfRule>
    <cfRule type="cellIs" dxfId="651" priority="22" operator="equal">
      <formula>"DM"</formula>
    </cfRule>
    <cfRule type="cellIs" dxfId="650" priority="23" operator="equal">
      <formula>"PM"</formula>
    </cfRule>
    <cfRule type="cellIs" dxfId="649" priority="24" operator="equal">
      <formula>"LM"</formula>
    </cfRule>
    <cfRule type="cellIs" dxfId="648" priority="25" operator="equal">
      <formula>"FM"</formula>
    </cfRule>
  </conditionalFormatting>
  <conditionalFormatting sqref="O31">
    <cfRule type="cellIs" dxfId="647" priority="16" operator="equal">
      <formula>"NY"</formula>
    </cfRule>
    <cfRule type="cellIs" dxfId="646" priority="17" operator="equal">
      <formula>"DM"</formula>
    </cfRule>
    <cfRule type="cellIs" dxfId="645" priority="18" operator="equal">
      <formula>"PM"</formula>
    </cfRule>
    <cfRule type="cellIs" dxfId="644" priority="19" operator="equal">
      <formula>"LM"</formula>
    </cfRule>
    <cfRule type="cellIs" dxfId="643" priority="20" operator="equal">
      <formula>"FM"</formula>
    </cfRule>
  </conditionalFormatting>
  <conditionalFormatting sqref="O32">
    <cfRule type="cellIs" dxfId="642" priority="11" operator="equal">
      <formula>"NY"</formula>
    </cfRule>
    <cfRule type="cellIs" dxfId="641" priority="12" operator="equal">
      <formula>"DM"</formula>
    </cfRule>
    <cfRule type="cellIs" dxfId="640" priority="13" operator="equal">
      <formula>"PM"</formula>
    </cfRule>
    <cfRule type="cellIs" dxfId="639" priority="14" operator="equal">
      <formula>"LM"</formula>
    </cfRule>
    <cfRule type="cellIs" dxfId="638" priority="15" operator="equal">
      <formula>"FM"</formula>
    </cfRule>
  </conditionalFormatting>
  <conditionalFormatting sqref="O35">
    <cfRule type="cellIs" dxfId="637" priority="6" operator="equal">
      <formula>"NY"</formula>
    </cfRule>
    <cfRule type="cellIs" dxfId="636" priority="7" operator="equal">
      <formula>"DM"</formula>
    </cfRule>
    <cfRule type="cellIs" dxfId="635" priority="8" operator="equal">
      <formula>"PM"</formula>
    </cfRule>
    <cfRule type="cellIs" dxfId="634" priority="9" operator="equal">
      <formula>"LM"</formula>
    </cfRule>
    <cfRule type="cellIs" dxfId="633" priority="10" operator="equal">
      <formula>"FM"</formula>
    </cfRule>
  </conditionalFormatting>
  <conditionalFormatting sqref="O36">
    <cfRule type="cellIs" dxfId="632" priority="1" operator="equal">
      <formula>"NY"</formula>
    </cfRule>
    <cfRule type="cellIs" dxfId="631" priority="2" operator="equal">
      <formula>"DM"</formula>
    </cfRule>
    <cfRule type="cellIs" dxfId="630" priority="3" operator="equal">
      <formula>"PM"</formula>
    </cfRule>
    <cfRule type="cellIs" dxfId="629" priority="4" operator="equal">
      <formula>"LM"</formula>
    </cfRule>
    <cfRule type="cellIs" dxfId="628" priority="5" operator="equal">
      <formula>"FM"</formula>
    </cfRule>
  </conditionalFormatting>
  <hyperlinks>
    <hyperlink ref="D12" r:id="rId1" xr:uid="{00000000-0004-0000-0F00-000000000000}"/>
    <hyperlink ref="D17" r:id="rId2" xr:uid="{00000000-0004-0000-0F00-000001000000}"/>
    <hyperlink ref="D21" r:id="rId3" xr:uid="{00000000-0004-0000-0F00-000002000000}"/>
    <hyperlink ref="D25" r:id="rId4" xr:uid="{00000000-0004-0000-0F00-000003000000}"/>
    <hyperlink ref="D29" r:id="rId5" xr:uid="{00000000-0004-0000-0F00-000004000000}"/>
    <hyperlink ref="D33" r:id="rId6" xr:uid="{00000000-0004-0000-0F00-000005000000}"/>
    <hyperlink ref="D37" r:id="rId7" xr:uid="{00000000-0004-0000-0F00-000006000000}"/>
  </hyperlinks>
  <pageMargins left="0.7" right="0.7" top="0.75" bottom="0.75" header="0.3" footer="0.3"/>
  <pageSetup orientation="portrai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Q81"/>
  <sheetViews>
    <sheetView zoomScale="55" zoomScaleNormal="55" workbookViewId="0">
      <selection activeCell="J60" sqref="J60"/>
    </sheetView>
  </sheetViews>
  <sheetFormatPr defaultColWidth="8.7265625" defaultRowHeight="15.5"/>
  <cols>
    <col min="1" max="1" width="12.453125" style="54" customWidth="1"/>
    <col min="2" max="2" width="16.453125" style="54" customWidth="1"/>
    <col min="3" max="3" width="28.453125" style="54" customWidth="1"/>
    <col min="4" max="7" width="8.7265625" style="54"/>
    <col min="8" max="8" width="23.81640625" style="54" customWidth="1"/>
    <col min="9" max="10" width="19.81640625" style="68" customWidth="1"/>
    <col min="11" max="11" width="22.1796875" style="54" customWidth="1"/>
    <col min="12" max="14" width="18.453125" style="54" customWidth="1"/>
    <col min="15" max="15" width="7.453125" style="68" customWidth="1"/>
    <col min="16" max="16" width="24.7265625" style="68" customWidth="1"/>
    <col min="17" max="17" width="7.26953125" style="54" customWidth="1"/>
    <col min="18" max="16384" width="8.7265625" style="54"/>
  </cols>
  <sheetData>
    <row r="1" spans="1:17" s="52" customFormat="1" ht="21">
      <c r="A1" s="51" t="s">
        <v>915</v>
      </c>
      <c r="I1" s="67"/>
      <c r="J1" s="67"/>
      <c r="O1" s="67"/>
      <c r="P1" s="67"/>
    </row>
    <row r="2" spans="1:17" s="52" customFormat="1" ht="21">
      <c r="A2" s="51" t="s">
        <v>916</v>
      </c>
      <c r="I2" s="67"/>
      <c r="J2" s="67"/>
      <c r="O2" s="67"/>
      <c r="P2" s="67"/>
    </row>
    <row r="3" spans="1:17">
      <c r="A3" s="53" t="s">
        <v>2</v>
      </c>
      <c r="B3" s="54" t="s">
        <v>917</v>
      </c>
    </row>
    <row r="4" spans="1:17">
      <c r="A4" s="54" t="s">
        <v>4</v>
      </c>
      <c r="B4" s="54" t="s">
        <v>918</v>
      </c>
    </row>
    <row r="5" spans="1:17">
      <c r="A5" s="53" t="s">
        <v>6</v>
      </c>
      <c r="B5" s="54" t="s">
        <v>919</v>
      </c>
    </row>
    <row r="6" spans="1:17">
      <c r="A6" s="54" t="s">
        <v>8</v>
      </c>
      <c r="B6" s="54" t="s">
        <v>920</v>
      </c>
    </row>
    <row r="8" spans="1:17" s="59" customFormat="1" ht="52">
      <c r="A8" s="55" t="s">
        <v>10</v>
      </c>
      <c r="B8" s="56" t="s">
        <v>11</v>
      </c>
      <c r="C8" s="56" t="s">
        <v>12</v>
      </c>
      <c r="D8" s="57" t="s">
        <v>13</v>
      </c>
      <c r="E8" s="57" t="s">
        <v>14</v>
      </c>
      <c r="F8" s="57" t="s">
        <v>15</v>
      </c>
      <c r="G8" s="57" t="s">
        <v>16</v>
      </c>
      <c r="H8" s="58" t="s">
        <v>17</v>
      </c>
      <c r="I8" s="69" t="s">
        <v>18</v>
      </c>
      <c r="J8" s="69" t="s">
        <v>19</v>
      </c>
      <c r="K8" s="58" t="s">
        <v>20</v>
      </c>
      <c r="L8" s="56" t="s">
        <v>21</v>
      </c>
      <c r="M8" s="56" t="s">
        <v>22</v>
      </c>
      <c r="N8" s="58" t="s">
        <v>23</v>
      </c>
      <c r="O8" s="69" t="s">
        <v>24</v>
      </c>
      <c r="P8" s="70" t="s">
        <v>25</v>
      </c>
      <c r="Q8" s="58" t="s">
        <v>26</v>
      </c>
    </row>
    <row r="9" spans="1:17" s="59" customFormat="1" ht="13">
      <c r="A9" s="1" t="s">
        <v>27</v>
      </c>
      <c r="B9" s="80" t="s">
        <v>28</v>
      </c>
      <c r="C9" s="81"/>
      <c r="D9" s="81"/>
      <c r="E9" s="81"/>
      <c r="F9" s="81"/>
      <c r="G9" s="81"/>
      <c r="H9" s="81"/>
      <c r="I9" s="71"/>
      <c r="J9" s="71"/>
      <c r="K9" s="81"/>
      <c r="L9" s="11"/>
      <c r="M9" s="11"/>
      <c r="N9" s="11"/>
      <c r="O9" s="12"/>
      <c r="P9" s="72"/>
      <c r="Q9" s="11"/>
    </row>
    <row r="10" spans="1:17" s="61" customFormat="1" ht="51.75" customHeight="1">
      <c r="A10" s="27" t="s">
        <v>29</v>
      </c>
      <c r="B10" s="45" t="s">
        <v>921</v>
      </c>
      <c r="C10" s="139" t="s">
        <v>922</v>
      </c>
      <c r="D10" s="140"/>
      <c r="E10" s="139"/>
      <c r="F10" s="139"/>
      <c r="G10" s="139"/>
      <c r="H10" s="139"/>
      <c r="I10" s="73"/>
      <c r="J10" s="73"/>
      <c r="K10" s="106" t="s">
        <v>923</v>
      </c>
      <c r="L10" s="106"/>
      <c r="M10" s="106"/>
      <c r="N10" s="106"/>
      <c r="O10" s="25" t="s">
        <v>1137</v>
      </c>
      <c r="P10" s="74"/>
      <c r="Q10" s="11" t="s">
        <v>1762</v>
      </c>
    </row>
    <row r="11" spans="1:17" s="59" customFormat="1" ht="39">
      <c r="A11" s="27" t="s">
        <v>33</v>
      </c>
      <c r="B11" s="28" t="s">
        <v>921</v>
      </c>
      <c r="C11" s="135" t="s">
        <v>334</v>
      </c>
      <c r="D11" s="136"/>
      <c r="E11" s="137"/>
      <c r="F11" s="137"/>
      <c r="G11" s="138"/>
      <c r="H11" s="29" t="s">
        <v>335</v>
      </c>
      <c r="I11" s="25" t="s">
        <v>1136</v>
      </c>
      <c r="J11" s="25" t="s">
        <v>1132</v>
      </c>
      <c r="K11" s="30"/>
      <c r="L11" s="30"/>
      <c r="M11" s="30"/>
      <c r="N11" s="30"/>
      <c r="O11" s="25" t="s">
        <v>1137</v>
      </c>
      <c r="P11" s="25"/>
      <c r="Q11" s="11" t="s">
        <v>1762</v>
      </c>
    </row>
    <row r="12" spans="1:17" s="60" customFormat="1" ht="72">
      <c r="A12" s="6" t="s">
        <v>36</v>
      </c>
      <c r="B12" s="6" t="s">
        <v>334</v>
      </c>
      <c r="C12" s="66" t="s">
        <v>114</v>
      </c>
      <c r="D12" s="7" t="s">
        <v>924</v>
      </c>
      <c r="E12" s="23" t="str">
        <f>HYPERLINK("01-组织级\01-组织财富库\01-标准过程文件库\03-支持类\04-决策分析\决策分析报告(Kamfu-SPI-DAR-Tem-EvaluateRpt)V1-0-engl.xlsx","engl")</f>
        <v>engl</v>
      </c>
      <c r="F12" s="8" t="s">
        <v>1073</v>
      </c>
      <c r="G12" s="8" t="s">
        <v>41</v>
      </c>
      <c r="H12" s="9"/>
      <c r="I12" s="12" t="s">
        <v>1100</v>
      </c>
      <c r="J12" s="16"/>
      <c r="K12" s="14"/>
      <c r="L12" s="15"/>
      <c r="M12" s="15"/>
      <c r="N12" s="14"/>
      <c r="O12" s="16"/>
      <c r="P12" s="11"/>
      <c r="Q12" s="11" t="s">
        <v>1135</v>
      </c>
    </row>
    <row r="13" spans="1:17" s="60" customFormat="1" ht="13">
      <c r="A13" s="6" t="s">
        <v>36</v>
      </c>
      <c r="B13" s="6" t="s">
        <v>334</v>
      </c>
      <c r="C13" s="66" t="s">
        <v>42</v>
      </c>
      <c r="D13" s="8" t="s">
        <v>43</v>
      </c>
      <c r="E13" s="8" t="s">
        <v>39</v>
      </c>
      <c r="F13" s="8" t="s">
        <v>40</v>
      </c>
      <c r="G13" s="8" t="s">
        <v>41</v>
      </c>
      <c r="H13" s="9"/>
      <c r="I13" s="12"/>
      <c r="J13" s="16"/>
      <c r="K13" s="14"/>
      <c r="L13" s="15"/>
      <c r="M13" s="15"/>
      <c r="N13" s="14"/>
      <c r="O13" s="16"/>
      <c r="P13" s="11"/>
      <c r="Q13" s="11"/>
    </row>
    <row r="14" spans="1:17" s="61" customFormat="1" ht="51.75" customHeight="1">
      <c r="A14" s="1" t="s">
        <v>29</v>
      </c>
      <c r="B14" s="65" t="s">
        <v>925</v>
      </c>
      <c r="C14" s="140" t="s">
        <v>926</v>
      </c>
      <c r="D14" s="140"/>
      <c r="E14" s="140"/>
      <c r="F14" s="140"/>
      <c r="G14" s="140"/>
      <c r="H14" s="140"/>
      <c r="I14" s="79"/>
      <c r="J14" s="79"/>
      <c r="K14" s="106" t="s">
        <v>927</v>
      </c>
      <c r="L14" s="106"/>
      <c r="M14" s="106"/>
      <c r="N14" s="106"/>
      <c r="O14" s="12" t="s">
        <v>1137</v>
      </c>
      <c r="P14" s="72"/>
      <c r="Q14" s="11"/>
    </row>
    <row r="15" spans="1:17" s="60" customFormat="1" ht="39">
      <c r="A15" s="27" t="s">
        <v>33</v>
      </c>
      <c r="B15" s="28" t="s">
        <v>925</v>
      </c>
      <c r="C15" s="135" t="s">
        <v>334</v>
      </c>
      <c r="D15" s="136"/>
      <c r="E15" s="137"/>
      <c r="F15" s="137"/>
      <c r="G15" s="138"/>
      <c r="H15" s="29" t="s">
        <v>335</v>
      </c>
      <c r="I15" s="25" t="s">
        <v>1136</v>
      </c>
      <c r="J15" s="25" t="s">
        <v>1132</v>
      </c>
      <c r="K15" s="30"/>
      <c r="L15" s="30"/>
      <c r="M15" s="30"/>
      <c r="N15" s="30"/>
      <c r="O15" s="25" t="s">
        <v>1137</v>
      </c>
      <c r="P15" s="30"/>
      <c r="Q15" s="11" t="s">
        <v>1763</v>
      </c>
    </row>
    <row r="16" spans="1:17" s="60" customFormat="1" ht="72">
      <c r="A16" s="6" t="s">
        <v>36</v>
      </c>
      <c r="B16" s="6" t="s">
        <v>334</v>
      </c>
      <c r="C16" s="66" t="s">
        <v>114</v>
      </c>
      <c r="D16" s="7" t="s">
        <v>924</v>
      </c>
      <c r="E16" s="23" t="str">
        <f>HYPERLINK("01-组织级\01-组织财富库\01-标准过程文件库\03-支持类\04-决策分析\决策分析报告(Kamfu-SPI-DAR-Tem-EvaluateRpt)V1-0-engl.xlsx","engl")</f>
        <v>engl</v>
      </c>
      <c r="F16" s="8" t="s">
        <v>1073</v>
      </c>
      <c r="G16" s="8" t="s">
        <v>41</v>
      </c>
      <c r="H16" s="9"/>
      <c r="I16" s="12" t="s">
        <v>1100</v>
      </c>
      <c r="J16" s="16"/>
      <c r="K16" s="14"/>
      <c r="L16" s="15"/>
      <c r="M16" s="15"/>
      <c r="N16" s="14"/>
      <c r="O16" s="16"/>
      <c r="P16" s="11"/>
      <c r="Q16" s="11" t="s">
        <v>1135</v>
      </c>
    </row>
    <row r="17" spans="1:17" s="59" customFormat="1" ht="13">
      <c r="A17" s="6" t="s">
        <v>36</v>
      </c>
      <c r="B17" s="6" t="s">
        <v>334</v>
      </c>
      <c r="C17" s="88" t="s">
        <v>42</v>
      </c>
      <c r="D17" s="15" t="s">
        <v>43</v>
      </c>
      <c r="E17" s="15" t="s">
        <v>39</v>
      </c>
      <c r="F17" s="15" t="s">
        <v>40</v>
      </c>
      <c r="G17" s="15" t="s">
        <v>41</v>
      </c>
      <c r="H17" s="9"/>
      <c r="I17" s="12"/>
      <c r="J17" s="16"/>
      <c r="K17" s="14"/>
      <c r="L17" s="15"/>
      <c r="M17" s="15"/>
      <c r="N17" s="14"/>
      <c r="O17" s="16"/>
      <c r="P17" s="12"/>
      <c r="Q17" s="11"/>
    </row>
    <row r="18" spans="1:17" s="59" customFormat="1" ht="13">
      <c r="A18" s="1" t="s">
        <v>27</v>
      </c>
      <c r="B18" s="80" t="s">
        <v>47</v>
      </c>
      <c r="C18" s="81"/>
      <c r="D18" s="81"/>
      <c r="E18" s="81"/>
      <c r="F18" s="81"/>
      <c r="G18" s="81"/>
      <c r="H18" s="81"/>
      <c r="I18" s="71"/>
      <c r="J18" s="71"/>
      <c r="K18" s="81"/>
      <c r="L18" s="11"/>
      <c r="M18" s="11"/>
      <c r="N18" s="11"/>
      <c r="O18" s="12"/>
      <c r="P18" s="72"/>
      <c r="Q18" s="11"/>
    </row>
    <row r="19" spans="1:17" s="61" customFormat="1" ht="51.75" customHeight="1">
      <c r="A19" s="1" t="s">
        <v>29</v>
      </c>
      <c r="B19" s="65" t="s">
        <v>928</v>
      </c>
      <c r="C19" s="140" t="s">
        <v>929</v>
      </c>
      <c r="D19" s="140"/>
      <c r="E19" s="140"/>
      <c r="F19" s="140"/>
      <c r="G19" s="140"/>
      <c r="H19" s="140"/>
      <c r="I19" s="79" t="s">
        <v>930</v>
      </c>
      <c r="J19" s="79"/>
      <c r="K19" s="106" t="s">
        <v>931</v>
      </c>
      <c r="L19" s="106"/>
      <c r="M19" s="106"/>
      <c r="N19" s="106" t="s">
        <v>1881</v>
      </c>
      <c r="O19" s="12" t="s">
        <v>1137</v>
      </c>
      <c r="P19" s="72"/>
      <c r="Q19" s="11"/>
    </row>
    <row r="20" spans="1:17" s="60" customFormat="1" ht="117">
      <c r="A20" s="27" t="s">
        <v>33</v>
      </c>
      <c r="B20" s="28" t="s">
        <v>928</v>
      </c>
      <c r="C20" s="135" t="s">
        <v>334</v>
      </c>
      <c r="D20" s="136"/>
      <c r="E20" s="137"/>
      <c r="F20" s="137"/>
      <c r="G20" s="138"/>
      <c r="H20" s="29" t="s">
        <v>335</v>
      </c>
      <c r="I20" s="25" t="s">
        <v>1136</v>
      </c>
      <c r="J20" s="25" t="s">
        <v>1132</v>
      </c>
      <c r="K20" s="30"/>
      <c r="L20" s="30"/>
      <c r="M20" s="30"/>
      <c r="N20" s="30" t="s">
        <v>1881</v>
      </c>
      <c r="O20" s="25" t="s">
        <v>1137</v>
      </c>
      <c r="P20" s="30"/>
      <c r="Q20" s="11" t="s">
        <v>1764</v>
      </c>
    </row>
    <row r="21" spans="1:17" s="60" customFormat="1" ht="54">
      <c r="A21" s="6" t="s">
        <v>36</v>
      </c>
      <c r="B21" s="6" t="s">
        <v>334</v>
      </c>
      <c r="C21" s="66" t="s">
        <v>932</v>
      </c>
      <c r="D21" s="17" t="s">
        <v>1122</v>
      </c>
      <c r="E21" s="23" t="str">
        <f>HYPERLINK("01-组织级\01-组织财富库\01-标准过程文件库\03-支持类\04-决策分析\决策分析指南(Kamfu-SPI-DAR-Guid-Doc)V1-1-engl.docx","engl")</f>
        <v>engl</v>
      </c>
      <c r="F21" s="8" t="s">
        <v>1073</v>
      </c>
      <c r="G21" s="8" t="s">
        <v>41</v>
      </c>
      <c r="H21" s="9"/>
      <c r="I21" s="12" t="s">
        <v>1100</v>
      </c>
      <c r="J21" s="16"/>
      <c r="K21" s="14"/>
      <c r="L21" s="15"/>
      <c r="M21" s="15"/>
      <c r="N21" s="14"/>
      <c r="O21" s="16"/>
      <c r="P21" s="11"/>
      <c r="Q21" s="11" t="s">
        <v>1135</v>
      </c>
    </row>
    <row r="22" spans="1:17" s="59" customFormat="1" ht="13">
      <c r="A22" s="6" t="s">
        <v>36</v>
      </c>
      <c r="B22" s="6" t="s">
        <v>334</v>
      </c>
      <c r="C22" s="88" t="s">
        <v>42</v>
      </c>
      <c r="D22" s="15" t="s">
        <v>43</v>
      </c>
      <c r="E22" s="15" t="s">
        <v>39</v>
      </c>
      <c r="F22" s="15" t="s">
        <v>40</v>
      </c>
      <c r="G22" s="15" t="s">
        <v>41</v>
      </c>
      <c r="H22" s="9"/>
      <c r="I22" s="12"/>
      <c r="J22" s="16"/>
      <c r="K22" s="14"/>
      <c r="L22" s="15"/>
      <c r="M22" s="15"/>
      <c r="N22" s="14"/>
      <c r="O22" s="16"/>
      <c r="P22" s="12"/>
      <c r="Q22" s="11"/>
    </row>
    <row r="23" spans="1:17" s="61" customFormat="1" ht="51.75" customHeight="1">
      <c r="A23" s="27" t="s">
        <v>29</v>
      </c>
      <c r="B23" s="45" t="s">
        <v>933</v>
      </c>
      <c r="C23" s="139" t="s">
        <v>934</v>
      </c>
      <c r="D23" s="140"/>
      <c r="E23" s="139"/>
      <c r="F23" s="139"/>
      <c r="G23" s="139"/>
      <c r="H23" s="139"/>
      <c r="I23" s="73"/>
      <c r="J23" s="73"/>
      <c r="K23" s="106" t="s">
        <v>935</v>
      </c>
      <c r="L23" s="106"/>
      <c r="M23" s="106"/>
      <c r="N23" s="106"/>
      <c r="O23" s="25" t="s">
        <v>1137</v>
      </c>
      <c r="P23" s="26"/>
      <c r="Q23" s="11" t="s">
        <v>1764</v>
      </c>
    </row>
    <row r="24" spans="1:17" s="60" customFormat="1" ht="39">
      <c r="A24" s="27" t="s">
        <v>33</v>
      </c>
      <c r="B24" s="28" t="s">
        <v>933</v>
      </c>
      <c r="C24" s="135" t="s">
        <v>334</v>
      </c>
      <c r="D24" s="136"/>
      <c r="E24" s="137"/>
      <c r="F24" s="137"/>
      <c r="G24" s="138"/>
      <c r="H24" s="29" t="s">
        <v>335</v>
      </c>
      <c r="I24" s="25" t="s">
        <v>1136</v>
      </c>
      <c r="J24" s="25" t="s">
        <v>1132</v>
      </c>
      <c r="K24" s="30"/>
      <c r="L24" s="30"/>
      <c r="M24" s="30"/>
      <c r="N24" s="30"/>
      <c r="O24" s="25" t="s">
        <v>1137</v>
      </c>
      <c r="P24" s="30"/>
      <c r="Q24" s="11" t="s">
        <v>1765</v>
      </c>
    </row>
    <row r="25" spans="1:17" s="59" customFormat="1" ht="72">
      <c r="A25" s="6" t="s">
        <v>36</v>
      </c>
      <c r="B25" s="6" t="s">
        <v>334</v>
      </c>
      <c r="C25" s="88" t="s">
        <v>114</v>
      </c>
      <c r="D25" s="7" t="s">
        <v>924</v>
      </c>
      <c r="E25" s="89" t="str">
        <f>HYPERLINK("01-组织级\01-组织财富库\01-标准过程文件库\03-支持类\04-决策分析\决策分析报告(Kamfu-SPI-DAR-Tem-EvaluateRpt)V1-0-engl.xlsx","engl")</f>
        <v>engl</v>
      </c>
      <c r="F25" s="15" t="s">
        <v>1073</v>
      </c>
      <c r="G25" s="15" t="s">
        <v>41</v>
      </c>
      <c r="H25" s="9"/>
      <c r="I25" s="12" t="s">
        <v>1100</v>
      </c>
      <c r="J25" s="16"/>
      <c r="K25" s="14"/>
      <c r="L25" s="15"/>
      <c r="M25" s="15"/>
      <c r="N25" s="14"/>
      <c r="O25" s="16"/>
      <c r="P25" s="12"/>
      <c r="Q25" s="11" t="s">
        <v>1135</v>
      </c>
    </row>
    <row r="26" spans="1:17" s="59" customFormat="1" ht="13">
      <c r="A26" s="6" t="s">
        <v>36</v>
      </c>
      <c r="B26" s="6" t="s">
        <v>334</v>
      </c>
      <c r="C26" s="88" t="s">
        <v>42</v>
      </c>
      <c r="D26" s="15" t="s">
        <v>43</v>
      </c>
      <c r="E26" s="15" t="s">
        <v>39</v>
      </c>
      <c r="F26" s="15" t="s">
        <v>40</v>
      </c>
      <c r="G26" s="15" t="s">
        <v>41</v>
      </c>
      <c r="H26" s="9"/>
      <c r="I26" s="12"/>
      <c r="J26" s="16"/>
      <c r="K26" s="14"/>
      <c r="L26" s="15"/>
      <c r="M26" s="15"/>
      <c r="N26" s="14"/>
      <c r="O26" s="16"/>
      <c r="P26" s="12"/>
      <c r="Q26" s="11"/>
    </row>
    <row r="27" spans="1:17" s="61" customFormat="1" ht="51.75" customHeight="1">
      <c r="A27" s="27" t="s">
        <v>29</v>
      </c>
      <c r="B27" s="45" t="s">
        <v>936</v>
      </c>
      <c r="C27" s="139" t="s">
        <v>937</v>
      </c>
      <c r="D27" s="140"/>
      <c r="E27" s="139"/>
      <c r="F27" s="139"/>
      <c r="G27" s="139"/>
      <c r="H27" s="139"/>
      <c r="I27" s="73"/>
      <c r="J27" s="73"/>
      <c r="K27" s="106" t="s">
        <v>938</v>
      </c>
      <c r="L27" s="106"/>
      <c r="M27" s="106" t="s">
        <v>1882</v>
      </c>
      <c r="N27" s="106"/>
      <c r="O27" s="25" t="s">
        <v>1137</v>
      </c>
      <c r="P27" s="26"/>
      <c r="Q27" s="11" t="s">
        <v>1765</v>
      </c>
    </row>
    <row r="28" spans="1:17" s="60" customFormat="1" ht="78">
      <c r="A28" s="27" t="s">
        <v>33</v>
      </c>
      <c r="B28" s="28" t="s">
        <v>936</v>
      </c>
      <c r="C28" s="135" t="s">
        <v>334</v>
      </c>
      <c r="D28" s="136"/>
      <c r="E28" s="137"/>
      <c r="F28" s="137"/>
      <c r="G28" s="138"/>
      <c r="H28" s="29" t="s">
        <v>335</v>
      </c>
      <c r="I28" s="25" t="s">
        <v>1136</v>
      </c>
      <c r="J28" s="25" t="s">
        <v>1132</v>
      </c>
      <c r="K28" s="30"/>
      <c r="L28" s="30"/>
      <c r="M28" s="30" t="s">
        <v>1882</v>
      </c>
      <c r="N28" s="30"/>
      <c r="O28" s="25" t="s">
        <v>1137</v>
      </c>
      <c r="P28" s="30"/>
      <c r="Q28" s="11" t="s">
        <v>1766</v>
      </c>
    </row>
    <row r="29" spans="1:17" s="59" customFormat="1" ht="63">
      <c r="A29" s="6" t="s">
        <v>36</v>
      </c>
      <c r="B29" s="6" t="s">
        <v>334</v>
      </c>
      <c r="C29" s="88" t="s">
        <v>114</v>
      </c>
      <c r="D29" s="7" t="s">
        <v>924</v>
      </c>
      <c r="E29" s="89" t="str">
        <f>HYPERLINK("01-组织级\01-组织财富库\01-标准过程文件库\03-支持类\04-决策分析\决策分析报告(Kamfu-SPI-DAR-Tem-EvaluateRpt)V1-0-engl.xlsx","engl")</f>
        <v>engl</v>
      </c>
      <c r="F29" s="15" t="s">
        <v>1073</v>
      </c>
      <c r="G29" s="15" t="s">
        <v>41</v>
      </c>
      <c r="H29" s="9"/>
      <c r="I29" s="12" t="s">
        <v>1100</v>
      </c>
      <c r="J29" s="16"/>
      <c r="K29" s="14"/>
      <c r="L29" s="15"/>
      <c r="M29" s="15"/>
      <c r="N29" s="14"/>
      <c r="O29" s="16"/>
      <c r="P29" s="12"/>
      <c r="Q29" s="11" t="s">
        <v>1135</v>
      </c>
    </row>
    <row r="30" spans="1:17" s="60" customFormat="1" ht="13">
      <c r="A30" s="6" t="s">
        <v>36</v>
      </c>
      <c r="B30" s="6" t="s">
        <v>334</v>
      </c>
      <c r="C30" s="66" t="s">
        <v>42</v>
      </c>
      <c r="D30" s="8" t="s">
        <v>43</v>
      </c>
      <c r="E30" s="8" t="s">
        <v>39</v>
      </c>
      <c r="F30" s="8" t="s">
        <v>40</v>
      </c>
      <c r="G30" s="8" t="s">
        <v>41</v>
      </c>
      <c r="H30" s="9"/>
      <c r="I30" s="12"/>
      <c r="J30" s="16"/>
      <c r="K30" s="14"/>
      <c r="L30" s="15"/>
      <c r="M30" s="15"/>
      <c r="N30" s="14"/>
      <c r="O30" s="16"/>
      <c r="P30" s="11"/>
      <c r="Q30" s="11"/>
    </row>
    <row r="31" spans="1:17" s="61" customFormat="1" ht="51.75" customHeight="1">
      <c r="A31" s="27" t="s">
        <v>29</v>
      </c>
      <c r="B31" s="45" t="s">
        <v>939</v>
      </c>
      <c r="C31" s="139" t="s">
        <v>940</v>
      </c>
      <c r="D31" s="140"/>
      <c r="E31" s="139"/>
      <c r="F31" s="139"/>
      <c r="G31" s="139"/>
      <c r="H31" s="139"/>
      <c r="I31" s="73"/>
      <c r="J31" s="73"/>
      <c r="K31" s="106" t="s">
        <v>941</v>
      </c>
      <c r="L31" s="106"/>
      <c r="M31" s="106"/>
      <c r="N31" s="106"/>
      <c r="O31" s="25" t="s">
        <v>1137</v>
      </c>
      <c r="P31" s="26"/>
      <c r="Q31" s="11" t="s">
        <v>1766</v>
      </c>
    </row>
    <row r="32" spans="1:17" s="59" customFormat="1" ht="39">
      <c r="A32" s="27" t="s">
        <v>33</v>
      </c>
      <c r="B32" s="28" t="s">
        <v>939</v>
      </c>
      <c r="C32" s="135" t="s">
        <v>334</v>
      </c>
      <c r="D32" s="136"/>
      <c r="E32" s="137"/>
      <c r="F32" s="137"/>
      <c r="G32" s="138"/>
      <c r="H32" s="29" t="s">
        <v>335</v>
      </c>
      <c r="I32" s="25" t="s">
        <v>1136</v>
      </c>
      <c r="J32" s="25" t="s">
        <v>1132</v>
      </c>
      <c r="K32" s="30"/>
      <c r="L32" s="30"/>
      <c r="M32" s="30"/>
      <c r="N32" s="30"/>
      <c r="O32" s="25" t="s">
        <v>1137</v>
      </c>
      <c r="P32" s="25"/>
      <c r="Q32" s="11" t="s">
        <v>1767</v>
      </c>
    </row>
    <row r="33" spans="1:17" s="59" customFormat="1" ht="63">
      <c r="A33" s="6" t="s">
        <v>36</v>
      </c>
      <c r="B33" s="6" t="s">
        <v>334</v>
      </c>
      <c r="C33" s="88" t="s">
        <v>114</v>
      </c>
      <c r="D33" s="7" t="s">
        <v>924</v>
      </c>
      <c r="E33" s="89" t="str">
        <f>HYPERLINK("01-组织级\01-组织财富库\01-标准过程文件库\03-支持类\04-决策分析\决策分析报告(Kamfu-SPI-DAR-Tem-EvaluateRpt)V1-0-engl.xlsx","engl")</f>
        <v>engl</v>
      </c>
      <c r="F33" s="15" t="s">
        <v>1073</v>
      </c>
      <c r="G33" s="15" t="s">
        <v>41</v>
      </c>
      <c r="H33" s="9"/>
      <c r="I33" s="12" t="s">
        <v>1100</v>
      </c>
      <c r="J33" s="16"/>
      <c r="K33" s="14"/>
      <c r="L33" s="15"/>
      <c r="M33" s="15"/>
      <c r="N33" s="14"/>
      <c r="O33" s="16"/>
      <c r="P33" s="12"/>
      <c r="Q33" s="11" t="s">
        <v>1135</v>
      </c>
    </row>
    <row r="34" spans="1:17" s="60" customFormat="1" ht="13">
      <c r="A34" s="6" t="s">
        <v>36</v>
      </c>
      <c r="B34" s="6" t="s">
        <v>334</v>
      </c>
      <c r="C34" s="66" t="s">
        <v>42</v>
      </c>
      <c r="D34" s="8" t="s">
        <v>43</v>
      </c>
      <c r="E34" s="8" t="s">
        <v>39</v>
      </c>
      <c r="F34" s="8" t="s">
        <v>40</v>
      </c>
      <c r="G34" s="8" t="s">
        <v>41</v>
      </c>
      <c r="H34" s="9"/>
      <c r="I34" s="12"/>
      <c r="J34" s="16"/>
      <c r="K34" s="14"/>
      <c r="L34" s="15"/>
      <c r="M34" s="15"/>
      <c r="N34" s="14"/>
      <c r="O34" s="16"/>
      <c r="P34" s="11"/>
      <c r="Q34" s="11"/>
    </row>
    <row r="35" spans="1:17" s="61" customFormat="1" ht="51.75" customHeight="1">
      <c r="A35" s="27" t="s">
        <v>29</v>
      </c>
      <c r="B35" s="45" t="s">
        <v>942</v>
      </c>
      <c r="C35" s="139" t="s">
        <v>943</v>
      </c>
      <c r="D35" s="140"/>
      <c r="E35" s="139"/>
      <c r="F35" s="139"/>
      <c r="G35" s="139"/>
      <c r="H35" s="139"/>
      <c r="I35" s="73"/>
      <c r="J35" s="73"/>
      <c r="K35" s="106" t="s">
        <v>944</v>
      </c>
      <c r="L35" s="106"/>
      <c r="M35" s="106"/>
      <c r="N35" s="106"/>
      <c r="O35" s="25" t="s">
        <v>1137</v>
      </c>
      <c r="P35" s="26"/>
      <c r="Q35" s="11" t="s">
        <v>1767</v>
      </c>
    </row>
    <row r="36" spans="1:17" s="59" customFormat="1" ht="39">
      <c r="A36" s="27" t="s">
        <v>33</v>
      </c>
      <c r="B36" s="28" t="s">
        <v>942</v>
      </c>
      <c r="C36" s="135" t="s">
        <v>334</v>
      </c>
      <c r="D36" s="136"/>
      <c r="E36" s="137"/>
      <c r="F36" s="137"/>
      <c r="G36" s="138"/>
      <c r="H36" s="29" t="s">
        <v>335</v>
      </c>
      <c r="I36" s="25" t="s">
        <v>1136</v>
      </c>
      <c r="J36" s="25" t="s">
        <v>1132</v>
      </c>
      <c r="K36" s="30"/>
      <c r="L36" s="30"/>
      <c r="M36" s="30"/>
      <c r="N36" s="30"/>
      <c r="O36" s="25" t="s">
        <v>1137</v>
      </c>
      <c r="P36" s="25"/>
      <c r="Q36" s="11" t="s">
        <v>1768</v>
      </c>
    </row>
    <row r="37" spans="1:17" s="60" customFormat="1" ht="54">
      <c r="A37" s="6" t="s">
        <v>36</v>
      </c>
      <c r="B37" s="6" t="s">
        <v>334</v>
      </c>
      <c r="C37" s="66" t="s">
        <v>932</v>
      </c>
      <c r="D37" s="17" t="s">
        <v>1122</v>
      </c>
      <c r="E37" s="23" t="str">
        <f>HYPERLINK("01-组织级\01-组织财富库\01-标准过程文件库\03-支持类\04-决策分析\决策分析指南(Kamfu-SPI-DAR-Guid-Doc)V1-1-engl.docx","engl")</f>
        <v>engl</v>
      </c>
      <c r="F37" s="8" t="s">
        <v>1073</v>
      </c>
      <c r="G37" s="8" t="s">
        <v>41</v>
      </c>
      <c r="H37" s="9"/>
      <c r="I37" s="12" t="s">
        <v>1100</v>
      </c>
      <c r="J37" s="16"/>
      <c r="K37" s="14"/>
      <c r="L37" s="15"/>
      <c r="M37" s="15"/>
      <c r="N37" s="14"/>
      <c r="O37" s="16"/>
      <c r="P37" s="11"/>
      <c r="Q37" s="11" t="s">
        <v>1135</v>
      </c>
    </row>
    <row r="38" spans="1:17" s="60" customFormat="1" ht="13">
      <c r="A38" s="6" t="s">
        <v>36</v>
      </c>
      <c r="B38" s="6" t="s">
        <v>334</v>
      </c>
      <c r="C38" s="66" t="s">
        <v>42</v>
      </c>
      <c r="D38" s="8" t="s">
        <v>43</v>
      </c>
      <c r="E38" s="8" t="s">
        <v>39</v>
      </c>
      <c r="F38" s="8" t="s">
        <v>40</v>
      </c>
      <c r="G38" s="8" t="s">
        <v>41</v>
      </c>
      <c r="H38" s="9"/>
      <c r="I38" s="12"/>
      <c r="J38" s="16"/>
      <c r="K38" s="14"/>
      <c r="L38" s="15"/>
      <c r="M38" s="15"/>
      <c r="N38" s="14"/>
      <c r="O38" s="16"/>
      <c r="P38" s="11"/>
      <c r="Q38" s="11"/>
    </row>
    <row r="39" spans="1:17" s="59" customFormat="1" ht="13">
      <c r="A39" s="1" t="s">
        <v>27</v>
      </c>
      <c r="B39" s="80" t="s">
        <v>73</v>
      </c>
      <c r="C39" s="81"/>
      <c r="D39" s="81"/>
      <c r="E39" s="81"/>
      <c r="F39" s="81"/>
      <c r="G39" s="81"/>
      <c r="H39" s="81"/>
      <c r="I39" s="71"/>
      <c r="J39" s="71"/>
      <c r="K39" s="81"/>
      <c r="L39" s="11"/>
      <c r="M39" s="11"/>
      <c r="N39" s="11"/>
      <c r="O39" s="12"/>
      <c r="P39" s="72"/>
      <c r="Q39" s="11"/>
    </row>
    <row r="40" spans="1:17" s="61" customFormat="1" ht="51.75" customHeight="1">
      <c r="A40" s="27" t="s">
        <v>29</v>
      </c>
      <c r="B40" s="45" t="s">
        <v>945</v>
      </c>
      <c r="C40" s="139" t="s">
        <v>946</v>
      </c>
      <c r="D40" s="140"/>
      <c r="E40" s="139"/>
      <c r="F40" s="139"/>
      <c r="G40" s="139"/>
      <c r="H40" s="139"/>
      <c r="I40" s="73" t="s">
        <v>947</v>
      </c>
      <c r="J40" s="73"/>
      <c r="K40" s="106" t="s">
        <v>948</v>
      </c>
      <c r="L40" s="106"/>
      <c r="M40" s="106" t="s">
        <v>1883</v>
      </c>
      <c r="N40" s="106"/>
      <c r="O40" s="25" t="s">
        <v>1137</v>
      </c>
      <c r="P40" s="74"/>
      <c r="Q40" s="11" t="s">
        <v>1768</v>
      </c>
    </row>
    <row r="41" spans="1:17" s="60" customFormat="1" ht="65">
      <c r="A41" s="27" t="s">
        <v>33</v>
      </c>
      <c r="B41" s="28" t="s">
        <v>945</v>
      </c>
      <c r="C41" s="135" t="s">
        <v>334</v>
      </c>
      <c r="D41" s="136"/>
      <c r="E41" s="137"/>
      <c r="F41" s="137"/>
      <c r="G41" s="138"/>
      <c r="H41" s="29" t="s">
        <v>335</v>
      </c>
      <c r="I41" s="91" t="s">
        <v>1128</v>
      </c>
      <c r="J41" s="25" t="s">
        <v>1132</v>
      </c>
      <c r="K41" s="30"/>
      <c r="L41" s="30"/>
      <c r="M41" s="30" t="s">
        <v>1883</v>
      </c>
      <c r="N41" s="30"/>
      <c r="O41" s="25" t="s">
        <v>1137</v>
      </c>
      <c r="P41" s="30"/>
      <c r="Q41" s="11" t="s">
        <v>1769</v>
      </c>
    </row>
    <row r="42" spans="1:17" s="60" customFormat="1" ht="63">
      <c r="A42" s="6" t="s">
        <v>36</v>
      </c>
      <c r="B42" s="6" t="s">
        <v>334</v>
      </c>
      <c r="C42" s="66" t="s">
        <v>114</v>
      </c>
      <c r="D42" s="7" t="s">
        <v>924</v>
      </c>
      <c r="E42" s="23" t="str">
        <f>HYPERLINK("01-组织级\01-组织财富库\01-标准过程文件库\03-支持类\04-决策分析\决策分析报告(Kamfu-SPI-DAR-Tem-EvaluateRpt)V1-0-engl.xlsx","engl")</f>
        <v>engl</v>
      </c>
      <c r="F42" s="8" t="s">
        <v>1073</v>
      </c>
      <c r="G42" s="8" t="s">
        <v>41</v>
      </c>
      <c r="H42" s="9"/>
      <c r="I42" s="90" t="s">
        <v>1128</v>
      </c>
      <c r="J42" s="16"/>
      <c r="K42" s="14"/>
      <c r="L42" s="15"/>
      <c r="M42" s="15"/>
      <c r="N42" s="14"/>
      <c r="O42" s="16"/>
      <c r="P42" s="11"/>
      <c r="Q42" s="11" t="s">
        <v>1135</v>
      </c>
    </row>
    <row r="43" spans="1:17" s="59" customFormat="1" ht="13">
      <c r="A43" s="6" t="s">
        <v>36</v>
      </c>
      <c r="B43" s="6" t="s">
        <v>334</v>
      </c>
      <c r="C43" s="88" t="s">
        <v>42</v>
      </c>
      <c r="D43" s="15" t="s">
        <v>43</v>
      </c>
      <c r="E43" s="15" t="s">
        <v>39</v>
      </c>
      <c r="F43" s="15" t="s">
        <v>40</v>
      </c>
      <c r="G43" s="15" t="s">
        <v>41</v>
      </c>
      <c r="H43" s="9"/>
      <c r="I43" s="12"/>
      <c r="J43" s="16"/>
      <c r="K43" s="14"/>
      <c r="L43" s="15"/>
      <c r="M43" s="15"/>
      <c r="N43" s="14"/>
      <c r="O43" s="16"/>
      <c r="P43" s="12"/>
      <c r="Q43" s="11"/>
    </row>
    <row r="44" spans="1:17">
      <c r="O44" s="54"/>
      <c r="P44" s="54"/>
    </row>
    <row r="45" spans="1:17">
      <c r="O45" s="54"/>
      <c r="P45" s="54"/>
    </row>
    <row r="48" spans="1:17">
      <c r="O48" s="54"/>
      <c r="P48" s="54"/>
    </row>
    <row r="49" spans="15:16">
      <c r="O49" s="54"/>
      <c r="P49" s="54"/>
    </row>
    <row r="51" spans="15:16">
      <c r="O51" s="54"/>
      <c r="P51" s="54"/>
    </row>
    <row r="52" spans="15:16">
      <c r="O52" s="54"/>
      <c r="P52" s="54"/>
    </row>
    <row r="55" spans="15:16">
      <c r="O55" s="54"/>
      <c r="P55" s="54"/>
    </row>
    <row r="56" spans="15:16">
      <c r="O56" s="54"/>
      <c r="P56" s="54"/>
    </row>
    <row r="58" spans="15:16">
      <c r="O58" s="54"/>
      <c r="P58" s="54"/>
    </row>
    <row r="59" spans="15:16">
      <c r="O59" s="54"/>
      <c r="P59" s="54"/>
    </row>
    <row r="63" spans="15:16">
      <c r="O63" s="54"/>
      <c r="P63" s="54"/>
    </row>
    <row r="64" spans="15:16">
      <c r="O64" s="54"/>
      <c r="P64" s="54"/>
    </row>
    <row r="66" spans="15:16">
      <c r="O66" s="54"/>
      <c r="P66" s="54"/>
    </row>
    <row r="67" spans="15:16">
      <c r="O67" s="54"/>
      <c r="P67" s="54"/>
    </row>
    <row r="70" spans="15:16">
      <c r="O70" s="54"/>
      <c r="P70" s="54"/>
    </row>
    <row r="71" spans="15:16">
      <c r="O71" s="54"/>
      <c r="P71" s="54"/>
    </row>
    <row r="73" spans="15:16">
      <c r="O73" s="54"/>
      <c r="P73" s="54"/>
    </row>
    <row r="74" spans="15:16">
      <c r="O74" s="54"/>
      <c r="P74" s="54"/>
    </row>
    <row r="77" spans="15:16">
      <c r="O77" s="54"/>
      <c r="P77" s="54"/>
    </row>
    <row r="78" spans="15:16">
      <c r="O78" s="54"/>
      <c r="P78" s="54"/>
    </row>
    <row r="80" spans="15:16">
      <c r="O80" s="54"/>
      <c r="P80" s="54"/>
    </row>
    <row r="81" spans="9:10" s="54" customFormat="1">
      <c r="I81" s="68"/>
      <c r="J81" s="68"/>
    </row>
  </sheetData>
  <autoFilter ref="A8:Q8" xr:uid="{07C5E2CE-FA72-4269-9ED6-3B189BEB3C0F}"/>
  <mergeCells count="16">
    <mergeCell ref="C10:H10"/>
    <mergeCell ref="C11:G11"/>
    <mergeCell ref="C14:H14"/>
    <mergeCell ref="C24:G24"/>
    <mergeCell ref="C27:H27"/>
    <mergeCell ref="C28:G28"/>
    <mergeCell ref="C31:H31"/>
    <mergeCell ref="C15:G15"/>
    <mergeCell ref="C19:H19"/>
    <mergeCell ref="C20:G20"/>
    <mergeCell ref="C23:H23"/>
    <mergeCell ref="C41:G41"/>
    <mergeCell ref="C32:G32"/>
    <mergeCell ref="C35:H35"/>
    <mergeCell ref="C36:G36"/>
    <mergeCell ref="C40:H40"/>
  </mergeCells>
  <conditionalFormatting sqref="O9">
    <cfRule type="cellIs" dxfId="627" priority="85" operator="equal">
      <formula>"U"</formula>
    </cfRule>
    <cfRule type="cellIs" dxfId="626" priority="86" operator="equal">
      <formula>"S"</formula>
    </cfRule>
  </conditionalFormatting>
  <conditionalFormatting sqref="O10">
    <cfRule type="cellIs" dxfId="625" priority="80" operator="equal">
      <formula>"NY"</formula>
    </cfRule>
    <cfRule type="cellIs" dxfId="624" priority="81" operator="equal">
      <formula>"DM"</formula>
    </cfRule>
    <cfRule type="cellIs" dxfId="623" priority="82" operator="equal">
      <formula>"PM"</formula>
    </cfRule>
    <cfRule type="cellIs" dxfId="622" priority="83" operator="equal">
      <formula>"LM"</formula>
    </cfRule>
    <cfRule type="cellIs" dxfId="621" priority="84" operator="equal">
      <formula>"FM"</formula>
    </cfRule>
  </conditionalFormatting>
  <conditionalFormatting sqref="O11">
    <cfRule type="cellIs" dxfId="620" priority="75" operator="equal">
      <formula>"NY"</formula>
    </cfRule>
    <cfRule type="cellIs" dxfId="619" priority="76" operator="equal">
      <formula>"DM"</formula>
    </cfRule>
    <cfRule type="cellIs" dxfId="618" priority="77" operator="equal">
      <formula>"PM"</formula>
    </cfRule>
    <cfRule type="cellIs" dxfId="617" priority="78" operator="equal">
      <formula>"LM"</formula>
    </cfRule>
    <cfRule type="cellIs" dxfId="616" priority="79" operator="equal">
      <formula>"FM"</formula>
    </cfRule>
  </conditionalFormatting>
  <conditionalFormatting sqref="O14">
    <cfRule type="cellIs" dxfId="615" priority="70" operator="equal">
      <formula>"NY"</formula>
    </cfRule>
    <cfRule type="cellIs" dxfId="614" priority="71" operator="equal">
      <formula>"DM"</formula>
    </cfRule>
    <cfRule type="cellIs" dxfId="613" priority="72" operator="equal">
      <formula>"PM"</formula>
    </cfRule>
    <cfRule type="cellIs" dxfId="612" priority="73" operator="equal">
      <formula>"LM"</formula>
    </cfRule>
    <cfRule type="cellIs" dxfId="611" priority="74" operator="equal">
      <formula>"FM"</formula>
    </cfRule>
  </conditionalFormatting>
  <conditionalFormatting sqref="O15">
    <cfRule type="cellIs" dxfId="610" priority="65" operator="equal">
      <formula>"NY"</formula>
    </cfRule>
    <cfRule type="cellIs" dxfId="609" priority="66" operator="equal">
      <formula>"DM"</formula>
    </cfRule>
    <cfRule type="cellIs" dxfId="608" priority="67" operator="equal">
      <formula>"PM"</formula>
    </cfRule>
    <cfRule type="cellIs" dxfId="607" priority="68" operator="equal">
      <formula>"LM"</formula>
    </cfRule>
    <cfRule type="cellIs" dxfId="606" priority="69" operator="equal">
      <formula>"FM"</formula>
    </cfRule>
  </conditionalFormatting>
  <conditionalFormatting sqref="O18">
    <cfRule type="cellIs" dxfId="605" priority="63" operator="equal">
      <formula>"U"</formula>
    </cfRule>
    <cfRule type="cellIs" dxfId="604" priority="64" operator="equal">
      <formula>"S"</formula>
    </cfRule>
  </conditionalFormatting>
  <conditionalFormatting sqref="O19">
    <cfRule type="cellIs" dxfId="603" priority="58" operator="equal">
      <formula>"NY"</formula>
    </cfRule>
    <cfRule type="cellIs" dxfId="602" priority="59" operator="equal">
      <formula>"DM"</formula>
    </cfRule>
    <cfRule type="cellIs" dxfId="601" priority="60" operator="equal">
      <formula>"PM"</formula>
    </cfRule>
    <cfRule type="cellIs" dxfId="600" priority="61" operator="equal">
      <formula>"LM"</formula>
    </cfRule>
    <cfRule type="cellIs" dxfId="599" priority="62" operator="equal">
      <formula>"FM"</formula>
    </cfRule>
  </conditionalFormatting>
  <conditionalFormatting sqref="O20">
    <cfRule type="cellIs" dxfId="598" priority="53" operator="equal">
      <formula>"NY"</formula>
    </cfRule>
    <cfRule type="cellIs" dxfId="597" priority="54" operator="equal">
      <formula>"DM"</formula>
    </cfRule>
    <cfRule type="cellIs" dxfId="596" priority="55" operator="equal">
      <formula>"PM"</formula>
    </cfRule>
    <cfRule type="cellIs" dxfId="595" priority="56" operator="equal">
      <formula>"LM"</formula>
    </cfRule>
    <cfRule type="cellIs" dxfId="594" priority="57" operator="equal">
      <formula>"FM"</formula>
    </cfRule>
  </conditionalFormatting>
  <conditionalFormatting sqref="O23">
    <cfRule type="cellIs" dxfId="593" priority="48" operator="equal">
      <formula>"NY"</formula>
    </cfRule>
    <cfRule type="cellIs" dxfId="592" priority="49" operator="equal">
      <formula>"DM"</formula>
    </cfRule>
    <cfRule type="cellIs" dxfId="591" priority="50" operator="equal">
      <formula>"PM"</formula>
    </cfRule>
    <cfRule type="cellIs" dxfId="590" priority="51" operator="equal">
      <formula>"LM"</formula>
    </cfRule>
    <cfRule type="cellIs" dxfId="589" priority="52" operator="equal">
      <formula>"FM"</formula>
    </cfRule>
  </conditionalFormatting>
  <conditionalFormatting sqref="O24">
    <cfRule type="cellIs" dxfId="588" priority="43" operator="equal">
      <formula>"NY"</formula>
    </cfRule>
    <cfRule type="cellIs" dxfId="587" priority="44" operator="equal">
      <formula>"DM"</formula>
    </cfRule>
    <cfRule type="cellIs" dxfId="586" priority="45" operator="equal">
      <formula>"PM"</formula>
    </cfRule>
    <cfRule type="cellIs" dxfId="585" priority="46" operator="equal">
      <formula>"LM"</formula>
    </cfRule>
    <cfRule type="cellIs" dxfId="584" priority="47" operator="equal">
      <formula>"FM"</formula>
    </cfRule>
  </conditionalFormatting>
  <conditionalFormatting sqref="O27">
    <cfRule type="cellIs" dxfId="583" priority="38" operator="equal">
      <formula>"NY"</formula>
    </cfRule>
    <cfRule type="cellIs" dxfId="582" priority="39" operator="equal">
      <formula>"DM"</formula>
    </cfRule>
    <cfRule type="cellIs" dxfId="581" priority="40" operator="equal">
      <formula>"PM"</formula>
    </cfRule>
    <cfRule type="cellIs" dxfId="580" priority="41" operator="equal">
      <formula>"LM"</formula>
    </cfRule>
    <cfRule type="cellIs" dxfId="579" priority="42" operator="equal">
      <formula>"FM"</formula>
    </cfRule>
  </conditionalFormatting>
  <conditionalFormatting sqref="O28">
    <cfRule type="cellIs" dxfId="578" priority="33" operator="equal">
      <formula>"NY"</formula>
    </cfRule>
    <cfRule type="cellIs" dxfId="577" priority="34" operator="equal">
      <formula>"DM"</formula>
    </cfRule>
    <cfRule type="cellIs" dxfId="576" priority="35" operator="equal">
      <formula>"PM"</formula>
    </cfRule>
    <cfRule type="cellIs" dxfId="575" priority="36" operator="equal">
      <formula>"LM"</formula>
    </cfRule>
    <cfRule type="cellIs" dxfId="574" priority="37" operator="equal">
      <formula>"FM"</formula>
    </cfRule>
  </conditionalFormatting>
  <conditionalFormatting sqref="O31">
    <cfRule type="cellIs" dxfId="573" priority="28" operator="equal">
      <formula>"NY"</formula>
    </cfRule>
    <cfRule type="cellIs" dxfId="572" priority="29" operator="equal">
      <formula>"DM"</formula>
    </cfRule>
    <cfRule type="cellIs" dxfId="571" priority="30" operator="equal">
      <formula>"PM"</formula>
    </cfRule>
    <cfRule type="cellIs" dxfId="570" priority="31" operator="equal">
      <formula>"LM"</formula>
    </cfRule>
    <cfRule type="cellIs" dxfId="569" priority="32" operator="equal">
      <formula>"FM"</formula>
    </cfRule>
  </conditionalFormatting>
  <conditionalFormatting sqref="O32">
    <cfRule type="cellIs" dxfId="568" priority="23" operator="equal">
      <formula>"NY"</formula>
    </cfRule>
    <cfRule type="cellIs" dxfId="567" priority="24" operator="equal">
      <formula>"DM"</formula>
    </cfRule>
    <cfRule type="cellIs" dxfId="566" priority="25" operator="equal">
      <formula>"PM"</formula>
    </cfRule>
    <cfRule type="cellIs" dxfId="565" priority="26" operator="equal">
      <formula>"LM"</formula>
    </cfRule>
    <cfRule type="cellIs" dxfId="564" priority="27" operator="equal">
      <formula>"FM"</formula>
    </cfRule>
  </conditionalFormatting>
  <conditionalFormatting sqref="O35">
    <cfRule type="cellIs" dxfId="563" priority="18" operator="equal">
      <formula>"NY"</formula>
    </cfRule>
    <cfRule type="cellIs" dxfId="562" priority="19" operator="equal">
      <formula>"DM"</formula>
    </cfRule>
    <cfRule type="cellIs" dxfId="561" priority="20" operator="equal">
      <formula>"PM"</formula>
    </cfRule>
    <cfRule type="cellIs" dxfId="560" priority="21" operator="equal">
      <formula>"LM"</formula>
    </cfRule>
    <cfRule type="cellIs" dxfId="559" priority="22" operator="equal">
      <formula>"FM"</formula>
    </cfRule>
  </conditionalFormatting>
  <conditionalFormatting sqref="O36">
    <cfRule type="cellIs" dxfId="558" priority="13" operator="equal">
      <formula>"NY"</formula>
    </cfRule>
    <cfRule type="cellIs" dxfId="557" priority="14" operator="equal">
      <formula>"DM"</formula>
    </cfRule>
    <cfRule type="cellIs" dxfId="556" priority="15" operator="equal">
      <formula>"PM"</formula>
    </cfRule>
    <cfRule type="cellIs" dxfId="555" priority="16" operator="equal">
      <formula>"LM"</formula>
    </cfRule>
    <cfRule type="cellIs" dxfId="554" priority="17" operator="equal">
      <formula>"FM"</formula>
    </cfRule>
  </conditionalFormatting>
  <conditionalFormatting sqref="O39">
    <cfRule type="cellIs" dxfId="553" priority="11" operator="equal">
      <formula>"U"</formula>
    </cfRule>
    <cfRule type="cellIs" dxfId="552" priority="12" operator="equal">
      <formula>"S"</formula>
    </cfRule>
  </conditionalFormatting>
  <conditionalFormatting sqref="O40">
    <cfRule type="cellIs" dxfId="551" priority="6" operator="equal">
      <formula>"NY"</formula>
    </cfRule>
    <cfRule type="cellIs" dxfId="550" priority="7" operator="equal">
      <formula>"DM"</formula>
    </cfRule>
    <cfRule type="cellIs" dxfId="549" priority="8" operator="equal">
      <formula>"PM"</formula>
    </cfRule>
    <cfRule type="cellIs" dxfId="548" priority="9" operator="equal">
      <formula>"LM"</formula>
    </cfRule>
    <cfRule type="cellIs" dxfId="547" priority="10" operator="equal">
      <formula>"FM"</formula>
    </cfRule>
  </conditionalFormatting>
  <conditionalFormatting sqref="O41">
    <cfRule type="cellIs" dxfId="546" priority="1" operator="equal">
      <formula>"NY"</formula>
    </cfRule>
    <cfRule type="cellIs" dxfId="545" priority="2" operator="equal">
      <formula>"DM"</formula>
    </cfRule>
    <cfRule type="cellIs" dxfId="544" priority="3" operator="equal">
      <formula>"PM"</formula>
    </cfRule>
    <cfRule type="cellIs" dxfId="543" priority="4" operator="equal">
      <formula>"LM"</formula>
    </cfRule>
    <cfRule type="cellIs" dxfId="542" priority="5" operator="equal">
      <formula>"FM"</formula>
    </cfRule>
  </conditionalFormatting>
  <hyperlinks>
    <hyperlink ref="D12" r:id="rId1" xr:uid="{00000000-0004-0000-1000-000000000000}"/>
    <hyperlink ref="D16" r:id="rId2" xr:uid="{00000000-0004-0000-1000-000001000000}"/>
    <hyperlink ref="D21" r:id="rId3" xr:uid="{00000000-0004-0000-1000-000002000000}"/>
    <hyperlink ref="D25" r:id="rId4" xr:uid="{00000000-0004-0000-1000-000003000000}"/>
    <hyperlink ref="D29" r:id="rId5" xr:uid="{00000000-0004-0000-1000-000004000000}"/>
    <hyperlink ref="D33" r:id="rId6" xr:uid="{00000000-0004-0000-1000-000005000000}"/>
    <hyperlink ref="D42" r:id="rId7" xr:uid="{00000000-0004-0000-1000-000006000000}"/>
    <hyperlink ref="D37" r:id="rId8" xr:uid="{00000000-0004-0000-1000-000007000000}"/>
  </hyperlinks>
  <pageMargins left="0.7" right="0.7" top="0.75" bottom="0.75" header="0.3" footer="0.3"/>
  <pageSetup orientation="portrai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Q81"/>
  <sheetViews>
    <sheetView zoomScale="55" zoomScaleNormal="55" workbookViewId="0">
      <selection activeCell="K20" sqref="K20:N20"/>
    </sheetView>
  </sheetViews>
  <sheetFormatPr defaultColWidth="8.7265625" defaultRowHeight="15.5"/>
  <cols>
    <col min="1" max="1" width="12.453125" style="54" customWidth="1"/>
    <col min="2" max="2" width="16.453125" style="54" customWidth="1"/>
    <col min="3" max="3" width="28.453125" style="54" customWidth="1"/>
    <col min="4" max="7" width="8.7265625" style="54"/>
    <col min="8" max="8" width="23.81640625" style="54" customWidth="1"/>
    <col min="9" max="10" width="19.81640625" style="68" customWidth="1"/>
    <col min="11" max="11" width="22.1796875" style="54" customWidth="1"/>
    <col min="12" max="14" width="18.453125" style="54" customWidth="1"/>
    <col min="15" max="15" width="7.453125" style="68" customWidth="1"/>
    <col min="16" max="16" width="24.7265625" style="68" customWidth="1"/>
    <col min="17" max="17" width="7.26953125" style="54" customWidth="1"/>
    <col min="18" max="16384" width="8.7265625" style="54"/>
  </cols>
  <sheetData>
    <row r="1" spans="1:17" s="52" customFormat="1" ht="21">
      <c r="A1" s="51" t="s">
        <v>949</v>
      </c>
      <c r="I1" s="67"/>
      <c r="J1" s="67"/>
      <c r="O1" s="67"/>
      <c r="P1" s="67"/>
    </row>
    <row r="2" spans="1:17" s="52" customFormat="1" ht="21">
      <c r="A2" s="51" t="s">
        <v>950</v>
      </c>
      <c r="I2" s="67"/>
      <c r="J2" s="67"/>
      <c r="O2" s="67"/>
      <c r="P2" s="67"/>
    </row>
    <row r="3" spans="1:17">
      <c r="A3" s="53" t="s">
        <v>2</v>
      </c>
      <c r="B3" s="54" t="s">
        <v>951</v>
      </c>
    </row>
    <row r="4" spans="1:17">
      <c r="A4" s="54" t="s">
        <v>4</v>
      </c>
      <c r="B4" s="54" t="s">
        <v>952</v>
      </c>
    </row>
    <row r="5" spans="1:17">
      <c r="A5" s="53" t="s">
        <v>6</v>
      </c>
      <c r="B5" s="54" t="s">
        <v>953</v>
      </c>
    </row>
    <row r="6" spans="1:17">
      <c r="A6" s="54" t="s">
        <v>8</v>
      </c>
      <c r="B6" s="54" t="s">
        <v>954</v>
      </c>
    </row>
    <row r="8" spans="1:17" s="59" customFormat="1" ht="52">
      <c r="A8" s="55" t="s">
        <v>10</v>
      </c>
      <c r="B8" s="56" t="s">
        <v>11</v>
      </c>
      <c r="C8" s="56" t="s">
        <v>12</v>
      </c>
      <c r="D8" s="57" t="s">
        <v>13</v>
      </c>
      <c r="E8" s="57" t="s">
        <v>14</v>
      </c>
      <c r="F8" s="57" t="s">
        <v>15</v>
      </c>
      <c r="G8" s="57" t="s">
        <v>16</v>
      </c>
      <c r="H8" s="58" t="s">
        <v>17</v>
      </c>
      <c r="I8" s="69" t="s">
        <v>18</v>
      </c>
      <c r="J8" s="69" t="s">
        <v>19</v>
      </c>
      <c r="K8" s="58" t="s">
        <v>20</v>
      </c>
      <c r="L8" s="56" t="s">
        <v>21</v>
      </c>
      <c r="M8" s="56" t="s">
        <v>22</v>
      </c>
      <c r="N8" s="58" t="s">
        <v>23</v>
      </c>
      <c r="O8" s="69" t="s">
        <v>24</v>
      </c>
      <c r="P8" s="70" t="s">
        <v>25</v>
      </c>
      <c r="Q8" s="58" t="s">
        <v>26</v>
      </c>
    </row>
    <row r="9" spans="1:17" s="59" customFormat="1" ht="13">
      <c r="A9" s="1" t="s">
        <v>27</v>
      </c>
      <c r="B9" s="80" t="s">
        <v>28</v>
      </c>
      <c r="C9" s="81"/>
      <c r="D9" s="81"/>
      <c r="E9" s="81"/>
      <c r="F9" s="81"/>
      <c r="G9" s="81"/>
      <c r="H9" s="81"/>
      <c r="I9" s="71"/>
      <c r="J9" s="71"/>
      <c r="K9" s="81"/>
      <c r="L9" s="11"/>
      <c r="M9" s="11"/>
      <c r="N9" s="11"/>
      <c r="O9" s="12"/>
      <c r="P9" s="72"/>
      <c r="Q9" s="11"/>
    </row>
    <row r="10" spans="1:17" s="61" customFormat="1" ht="51.75" customHeight="1">
      <c r="A10" s="1" t="s">
        <v>29</v>
      </c>
      <c r="B10" s="65" t="s">
        <v>955</v>
      </c>
      <c r="C10" s="140" t="s">
        <v>956</v>
      </c>
      <c r="D10" s="140"/>
      <c r="E10" s="140"/>
      <c r="F10" s="140"/>
      <c r="G10" s="140"/>
      <c r="H10" s="140"/>
      <c r="I10" s="79"/>
      <c r="J10" s="79"/>
      <c r="K10" s="106" t="s">
        <v>957</v>
      </c>
      <c r="L10" s="106"/>
      <c r="M10" s="106"/>
      <c r="N10" s="106"/>
      <c r="O10" s="12"/>
      <c r="P10" s="72"/>
      <c r="Q10" s="11"/>
    </row>
    <row r="11" spans="1:17" s="61" customFormat="1" ht="51.75" customHeight="1">
      <c r="A11" s="1" t="s">
        <v>29</v>
      </c>
      <c r="B11" s="65" t="s">
        <v>958</v>
      </c>
      <c r="C11" s="140" t="s">
        <v>959</v>
      </c>
      <c r="D11" s="140"/>
      <c r="E11" s="140"/>
      <c r="F11" s="140"/>
      <c r="G11" s="140"/>
      <c r="H11" s="140"/>
      <c r="I11" s="79"/>
      <c r="J11" s="79"/>
      <c r="K11" s="106" t="s">
        <v>960</v>
      </c>
      <c r="L11" s="106"/>
      <c r="M11" s="106"/>
      <c r="N11" s="106"/>
      <c r="O11" s="12"/>
      <c r="P11" s="72"/>
      <c r="Q11" s="11"/>
    </row>
    <row r="12" spans="1:17" s="61" customFormat="1" ht="51.75" customHeight="1">
      <c r="A12" s="1" t="s">
        <v>29</v>
      </c>
      <c r="B12" s="65" t="s">
        <v>961</v>
      </c>
      <c r="C12" s="140" t="s">
        <v>962</v>
      </c>
      <c r="D12" s="140"/>
      <c r="E12" s="140"/>
      <c r="F12" s="140"/>
      <c r="G12" s="140"/>
      <c r="H12" s="140"/>
      <c r="I12" s="79"/>
      <c r="J12" s="79"/>
      <c r="K12" s="106" t="s">
        <v>963</v>
      </c>
      <c r="L12" s="106"/>
      <c r="M12" s="106"/>
      <c r="N12" s="106"/>
      <c r="O12" s="12"/>
      <c r="P12" s="13"/>
      <c r="Q12" s="11"/>
    </row>
    <row r="13" spans="1:17" s="60" customFormat="1" ht="13">
      <c r="A13" s="1" t="s">
        <v>27</v>
      </c>
      <c r="B13" s="2" t="s">
        <v>47</v>
      </c>
      <c r="C13" s="3"/>
      <c r="D13" s="3"/>
      <c r="E13" s="3"/>
      <c r="F13" s="3"/>
      <c r="G13" s="3"/>
      <c r="H13" s="3"/>
      <c r="I13" s="71"/>
      <c r="J13" s="71"/>
      <c r="K13" s="3"/>
      <c r="L13" s="11"/>
      <c r="M13" s="11"/>
      <c r="N13" s="11"/>
      <c r="O13" s="12"/>
      <c r="P13" s="13"/>
      <c r="Q13" s="11"/>
    </row>
    <row r="14" spans="1:17" s="61" customFormat="1" ht="51.75" customHeight="1">
      <c r="A14" s="1" t="s">
        <v>29</v>
      </c>
      <c r="B14" s="65" t="s">
        <v>964</v>
      </c>
      <c r="C14" s="140" t="s">
        <v>965</v>
      </c>
      <c r="D14" s="140"/>
      <c r="E14" s="140"/>
      <c r="F14" s="140"/>
      <c r="G14" s="140"/>
      <c r="H14" s="140"/>
      <c r="I14" s="79"/>
      <c r="J14" s="79"/>
      <c r="K14" s="106" t="s">
        <v>966</v>
      </c>
      <c r="L14" s="106"/>
      <c r="M14" s="106"/>
      <c r="N14" s="106"/>
      <c r="O14" s="12"/>
      <c r="P14" s="72"/>
      <c r="Q14" s="11"/>
    </row>
    <row r="15" spans="1:17" s="61" customFormat="1" ht="51.75" customHeight="1">
      <c r="A15" s="1" t="s">
        <v>29</v>
      </c>
      <c r="B15" s="65" t="s">
        <v>967</v>
      </c>
      <c r="C15" s="140" t="s">
        <v>968</v>
      </c>
      <c r="D15" s="140"/>
      <c r="E15" s="140"/>
      <c r="F15" s="140"/>
      <c r="G15" s="140"/>
      <c r="H15" s="140"/>
      <c r="I15" s="79"/>
      <c r="J15" s="79"/>
      <c r="K15" s="106" t="s">
        <v>969</v>
      </c>
      <c r="L15" s="106"/>
      <c r="M15" s="106"/>
      <c r="N15" s="106"/>
      <c r="O15" s="12"/>
      <c r="P15" s="13"/>
      <c r="Q15" s="11"/>
    </row>
    <row r="16" spans="1:17" s="61" customFormat="1" ht="51.75" customHeight="1">
      <c r="A16" s="1" t="s">
        <v>29</v>
      </c>
      <c r="B16" s="65" t="s">
        <v>970</v>
      </c>
      <c r="C16" s="140" t="s">
        <v>971</v>
      </c>
      <c r="D16" s="140"/>
      <c r="E16" s="140"/>
      <c r="F16" s="140"/>
      <c r="G16" s="140"/>
      <c r="H16" s="140"/>
      <c r="I16" s="79"/>
      <c r="J16" s="79"/>
      <c r="K16" s="106" t="s">
        <v>972</v>
      </c>
      <c r="L16" s="106"/>
      <c r="M16" s="106"/>
      <c r="N16" s="106"/>
      <c r="O16" s="12"/>
      <c r="P16" s="13"/>
      <c r="Q16" s="11"/>
    </row>
    <row r="17" spans="1:17" s="61" customFormat="1" ht="51.75" customHeight="1">
      <c r="A17" s="1" t="s">
        <v>29</v>
      </c>
      <c r="B17" s="65" t="s">
        <v>973</v>
      </c>
      <c r="C17" s="140" t="s">
        <v>974</v>
      </c>
      <c r="D17" s="140"/>
      <c r="E17" s="140"/>
      <c r="F17" s="140"/>
      <c r="G17" s="140"/>
      <c r="H17" s="140"/>
      <c r="I17" s="79"/>
      <c r="J17" s="79"/>
      <c r="K17" s="106" t="s">
        <v>975</v>
      </c>
      <c r="L17" s="106"/>
      <c r="M17" s="106"/>
      <c r="N17" s="106"/>
      <c r="O17" s="12"/>
      <c r="P17" s="72"/>
      <c r="Q17" s="11"/>
    </row>
    <row r="18" spans="1:17" s="59" customFormat="1" ht="13">
      <c r="A18" s="1" t="s">
        <v>27</v>
      </c>
      <c r="B18" s="80" t="s">
        <v>73</v>
      </c>
      <c r="C18" s="81"/>
      <c r="D18" s="81"/>
      <c r="E18" s="81"/>
      <c r="F18" s="81"/>
      <c r="G18" s="81"/>
      <c r="H18" s="81"/>
      <c r="I18" s="71"/>
      <c r="J18" s="71"/>
      <c r="K18" s="81"/>
      <c r="L18" s="11"/>
      <c r="M18" s="11"/>
      <c r="N18" s="11"/>
      <c r="O18" s="12"/>
      <c r="P18" s="72"/>
      <c r="Q18" s="11"/>
    </row>
    <row r="19" spans="1:17" s="61" customFormat="1" ht="51.75" customHeight="1">
      <c r="A19" s="1" t="s">
        <v>29</v>
      </c>
      <c r="B19" s="65" t="s">
        <v>976</v>
      </c>
      <c r="C19" s="140" t="s">
        <v>977</v>
      </c>
      <c r="D19" s="140"/>
      <c r="E19" s="140"/>
      <c r="F19" s="140"/>
      <c r="G19" s="140"/>
      <c r="H19" s="140"/>
      <c r="I19" s="79"/>
      <c r="J19" s="79"/>
      <c r="K19" s="106" t="s">
        <v>978</v>
      </c>
      <c r="L19" s="106"/>
      <c r="M19" s="106"/>
      <c r="N19" s="106"/>
      <c r="O19" s="12"/>
      <c r="P19" s="72"/>
      <c r="Q19" s="11"/>
    </row>
    <row r="20" spans="1:17" s="61" customFormat="1" ht="51.75" customHeight="1">
      <c r="A20" s="1" t="s">
        <v>29</v>
      </c>
      <c r="B20" s="65" t="s">
        <v>979</v>
      </c>
      <c r="C20" s="140" t="s">
        <v>980</v>
      </c>
      <c r="D20" s="140"/>
      <c r="E20" s="140"/>
      <c r="F20" s="140"/>
      <c r="G20" s="140"/>
      <c r="H20" s="140"/>
      <c r="I20" s="79"/>
      <c r="J20" s="79"/>
      <c r="K20" s="106" t="s">
        <v>981</v>
      </c>
      <c r="L20" s="106"/>
      <c r="M20" s="106"/>
      <c r="N20" s="106"/>
      <c r="O20" s="12"/>
      <c r="P20" s="13"/>
      <c r="Q20" s="11"/>
    </row>
    <row r="21" spans="1:17">
      <c r="O21" s="54"/>
      <c r="P21" s="54"/>
    </row>
    <row r="23" spans="1:17">
      <c r="O23" s="54"/>
      <c r="P23" s="54"/>
    </row>
    <row r="24" spans="1:17">
      <c r="O24" s="54"/>
      <c r="P24" s="54"/>
    </row>
    <row r="27" spans="1:17">
      <c r="O27" s="54"/>
      <c r="P27" s="54"/>
    </row>
    <row r="28" spans="1:17">
      <c r="O28" s="54"/>
      <c r="P28" s="54"/>
    </row>
    <row r="30" spans="1:17">
      <c r="O30" s="54"/>
      <c r="P30" s="54"/>
    </row>
    <row r="31" spans="1:17">
      <c r="O31" s="54"/>
      <c r="P31" s="54"/>
    </row>
    <row r="34" spans="15:16">
      <c r="O34" s="54"/>
      <c r="P34" s="54"/>
    </row>
    <row r="35" spans="15:16">
      <c r="O35" s="54"/>
      <c r="P35" s="54"/>
    </row>
    <row r="37" spans="15:16">
      <c r="O37" s="54"/>
      <c r="P37" s="54"/>
    </row>
    <row r="38" spans="15:16">
      <c r="O38" s="54"/>
      <c r="P38" s="54"/>
    </row>
    <row r="41" spans="15:16">
      <c r="O41" s="54"/>
      <c r="P41" s="54"/>
    </row>
    <row r="42" spans="15:16">
      <c r="O42" s="54"/>
      <c r="P42" s="54"/>
    </row>
    <row r="44" spans="15:16">
      <c r="O44" s="54"/>
      <c r="P44" s="54"/>
    </row>
    <row r="45" spans="15:16">
      <c r="O45" s="54"/>
      <c r="P45" s="54"/>
    </row>
    <row r="48" spans="15:16">
      <c r="O48" s="54"/>
      <c r="P48" s="54"/>
    </row>
    <row r="49" spans="15:16">
      <c r="O49" s="54"/>
      <c r="P49" s="54"/>
    </row>
    <row r="51" spans="15:16">
      <c r="O51" s="54"/>
      <c r="P51" s="54"/>
    </row>
    <row r="52" spans="15:16">
      <c r="O52" s="54"/>
      <c r="P52" s="54"/>
    </row>
    <row r="55" spans="15:16">
      <c r="O55" s="54"/>
      <c r="P55" s="54"/>
    </row>
    <row r="56" spans="15:16">
      <c r="O56" s="54"/>
      <c r="P56" s="54"/>
    </row>
    <row r="58" spans="15:16">
      <c r="O58" s="54"/>
      <c r="P58" s="54"/>
    </row>
    <row r="59" spans="15:16">
      <c r="O59" s="54"/>
      <c r="P59" s="54"/>
    </row>
    <row r="63" spans="15:16">
      <c r="O63" s="54"/>
      <c r="P63" s="54"/>
    </row>
    <row r="64" spans="15:16">
      <c r="O64" s="54"/>
      <c r="P64" s="54"/>
    </row>
    <row r="66" spans="15:16">
      <c r="O66" s="54"/>
      <c r="P66" s="54"/>
    </row>
    <row r="67" spans="15:16">
      <c r="O67" s="54"/>
      <c r="P67" s="54"/>
    </row>
    <row r="70" spans="15:16">
      <c r="O70" s="54"/>
      <c r="P70" s="54"/>
    </row>
    <row r="71" spans="15:16">
      <c r="O71" s="54"/>
      <c r="P71" s="54"/>
    </row>
    <row r="73" spans="15:16">
      <c r="O73" s="54"/>
      <c r="P73" s="54"/>
    </row>
    <row r="74" spans="15:16">
      <c r="O74" s="54"/>
      <c r="P74" s="54"/>
    </row>
    <row r="77" spans="15:16">
      <c r="O77" s="54"/>
      <c r="P77" s="54"/>
    </row>
    <row r="78" spans="15:16">
      <c r="O78" s="54"/>
      <c r="P78" s="54"/>
    </row>
    <row r="80" spans="15:16">
      <c r="O80" s="54"/>
      <c r="P80" s="54"/>
    </row>
    <row r="81" spans="9:10" s="54" customFormat="1">
      <c r="I81" s="68"/>
      <c r="J81" s="68"/>
    </row>
  </sheetData>
  <autoFilter ref="A8:Q8" xr:uid="{2AA1ED61-721F-4A81-A7DF-C7CBA34F018E}"/>
  <mergeCells count="9">
    <mergeCell ref="C20:H20"/>
    <mergeCell ref="C14:H14"/>
    <mergeCell ref="C15:H15"/>
    <mergeCell ref="C16:H16"/>
    <mergeCell ref="C10:H10"/>
    <mergeCell ref="C11:H11"/>
    <mergeCell ref="C12:H12"/>
    <mergeCell ref="C17:H17"/>
    <mergeCell ref="C19:H19"/>
  </mergeCells>
  <conditionalFormatting sqref="O9">
    <cfRule type="cellIs" dxfId="541" priority="50" operator="equal">
      <formula>"U"</formula>
    </cfRule>
    <cfRule type="cellIs" dxfId="540" priority="51" operator="equal">
      <formula>"S"</formula>
    </cfRule>
  </conditionalFormatting>
  <conditionalFormatting sqref="O10">
    <cfRule type="cellIs" dxfId="539" priority="45" operator="equal">
      <formula>"NY"</formula>
    </cfRule>
    <cfRule type="cellIs" dxfId="538" priority="46" operator="equal">
      <formula>"DM"</formula>
    </cfRule>
    <cfRule type="cellIs" dxfId="537" priority="47" operator="equal">
      <formula>"PM"</formula>
    </cfRule>
    <cfRule type="cellIs" dxfId="536" priority="48" operator="equal">
      <formula>"LM"</formula>
    </cfRule>
    <cfRule type="cellIs" dxfId="535" priority="49" operator="equal">
      <formula>"FM"</formula>
    </cfRule>
  </conditionalFormatting>
  <conditionalFormatting sqref="O11">
    <cfRule type="cellIs" dxfId="534" priority="40" operator="equal">
      <formula>"NY"</formula>
    </cfRule>
    <cfRule type="cellIs" dxfId="533" priority="41" operator="equal">
      <formula>"DM"</formula>
    </cfRule>
    <cfRule type="cellIs" dxfId="532" priority="42" operator="equal">
      <formula>"PM"</formula>
    </cfRule>
    <cfRule type="cellIs" dxfId="531" priority="43" operator="equal">
      <formula>"LM"</formula>
    </cfRule>
    <cfRule type="cellIs" dxfId="530" priority="44" operator="equal">
      <formula>"FM"</formula>
    </cfRule>
  </conditionalFormatting>
  <conditionalFormatting sqref="O12">
    <cfRule type="cellIs" dxfId="529" priority="35" operator="equal">
      <formula>"NY"</formula>
    </cfRule>
    <cfRule type="cellIs" dxfId="528" priority="36" operator="equal">
      <formula>"DM"</formula>
    </cfRule>
    <cfRule type="cellIs" dxfId="527" priority="37" operator="equal">
      <formula>"PM"</formula>
    </cfRule>
    <cfRule type="cellIs" dxfId="526" priority="38" operator="equal">
      <formula>"LM"</formula>
    </cfRule>
    <cfRule type="cellIs" dxfId="525" priority="39" operator="equal">
      <formula>"FM"</formula>
    </cfRule>
  </conditionalFormatting>
  <conditionalFormatting sqref="O13">
    <cfRule type="cellIs" dxfId="524" priority="33" operator="equal">
      <formula>"U"</formula>
    </cfRule>
    <cfRule type="cellIs" dxfId="523" priority="34" operator="equal">
      <formula>"S"</formula>
    </cfRule>
  </conditionalFormatting>
  <conditionalFormatting sqref="O14">
    <cfRule type="cellIs" dxfId="522" priority="28" operator="equal">
      <formula>"NY"</formula>
    </cfRule>
    <cfRule type="cellIs" dxfId="521" priority="29" operator="equal">
      <formula>"DM"</formula>
    </cfRule>
    <cfRule type="cellIs" dxfId="520" priority="30" operator="equal">
      <formula>"PM"</formula>
    </cfRule>
    <cfRule type="cellIs" dxfId="519" priority="31" operator="equal">
      <formula>"LM"</formula>
    </cfRule>
    <cfRule type="cellIs" dxfId="518" priority="32" operator="equal">
      <formula>"FM"</formula>
    </cfRule>
  </conditionalFormatting>
  <conditionalFormatting sqref="O15">
    <cfRule type="cellIs" dxfId="517" priority="23" operator="equal">
      <formula>"NY"</formula>
    </cfRule>
    <cfRule type="cellIs" dxfId="516" priority="24" operator="equal">
      <formula>"DM"</formula>
    </cfRule>
    <cfRule type="cellIs" dxfId="515" priority="25" operator="equal">
      <formula>"PM"</formula>
    </cfRule>
    <cfRule type="cellIs" dxfId="514" priority="26" operator="equal">
      <formula>"LM"</formula>
    </cfRule>
    <cfRule type="cellIs" dxfId="513" priority="27" operator="equal">
      <formula>"FM"</formula>
    </cfRule>
  </conditionalFormatting>
  <conditionalFormatting sqref="O16">
    <cfRule type="cellIs" dxfId="512" priority="18" operator="equal">
      <formula>"NY"</formula>
    </cfRule>
    <cfRule type="cellIs" dxfId="511" priority="19" operator="equal">
      <formula>"DM"</formula>
    </cfRule>
    <cfRule type="cellIs" dxfId="510" priority="20" operator="equal">
      <formula>"PM"</formula>
    </cfRule>
    <cfRule type="cellIs" dxfId="509" priority="21" operator="equal">
      <formula>"LM"</formula>
    </cfRule>
    <cfRule type="cellIs" dxfId="508" priority="22" operator="equal">
      <formula>"FM"</formula>
    </cfRule>
  </conditionalFormatting>
  <conditionalFormatting sqref="O17">
    <cfRule type="cellIs" dxfId="507" priority="13" operator="equal">
      <formula>"NY"</formula>
    </cfRule>
    <cfRule type="cellIs" dxfId="506" priority="14" operator="equal">
      <formula>"DM"</formula>
    </cfRule>
    <cfRule type="cellIs" dxfId="505" priority="15" operator="equal">
      <formula>"PM"</formula>
    </cfRule>
    <cfRule type="cellIs" dxfId="504" priority="16" operator="equal">
      <formula>"LM"</formula>
    </cfRule>
    <cfRule type="cellIs" dxfId="503" priority="17" operator="equal">
      <formula>"FM"</formula>
    </cfRule>
  </conditionalFormatting>
  <conditionalFormatting sqref="O18">
    <cfRule type="cellIs" dxfId="502" priority="11" operator="equal">
      <formula>"U"</formula>
    </cfRule>
    <cfRule type="cellIs" dxfId="501" priority="12" operator="equal">
      <formula>"S"</formula>
    </cfRule>
  </conditionalFormatting>
  <conditionalFormatting sqref="O19">
    <cfRule type="cellIs" dxfId="500" priority="6" operator="equal">
      <formula>"NY"</formula>
    </cfRule>
    <cfRule type="cellIs" dxfId="499" priority="7" operator="equal">
      <formula>"DM"</formula>
    </cfRule>
    <cfRule type="cellIs" dxfId="498" priority="8" operator="equal">
      <formula>"PM"</formula>
    </cfRule>
    <cfRule type="cellIs" dxfId="497" priority="9" operator="equal">
      <formula>"LM"</formula>
    </cfRule>
    <cfRule type="cellIs" dxfId="496" priority="10" operator="equal">
      <formula>"FM"</formula>
    </cfRule>
  </conditionalFormatting>
  <conditionalFormatting sqref="O20">
    <cfRule type="cellIs" dxfId="495" priority="1" operator="equal">
      <formula>"NY"</formula>
    </cfRule>
    <cfRule type="cellIs" dxfId="494" priority="2" operator="equal">
      <formula>"DM"</formula>
    </cfRule>
    <cfRule type="cellIs" dxfId="493" priority="3" operator="equal">
      <formula>"PM"</formula>
    </cfRule>
    <cfRule type="cellIs" dxfId="492" priority="4" operator="equal">
      <formula>"LM"</formula>
    </cfRule>
    <cfRule type="cellIs" dxfId="491" priority="5" operator="equal">
      <formula>"FM"</formula>
    </cfRule>
  </conditionalFormatting>
  <pageMargins left="0.7" right="0.7" top="0.75" bottom="0.75" header="0.3" footer="0.3"/>
  <pageSetup orientation="portrai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Q162"/>
  <sheetViews>
    <sheetView zoomScale="70" zoomScaleNormal="70" workbookViewId="0"/>
  </sheetViews>
  <sheetFormatPr defaultColWidth="8.7265625" defaultRowHeight="15.5"/>
  <cols>
    <col min="1" max="1" width="12.453125" style="54" customWidth="1"/>
    <col min="2" max="2" width="16.453125" style="54" customWidth="1"/>
    <col min="3" max="3" width="28.453125" style="54" customWidth="1"/>
    <col min="4" max="7" width="8.7265625" style="54" customWidth="1"/>
    <col min="8" max="8" width="23.81640625" style="54" customWidth="1"/>
    <col min="9" max="10" width="19.81640625" style="68" customWidth="1"/>
    <col min="11" max="11" width="22.1796875" style="54" customWidth="1"/>
    <col min="12" max="14" width="18.453125" style="54" customWidth="1"/>
    <col min="15" max="15" width="7.453125" style="68" customWidth="1"/>
    <col min="16" max="16" width="24.7265625" style="68" customWidth="1"/>
    <col min="17" max="17" width="20.26953125" style="54" customWidth="1"/>
    <col min="18" max="16384" width="8.7265625" style="54"/>
  </cols>
  <sheetData>
    <row r="1" spans="1:17" s="52" customFormat="1" ht="21">
      <c r="A1" s="51" t="s">
        <v>982</v>
      </c>
      <c r="I1" s="67"/>
      <c r="J1" s="67"/>
      <c r="O1" s="67"/>
      <c r="P1" s="67"/>
    </row>
    <row r="2" spans="1:17" s="52" customFormat="1" ht="21">
      <c r="A2" s="51" t="s">
        <v>983</v>
      </c>
      <c r="I2" s="67"/>
      <c r="J2" s="67"/>
      <c r="O2" s="67"/>
      <c r="P2" s="67"/>
    </row>
    <row r="3" spans="1:17">
      <c r="A3" s="53" t="s">
        <v>2</v>
      </c>
      <c r="B3" s="54" t="s">
        <v>984</v>
      </c>
    </row>
    <row r="4" spans="1:17">
      <c r="A4" s="54" t="s">
        <v>4</v>
      </c>
      <c r="B4" s="54" t="s">
        <v>985</v>
      </c>
    </row>
    <row r="5" spans="1:17">
      <c r="A5" s="53" t="s">
        <v>6</v>
      </c>
      <c r="B5" s="54" t="s">
        <v>986</v>
      </c>
    </row>
    <row r="6" spans="1:17">
      <c r="A6" s="54" t="s">
        <v>8</v>
      </c>
      <c r="B6" s="54" t="s">
        <v>987</v>
      </c>
    </row>
    <row r="8" spans="1:17" s="59" customFormat="1" ht="52">
      <c r="A8" s="55" t="s">
        <v>10</v>
      </c>
      <c r="B8" s="56" t="s">
        <v>11</v>
      </c>
      <c r="C8" s="56" t="s">
        <v>12</v>
      </c>
      <c r="D8" s="57" t="s">
        <v>13</v>
      </c>
      <c r="E8" s="57" t="s">
        <v>14</v>
      </c>
      <c r="F8" s="57" t="s">
        <v>15</v>
      </c>
      <c r="G8" s="57" t="s">
        <v>16</v>
      </c>
      <c r="H8" s="58" t="s">
        <v>17</v>
      </c>
      <c r="I8" s="69" t="s">
        <v>18</v>
      </c>
      <c r="J8" s="69" t="s">
        <v>19</v>
      </c>
      <c r="K8" s="58" t="s">
        <v>20</v>
      </c>
      <c r="L8" s="56" t="s">
        <v>21</v>
      </c>
      <c r="M8" s="56" t="s">
        <v>22</v>
      </c>
      <c r="N8" s="58" t="s">
        <v>23</v>
      </c>
      <c r="O8" s="69" t="s">
        <v>24</v>
      </c>
      <c r="P8" s="70" t="s">
        <v>25</v>
      </c>
      <c r="Q8" s="58" t="s">
        <v>26</v>
      </c>
    </row>
    <row r="9" spans="1:17" s="59" customFormat="1" ht="13">
      <c r="A9" s="1" t="s">
        <v>27</v>
      </c>
      <c r="B9" s="80" t="s">
        <v>28</v>
      </c>
      <c r="C9" s="81"/>
      <c r="D9" s="81"/>
      <c r="E9" s="81"/>
      <c r="F9" s="81"/>
      <c r="G9" s="81"/>
      <c r="H9" s="81"/>
      <c r="I9" s="71"/>
      <c r="J9" s="71"/>
      <c r="K9" s="81"/>
      <c r="L9" s="11"/>
      <c r="M9" s="11"/>
      <c r="N9" s="11"/>
      <c r="O9" s="12"/>
      <c r="P9" s="72"/>
      <c r="Q9" s="11"/>
    </row>
    <row r="10" spans="1:17" s="61" customFormat="1" ht="51.75" customHeight="1">
      <c r="A10" s="27" t="s">
        <v>29</v>
      </c>
      <c r="B10" s="45" t="s">
        <v>988</v>
      </c>
      <c r="C10" s="139" t="s">
        <v>989</v>
      </c>
      <c r="D10" s="139"/>
      <c r="E10" s="139"/>
      <c r="F10" s="139"/>
      <c r="G10" s="139"/>
      <c r="H10" s="139"/>
      <c r="I10" s="73" t="s">
        <v>990</v>
      </c>
      <c r="J10" s="73" t="s">
        <v>991</v>
      </c>
      <c r="K10" s="106" t="s">
        <v>992</v>
      </c>
      <c r="L10" s="106"/>
      <c r="M10" s="106"/>
      <c r="N10" s="106"/>
      <c r="O10" s="25" t="s">
        <v>1137</v>
      </c>
      <c r="P10" s="74"/>
      <c r="Q10" s="11" t="s">
        <v>1536</v>
      </c>
    </row>
    <row r="11" spans="1:17" s="59" customFormat="1" ht="13">
      <c r="A11" s="27" t="s">
        <v>993</v>
      </c>
      <c r="B11" s="45" t="s">
        <v>988</v>
      </c>
      <c r="C11" s="143" t="s">
        <v>994</v>
      </c>
      <c r="D11" s="144"/>
      <c r="E11" s="144"/>
      <c r="F11" s="144"/>
      <c r="G11" s="144"/>
      <c r="H11" s="144"/>
      <c r="I11" s="145"/>
      <c r="J11" s="145"/>
      <c r="K11" s="146"/>
      <c r="L11" s="30"/>
      <c r="M11" s="30"/>
      <c r="N11" s="30"/>
      <c r="O11" s="25" t="s">
        <v>1137</v>
      </c>
      <c r="P11" s="25"/>
      <c r="Q11" s="11" t="s">
        <v>1536</v>
      </c>
    </row>
    <row r="12" spans="1:17" s="60" customFormat="1" ht="13">
      <c r="A12" s="27" t="s">
        <v>33</v>
      </c>
      <c r="B12" s="28" t="s">
        <v>988</v>
      </c>
      <c r="C12" s="135" t="s">
        <v>37</v>
      </c>
      <c r="D12" s="137"/>
      <c r="E12" s="137"/>
      <c r="F12" s="137"/>
      <c r="G12" s="138"/>
      <c r="H12" s="29" t="s">
        <v>291</v>
      </c>
      <c r="I12" s="25" t="s">
        <v>1123</v>
      </c>
      <c r="J12" s="25" t="s">
        <v>1123</v>
      </c>
      <c r="K12" s="30"/>
      <c r="L12" s="30"/>
      <c r="M12" s="30"/>
      <c r="N12" s="30"/>
      <c r="O12" s="25" t="s">
        <v>1137</v>
      </c>
      <c r="P12" s="30"/>
      <c r="Q12" s="11" t="s">
        <v>1537</v>
      </c>
    </row>
    <row r="13" spans="1:17" s="60" customFormat="1" ht="54">
      <c r="A13" s="31" t="s">
        <v>36</v>
      </c>
      <c r="B13" s="31" t="s">
        <v>37</v>
      </c>
      <c r="C13" s="62" t="s">
        <v>1538</v>
      </c>
      <c r="D13" s="43" t="s">
        <v>1539</v>
      </c>
      <c r="E13" s="32" t="str">
        <f>HYPERLINK("01-组织级\01-组织财富库\01-标准过程文件库\03-支持类\02-配置管理\附件-配置库目录结构-engl.xlsx","engl")</f>
        <v>engl</v>
      </c>
      <c r="F13" s="33" t="s">
        <v>1073</v>
      </c>
      <c r="G13" s="33" t="s">
        <v>41</v>
      </c>
      <c r="H13" s="34"/>
      <c r="I13" s="25" t="s">
        <v>1123</v>
      </c>
      <c r="J13" s="37"/>
      <c r="K13" s="35"/>
      <c r="L13" s="36"/>
      <c r="M13" s="36"/>
      <c r="N13" s="35"/>
      <c r="O13" s="37"/>
      <c r="P13" s="30"/>
      <c r="Q13" s="11" t="s">
        <v>1537</v>
      </c>
    </row>
    <row r="14" spans="1:17" s="59" customFormat="1" ht="13">
      <c r="A14" s="27" t="s">
        <v>33</v>
      </c>
      <c r="B14" s="28" t="s">
        <v>988</v>
      </c>
      <c r="C14" s="135" t="s">
        <v>190</v>
      </c>
      <c r="D14" s="137"/>
      <c r="E14" s="137"/>
      <c r="F14" s="137"/>
      <c r="G14" s="138"/>
      <c r="H14" s="29" t="s">
        <v>294</v>
      </c>
      <c r="I14" s="25" t="s">
        <v>1123</v>
      </c>
      <c r="J14" s="25" t="s">
        <v>1123</v>
      </c>
      <c r="K14" s="30"/>
      <c r="L14" s="30"/>
      <c r="M14" s="30"/>
      <c r="N14" s="30"/>
      <c r="O14" s="25" t="s">
        <v>1137</v>
      </c>
      <c r="P14" s="25"/>
      <c r="Q14" s="11" t="s">
        <v>1537</v>
      </c>
    </row>
    <row r="15" spans="1:17" s="60" customFormat="1" ht="91">
      <c r="A15" s="31" t="s">
        <v>36</v>
      </c>
      <c r="B15" s="31" t="s">
        <v>190</v>
      </c>
      <c r="C15" s="62" t="s">
        <v>1538</v>
      </c>
      <c r="D15" s="33" t="s">
        <v>1539</v>
      </c>
      <c r="E15" s="33" t="s">
        <v>39</v>
      </c>
      <c r="F15" s="33" t="s">
        <v>1073</v>
      </c>
      <c r="G15" s="33" t="s">
        <v>41</v>
      </c>
      <c r="H15" s="34"/>
      <c r="I15" s="25" t="s">
        <v>1123</v>
      </c>
      <c r="J15" s="37"/>
      <c r="K15" s="35"/>
      <c r="L15" s="36"/>
      <c r="M15" s="36"/>
      <c r="N15" s="35"/>
      <c r="O15" s="37"/>
      <c r="P15" s="30"/>
      <c r="Q15" s="11" t="s">
        <v>1540</v>
      </c>
    </row>
    <row r="16" spans="1:17" s="60" customFormat="1" ht="13">
      <c r="A16" s="27" t="s">
        <v>993</v>
      </c>
      <c r="B16" s="45" t="s">
        <v>988</v>
      </c>
      <c r="C16" s="143" t="s">
        <v>995</v>
      </c>
      <c r="D16" s="144"/>
      <c r="E16" s="144"/>
      <c r="F16" s="144"/>
      <c r="G16" s="144"/>
      <c r="H16" s="144"/>
      <c r="I16" s="144"/>
      <c r="J16" s="144"/>
      <c r="K16" s="146"/>
      <c r="L16" s="30"/>
      <c r="M16" s="30"/>
      <c r="N16" s="30"/>
      <c r="O16" s="25" t="s">
        <v>1137</v>
      </c>
      <c r="P16" s="30"/>
      <c r="Q16" s="11" t="s">
        <v>1540</v>
      </c>
    </row>
    <row r="17" spans="1:17" s="59" customFormat="1" ht="13">
      <c r="A17" s="27" t="s">
        <v>33</v>
      </c>
      <c r="B17" s="28" t="s">
        <v>988</v>
      </c>
      <c r="C17" s="135" t="s">
        <v>37</v>
      </c>
      <c r="D17" s="137"/>
      <c r="E17" s="137"/>
      <c r="F17" s="137"/>
      <c r="G17" s="138"/>
      <c r="H17" s="29" t="s">
        <v>291</v>
      </c>
      <c r="I17" s="25" t="s">
        <v>1123</v>
      </c>
      <c r="J17" s="25" t="s">
        <v>1123</v>
      </c>
      <c r="K17" s="30"/>
      <c r="L17" s="30"/>
      <c r="M17" s="30"/>
      <c r="N17" s="30"/>
      <c r="O17" s="25" t="s">
        <v>1137</v>
      </c>
      <c r="P17" s="25"/>
      <c r="Q17" s="11" t="s">
        <v>1540</v>
      </c>
    </row>
    <row r="18" spans="1:17" s="59" customFormat="1" ht="91">
      <c r="A18" s="31" t="s">
        <v>36</v>
      </c>
      <c r="B18" s="31" t="s">
        <v>37</v>
      </c>
      <c r="C18" s="84" t="s">
        <v>1538</v>
      </c>
      <c r="D18" s="36" t="s">
        <v>1539</v>
      </c>
      <c r="E18" s="36" t="s">
        <v>39</v>
      </c>
      <c r="F18" s="36" t="s">
        <v>1073</v>
      </c>
      <c r="G18" s="36" t="s">
        <v>41</v>
      </c>
      <c r="H18" s="34"/>
      <c r="I18" s="25" t="s">
        <v>1123</v>
      </c>
      <c r="J18" s="37"/>
      <c r="K18" s="35"/>
      <c r="L18" s="36"/>
      <c r="M18" s="36"/>
      <c r="N18" s="35"/>
      <c r="O18" s="37"/>
      <c r="P18" s="25"/>
      <c r="Q18" s="11" t="s">
        <v>1541</v>
      </c>
    </row>
    <row r="19" spans="1:17" s="59" customFormat="1" ht="13">
      <c r="A19" s="27" t="s">
        <v>33</v>
      </c>
      <c r="B19" s="28" t="s">
        <v>988</v>
      </c>
      <c r="C19" s="135" t="s">
        <v>572</v>
      </c>
      <c r="D19" s="137"/>
      <c r="E19" s="137"/>
      <c r="F19" s="137"/>
      <c r="G19" s="138"/>
      <c r="H19" s="29" t="s">
        <v>571</v>
      </c>
      <c r="I19" s="25" t="s">
        <v>1101</v>
      </c>
      <c r="J19" s="25" t="s">
        <v>1101</v>
      </c>
      <c r="K19" s="30"/>
      <c r="L19" s="30"/>
      <c r="M19" s="30"/>
      <c r="N19" s="30"/>
      <c r="O19" s="25" t="s">
        <v>1137</v>
      </c>
      <c r="P19" s="25"/>
      <c r="Q19" s="11" t="s">
        <v>1541</v>
      </c>
    </row>
    <row r="20" spans="1:17" s="60" customFormat="1" ht="91">
      <c r="A20" s="31" t="s">
        <v>36</v>
      </c>
      <c r="B20" s="31" t="s">
        <v>572</v>
      </c>
      <c r="C20" s="62" t="s">
        <v>1538</v>
      </c>
      <c r="D20" s="33" t="s">
        <v>1539</v>
      </c>
      <c r="E20" s="33" t="s">
        <v>39</v>
      </c>
      <c r="F20" s="33" t="s">
        <v>1073</v>
      </c>
      <c r="G20" s="33" t="s">
        <v>41</v>
      </c>
      <c r="H20" s="34"/>
      <c r="I20" s="25" t="s">
        <v>1101</v>
      </c>
      <c r="J20" s="37"/>
      <c r="K20" s="35"/>
      <c r="L20" s="36"/>
      <c r="M20" s="36"/>
      <c r="N20" s="35"/>
      <c r="O20" s="37"/>
      <c r="P20" s="30"/>
      <c r="Q20" s="11" t="s">
        <v>1541</v>
      </c>
    </row>
    <row r="21" spans="1:17" s="60" customFormat="1" ht="13">
      <c r="A21" s="27" t="s">
        <v>33</v>
      </c>
      <c r="B21" s="28" t="s">
        <v>988</v>
      </c>
      <c r="C21" s="135" t="s">
        <v>190</v>
      </c>
      <c r="D21" s="137"/>
      <c r="E21" s="137"/>
      <c r="F21" s="137"/>
      <c r="G21" s="138"/>
      <c r="H21" s="29" t="s">
        <v>294</v>
      </c>
      <c r="I21" s="25" t="s">
        <v>1101</v>
      </c>
      <c r="J21" s="25" t="s">
        <v>1101</v>
      </c>
      <c r="K21" s="30"/>
      <c r="L21" s="30"/>
      <c r="M21" s="30"/>
      <c r="N21" s="30"/>
      <c r="O21" s="25" t="s">
        <v>1137</v>
      </c>
      <c r="P21" s="30"/>
      <c r="Q21" s="11" t="s">
        <v>1542</v>
      </c>
    </row>
    <row r="22" spans="1:17" s="59" customFormat="1" ht="91">
      <c r="A22" s="31" t="s">
        <v>36</v>
      </c>
      <c r="B22" s="31" t="s">
        <v>190</v>
      </c>
      <c r="C22" s="84" t="s">
        <v>1538</v>
      </c>
      <c r="D22" s="36" t="s">
        <v>1539</v>
      </c>
      <c r="E22" s="36" t="s">
        <v>39</v>
      </c>
      <c r="F22" s="36" t="s">
        <v>1073</v>
      </c>
      <c r="G22" s="36" t="s">
        <v>41</v>
      </c>
      <c r="H22" s="34"/>
      <c r="I22" s="25" t="s">
        <v>1101</v>
      </c>
      <c r="J22" s="37"/>
      <c r="K22" s="35"/>
      <c r="L22" s="36"/>
      <c r="M22" s="36"/>
      <c r="N22" s="35"/>
      <c r="O22" s="37"/>
      <c r="P22" s="25"/>
      <c r="Q22" s="11" t="s">
        <v>1542</v>
      </c>
    </row>
    <row r="23" spans="1:17" s="60" customFormat="1" ht="13">
      <c r="A23" s="27" t="s">
        <v>993</v>
      </c>
      <c r="B23" s="45" t="s">
        <v>988</v>
      </c>
      <c r="C23" s="143" t="s">
        <v>996</v>
      </c>
      <c r="D23" s="144"/>
      <c r="E23" s="144"/>
      <c r="F23" s="144"/>
      <c r="G23" s="144"/>
      <c r="H23" s="144"/>
      <c r="I23" s="144"/>
      <c r="J23" s="144"/>
      <c r="K23" s="146"/>
      <c r="L23" s="30"/>
      <c r="M23" s="30"/>
      <c r="N23" s="30"/>
      <c r="O23" s="25" t="s">
        <v>1137</v>
      </c>
      <c r="P23" s="30"/>
      <c r="Q23" s="11" t="s">
        <v>1542</v>
      </c>
    </row>
    <row r="24" spans="1:17" s="60" customFormat="1" ht="13">
      <c r="A24" s="27" t="s">
        <v>33</v>
      </c>
      <c r="B24" s="28" t="s">
        <v>988</v>
      </c>
      <c r="C24" s="135" t="s">
        <v>877</v>
      </c>
      <c r="D24" s="137"/>
      <c r="E24" s="137"/>
      <c r="F24" s="137"/>
      <c r="G24" s="138"/>
      <c r="H24" s="29" t="s">
        <v>878</v>
      </c>
      <c r="I24" s="25" t="s">
        <v>1123</v>
      </c>
      <c r="J24" s="25" t="s">
        <v>1123</v>
      </c>
      <c r="K24" s="30"/>
      <c r="L24" s="30"/>
      <c r="M24" s="30"/>
      <c r="N24" s="30"/>
      <c r="O24" s="25" t="s">
        <v>1137</v>
      </c>
      <c r="P24" s="30"/>
      <c r="Q24" s="11" t="s">
        <v>1543</v>
      </c>
    </row>
    <row r="25" spans="1:17" s="59" customFormat="1" ht="91">
      <c r="A25" s="31" t="s">
        <v>36</v>
      </c>
      <c r="B25" s="31" t="s">
        <v>877</v>
      </c>
      <c r="C25" s="84" t="s">
        <v>1544</v>
      </c>
      <c r="D25" s="36" t="s">
        <v>1545</v>
      </c>
      <c r="E25" s="36" t="s">
        <v>39</v>
      </c>
      <c r="F25" s="36" t="s">
        <v>1073</v>
      </c>
      <c r="G25" s="36" t="s">
        <v>41</v>
      </c>
      <c r="H25" s="34"/>
      <c r="I25" s="25" t="s">
        <v>1123</v>
      </c>
      <c r="J25" s="37"/>
      <c r="K25" s="35"/>
      <c r="L25" s="36"/>
      <c r="M25" s="36"/>
      <c r="N25" s="35"/>
      <c r="O25" s="37"/>
      <c r="P25" s="25"/>
      <c r="Q25" s="11" t="s">
        <v>1546</v>
      </c>
    </row>
    <row r="26" spans="1:17" s="59" customFormat="1" ht="13">
      <c r="A26" s="27" t="s">
        <v>993</v>
      </c>
      <c r="B26" s="45" t="s">
        <v>988</v>
      </c>
      <c r="C26" s="143" t="s">
        <v>997</v>
      </c>
      <c r="D26" s="144"/>
      <c r="E26" s="144"/>
      <c r="F26" s="144"/>
      <c r="G26" s="144"/>
      <c r="H26" s="144"/>
      <c r="I26" s="145"/>
      <c r="J26" s="145"/>
      <c r="K26" s="146"/>
      <c r="L26" s="30"/>
      <c r="M26" s="30"/>
      <c r="N26" s="30"/>
      <c r="O26" s="25" t="s">
        <v>1137</v>
      </c>
      <c r="P26" s="25"/>
      <c r="Q26" s="11" t="s">
        <v>1546</v>
      </c>
    </row>
    <row r="27" spans="1:17" s="60" customFormat="1" ht="13">
      <c r="A27" s="27" t="s">
        <v>33</v>
      </c>
      <c r="B27" s="28" t="s">
        <v>988</v>
      </c>
      <c r="C27" s="135" t="s">
        <v>334</v>
      </c>
      <c r="D27" s="137"/>
      <c r="E27" s="137"/>
      <c r="F27" s="137"/>
      <c r="G27" s="138"/>
      <c r="H27" s="29" t="s">
        <v>335</v>
      </c>
      <c r="I27" s="25" t="s">
        <v>1123</v>
      </c>
      <c r="J27" s="25" t="s">
        <v>1123</v>
      </c>
      <c r="K27" s="30"/>
      <c r="L27" s="30"/>
      <c r="M27" s="30"/>
      <c r="N27" s="30"/>
      <c r="O27" s="25" t="s">
        <v>1137</v>
      </c>
      <c r="P27" s="30"/>
      <c r="Q27" s="11" t="s">
        <v>1546</v>
      </c>
    </row>
    <row r="28" spans="1:17" s="60" customFormat="1" ht="91">
      <c r="A28" s="31" t="s">
        <v>36</v>
      </c>
      <c r="B28" s="31" t="s">
        <v>334</v>
      </c>
      <c r="C28" s="62" t="s">
        <v>1547</v>
      </c>
      <c r="D28" s="33" t="s">
        <v>1548</v>
      </c>
      <c r="E28" s="33" t="s">
        <v>39</v>
      </c>
      <c r="F28" s="33" t="s">
        <v>1073</v>
      </c>
      <c r="G28" s="33" t="s">
        <v>41</v>
      </c>
      <c r="H28" s="34"/>
      <c r="I28" s="25" t="s">
        <v>1123</v>
      </c>
      <c r="J28" s="37"/>
      <c r="K28" s="35"/>
      <c r="L28" s="36"/>
      <c r="M28" s="36"/>
      <c r="N28" s="35"/>
      <c r="O28" s="37"/>
      <c r="P28" s="30"/>
      <c r="Q28" s="11" t="s">
        <v>1549</v>
      </c>
    </row>
    <row r="29" spans="1:17" s="59" customFormat="1" ht="13">
      <c r="A29" s="27" t="s">
        <v>993</v>
      </c>
      <c r="B29" s="45" t="s">
        <v>988</v>
      </c>
      <c r="C29" s="143" t="s">
        <v>998</v>
      </c>
      <c r="D29" s="144"/>
      <c r="E29" s="144"/>
      <c r="F29" s="144"/>
      <c r="G29" s="144"/>
      <c r="H29" s="144"/>
      <c r="I29" s="145"/>
      <c r="J29" s="145"/>
      <c r="K29" s="146"/>
      <c r="L29" s="30"/>
      <c r="M29" s="30"/>
      <c r="N29" s="30"/>
      <c r="O29" s="25" t="s">
        <v>1137</v>
      </c>
      <c r="P29" s="25"/>
      <c r="Q29" s="11" t="s">
        <v>1549</v>
      </c>
    </row>
    <row r="30" spans="1:17" s="60" customFormat="1" ht="13">
      <c r="A30" s="27" t="s">
        <v>33</v>
      </c>
      <c r="B30" s="28" t="s">
        <v>988</v>
      </c>
      <c r="C30" s="135" t="s">
        <v>604</v>
      </c>
      <c r="D30" s="137"/>
      <c r="E30" s="137"/>
      <c r="F30" s="137"/>
      <c r="G30" s="138"/>
      <c r="H30" s="29" t="s">
        <v>605</v>
      </c>
      <c r="I30" s="25" t="s">
        <v>1123</v>
      </c>
      <c r="J30" s="25" t="s">
        <v>1123</v>
      </c>
      <c r="K30" s="30"/>
      <c r="L30" s="30"/>
      <c r="M30" s="30"/>
      <c r="N30" s="30"/>
      <c r="O30" s="25" t="s">
        <v>1137</v>
      </c>
      <c r="P30" s="30"/>
      <c r="Q30" s="11" t="s">
        <v>1550</v>
      </c>
    </row>
    <row r="31" spans="1:17" s="60" customFormat="1" ht="78">
      <c r="A31" s="31" t="s">
        <v>36</v>
      </c>
      <c r="B31" s="31" t="s">
        <v>604</v>
      </c>
      <c r="C31" s="62" t="s">
        <v>1551</v>
      </c>
      <c r="D31" s="33" t="s">
        <v>1552</v>
      </c>
      <c r="E31" s="33" t="s">
        <v>39</v>
      </c>
      <c r="F31" s="33" t="s">
        <v>1073</v>
      </c>
      <c r="G31" s="33" t="s">
        <v>41</v>
      </c>
      <c r="H31" s="34"/>
      <c r="I31" s="25" t="s">
        <v>1123</v>
      </c>
      <c r="J31" s="37"/>
      <c r="K31" s="35"/>
      <c r="L31" s="36"/>
      <c r="M31" s="36"/>
      <c r="N31" s="35"/>
      <c r="O31" s="37"/>
      <c r="P31" s="30"/>
      <c r="Q31" s="11" t="s">
        <v>1550</v>
      </c>
    </row>
    <row r="32" spans="1:17" s="59" customFormat="1" ht="13">
      <c r="A32" s="27" t="s">
        <v>993</v>
      </c>
      <c r="B32" s="105" t="s">
        <v>988</v>
      </c>
      <c r="C32" s="143" t="s">
        <v>999</v>
      </c>
      <c r="D32" s="144"/>
      <c r="E32" s="144"/>
      <c r="F32" s="144"/>
      <c r="G32" s="144"/>
      <c r="H32" s="144"/>
      <c r="I32" s="145"/>
      <c r="J32" s="145"/>
      <c r="K32" s="146"/>
      <c r="L32" s="30"/>
      <c r="M32" s="30"/>
      <c r="N32" s="30"/>
      <c r="O32" s="25" t="s">
        <v>1137</v>
      </c>
      <c r="P32" s="25"/>
      <c r="Q32" s="11" t="s">
        <v>1829</v>
      </c>
    </row>
    <row r="33" spans="1:17" s="59" customFormat="1" ht="13">
      <c r="A33" s="27" t="s">
        <v>33</v>
      </c>
      <c r="B33" s="28" t="s">
        <v>988</v>
      </c>
      <c r="C33" s="135" t="s">
        <v>144</v>
      </c>
      <c r="D33" s="137"/>
      <c r="E33" s="137"/>
      <c r="F33" s="137"/>
      <c r="G33" s="138"/>
      <c r="H33" s="29" t="s">
        <v>145</v>
      </c>
      <c r="I33" s="25" t="s">
        <v>1123</v>
      </c>
      <c r="J33" s="25"/>
      <c r="K33" s="30"/>
      <c r="L33" s="30"/>
      <c r="M33" s="30"/>
      <c r="N33" s="30"/>
      <c r="O33" s="25" t="s">
        <v>1137</v>
      </c>
      <c r="P33" s="25"/>
      <c r="Q33" s="11" t="s">
        <v>1830</v>
      </c>
    </row>
    <row r="34" spans="1:17" s="60" customFormat="1" ht="91">
      <c r="A34" s="31" t="s">
        <v>36</v>
      </c>
      <c r="B34" s="31" t="s">
        <v>144</v>
      </c>
      <c r="C34" s="62" t="s">
        <v>1554</v>
      </c>
      <c r="D34" s="33" t="s">
        <v>1555</v>
      </c>
      <c r="E34" s="33" t="s">
        <v>39</v>
      </c>
      <c r="F34" s="33" t="s">
        <v>1073</v>
      </c>
      <c r="G34" s="33" t="s">
        <v>41</v>
      </c>
      <c r="H34" s="34"/>
      <c r="I34" s="25" t="s">
        <v>1123</v>
      </c>
      <c r="J34" s="37"/>
      <c r="K34" s="35"/>
      <c r="L34" s="36"/>
      <c r="M34" s="36"/>
      <c r="N34" s="35"/>
      <c r="O34" s="37"/>
      <c r="P34" s="30"/>
      <c r="Q34" s="11" t="s">
        <v>1553</v>
      </c>
    </row>
    <row r="35" spans="1:17" s="60" customFormat="1" ht="13">
      <c r="A35" s="27" t="s">
        <v>27</v>
      </c>
      <c r="B35" s="38" t="s">
        <v>47</v>
      </c>
      <c r="C35" s="39"/>
      <c r="D35" s="39"/>
      <c r="E35" s="39"/>
      <c r="F35" s="39"/>
      <c r="G35" s="39"/>
      <c r="H35" s="39"/>
      <c r="I35" s="75"/>
      <c r="J35" s="75"/>
      <c r="K35" s="39"/>
      <c r="L35" s="30"/>
      <c r="M35" s="30"/>
      <c r="N35" s="30"/>
      <c r="O35" s="25"/>
      <c r="P35" s="26"/>
      <c r="Q35" s="11" t="s">
        <v>1553</v>
      </c>
    </row>
    <row r="36" spans="1:17" s="61" customFormat="1" ht="51.75" customHeight="1">
      <c r="A36" s="27" t="s">
        <v>29</v>
      </c>
      <c r="B36" s="45" t="s">
        <v>1000</v>
      </c>
      <c r="C36" s="139" t="s">
        <v>1001</v>
      </c>
      <c r="D36" s="139"/>
      <c r="E36" s="139"/>
      <c r="F36" s="139"/>
      <c r="G36" s="139"/>
      <c r="H36" s="139"/>
      <c r="I36" s="73" t="s">
        <v>1002</v>
      </c>
      <c r="J36" s="73" t="s">
        <v>1003</v>
      </c>
      <c r="K36" s="106" t="s">
        <v>1004</v>
      </c>
      <c r="L36" s="106" t="s">
        <v>1885</v>
      </c>
      <c r="M36" s="106"/>
      <c r="N36" s="106"/>
      <c r="O36" s="25" t="s">
        <v>1316</v>
      </c>
      <c r="P36" s="74"/>
      <c r="Q36" s="11" t="s">
        <v>1556</v>
      </c>
    </row>
    <row r="37" spans="1:17" s="60" customFormat="1" ht="39">
      <c r="A37" s="27" t="s">
        <v>993</v>
      </c>
      <c r="B37" s="45" t="s">
        <v>1000</v>
      </c>
      <c r="C37" s="143" t="s">
        <v>994</v>
      </c>
      <c r="D37" s="144"/>
      <c r="E37" s="144"/>
      <c r="F37" s="144"/>
      <c r="G37" s="144"/>
      <c r="H37" s="144"/>
      <c r="I37" s="144"/>
      <c r="J37" s="144"/>
      <c r="K37" s="146"/>
      <c r="L37" s="30" t="s">
        <v>1557</v>
      </c>
      <c r="M37" s="30"/>
      <c r="N37" s="30"/>
      <c r="O37" s="25" t="s">
        <v>1316</v>
      </c>
      <c r="P37" s="30"/>
      <c r="Q37" s="11" t="s">
        <v>1556</v>
      </c>
    </row>
    <row r="38" spans="1:17" s="60" customFormat="1" ht="13">
      <c r="A38" s="27" t="s">
        <v>33</v>
      </c>
      <c r="B38" s="28" t="s">
        <v>1000</v>
      </c>
      <c r="C38" s="135" t="s">
        <v>37</v>
      </c>
      <c r="D38" s="137"/>
      <c r="E38" s="137"/>
      <c r="F38" s="137"/>
      <c r="G38" s="138"/>
      <c r="H38" s="29" t="s">
        <v>291</v>
      </c>
      <c r="I38" s="25" t="s">
        <v>1101</v>
      </c>
      <c r="J38" s="25" t="s">
        <v>1101</v>
      </c>
      <c r="K38" s="30"/>
      <c r="L38" s="30"/>
      <c r="M38" s="30"/>
      <c r="N38" s="30"/>
      <c r="O38" s="25" t="s">
        <v>1137</v>
      </c>
      <c r="P38" s="30"/>
      <c r="Q38" s="11" t="s">
        <v>1558</v>
      </c>
    </row>
    <row r="39" spans="1:17" s="59" customFormat="1" ht="78">
      <c r="A39" s="31" t="s">
        <v>36</v>
      </c>
      <c r="B39" s="31" t="s">
        <v>37</v>
      </c>
      <c r="C39" s="84" t="s">
        <v>1559</v>
      </c>
      <c r="D39" s="36" t="s">
        <v>1560</v>
      </c>
      <c r="E39" s="36" t="s">
        <v>39</v>
      </c>
      <c r="F39" s="36" t="s">
        <v>1073</v>
      </c>
      <c r="G39" s="36" t="s">
        <v>41</v>
      </c>
      <c r="H39" s="34"/>
      <c r="I39" s="25" t="s">
        <v>1101</v>
      </c>
      <c r="J39" s="37"/>
      <c r="K39" s="35"/>
      <c r="L39" s="36"/>
      <c r="M39" s="36"/>
      <c r="N39" s="35"/>
      <c r="O39" s="37"/>
      <c r="P39" s="25"/>
      <c r="Q39" s="11" t="s">
        <v>1558</v>
      </c>
    </row>
    <row r="40" spans="1:17" s="59" customFormat="1" ht="39">
      <c r="A40" s="27" t="s">
        <v>33</v>
      </c>
      <c r="B40" s="28" t="s">
        <v>1000</v>
      </c>
      <c r="C40" s="135" t="s">
        <v>190</v>
      </c>
      <c r="D40" s="137"/>
      <c r="E40" s="137"/>
      <c r="F40" s="137"/>
      <c r="G40" s="138"/>
      <c r="H40" s="29" t="s">
        <v>294</v>
      </c>
      <c r="I40" s="25" t="s">
        <v>1101</v>
      </c>
      <c r="J40" s="25" t="s">
        <v>1101</v>
      </c>
      <c r="K40" s="30"/>
      <c r="L40" s="30" t="s">
        <v>1557</v>
      </c>
      <c r="M40" s="30"/>
      <c r="N40" s="30"/>
      <c r="O40" s="25" t="s">
        <v>1316</v>
      </c>
      <c r="P40" s="25"/>
      <c r="Q40" s="11" t="s">
        <v>1561</v>
      </c>
    </row>
    <row r="41" spans="1:17" s="60" customFormat="1" ht="91">
      <c r="A41" s="31" t="s">
        <v>36</v>
      </c>
      <c r="B41" s="31" t="s">
        <v>190</v>
      </c>
      <c r="C41" s="62" t="s">
        <v>1559</v>
      </c>
      <c r="D41" s="33" t="s">
        <v>1116</v>
      </c>
      <c r="E41" s="33" t="s">
        <v>39</v>
      </c>
      <c r="F41" s="33" t="s">
        <v>1073</v>
      </c>
      <c r="G41" s="33" t="s">
        <v>41</v>
      </c>
      <c r="H41" s="34"/>
      <c r="I41" s="25" t="s">
        <v>1101</v>
      </c>
      <c r="J41" s="37"/>
      <c r="K41" s="35"/>
      <c r="L41" s="36"/>
      <c r="M41" s="36"/>
      <c r="N41" s="35"/>
      <c r="O41" s="37"/>
      <c r="P41" s="30"/>
      <c r="Q41" s="11" t="s">
        <v>1561</v>
      </c>
    </row>
    <row r="42" spans="1:17" s="60" customFormat="1" ht="130">
      <c r="A42" s="27" t="s">
        <v>993</v>
      </c>
      <c r="B42" s="45" t="s">
        <v>1000</v>
      </c>
      <c r="C42" s="143" t="s">
        <v>995</v>
      </c>
      <c r="D42" s="144"/>
      <c r="E42" s="144"/>
      <c r="F42" s="144"/>
      <c r="G42" s="144"/>
      <c r="H42" s="144"/>
      <c r="I42" s="144"/>
      <c r="J42" s="144"/>
      <c r="K42" s="146"/>
      <c r="L42" s="30" t="s">
        <v>1884</v>
      </c>
      <c r="M42" s="30"/>
      <c r="N42" s="30"/>
      <c r="O42" s="25" t="s">
        <v>1316</v>
      </c>
      <c r="P42" s="30"/>
      <c r="Q42" s="11" t="s">
        <v>1561</v>
      </c>
    </row>
    <row r="43" spans="1:17" s="59" customFormat="1" ht="130">
      <c r="A43" s="27" t="s">
        <v>33</v>
      </c>
      <c r="B43" s="28" t="s">
        <v>1000</v>
      </c>
      <c r="C43" s="135" t="s">
        <v>37</v>
      </c>
      <c r="D43" s="137"/>
      <c r="E43" s="137"/>
      <c r="F43" s="137"/>
      <c r="G43" s="138"/>
      <c r="H43" s="29" t="s">
        <v>291</v>
      </c>
      <c r="I43" s="25" t="s">
        <v>1562</v>
      </c>
      <c r="J43" s="25" t="s">
        <v>1101</v>
      </c>
      <c r="K43" s="30"/>
      <c r="L43" s="30" t="s">
        <v>1884</v>
      </c>
      <c r="M43" s="30"/>
      <c r="N43" s="30"/>
      <c r="O43" s="25" t="s">
        <v>1316</v>
      </c>
      <c r="P43" s="25"/>
      <c r="Q43" s="11" t="s">
        <v>1563</v>
      </c>
    </row>
    <row r="44" spans="1:17" s="60" customFormat="1" ht="78">
      <c r="A44" s="31" t="s">
        <v>36</v>
      </c>
      <c r="B44" s="31" t="s">
        <v>37</v>
      </c>
      <c r="C44" s="62" t="s">
        <v>1559</v>
      </c>
      <c r="D44" s="33" t="s">
        <v>1560</v>
      </c>
      <c r="E44" s="33" t="s">
        <v>39</v>
      </c>
      <c r="F44" s="33" t="s">
        <v>1073</v>
      </c>
      <c r="G44" s="33" t="s">
        <v>41</v>
      </c>
      <c r="H44" s="34"/>
      <c r="I44" s="25" t="s">
        <v>1101</v>
      </c>
      <c r="J44" s="37"/>
      <c r="K44" s="35"/>
      <c r="L44" s="36"/>
      <c r="M44" s="36"/>
      <c r="N44" s="35"/>
      <c r="O44" s="37"/>
      <c r="P44" s="30"/>
      <c r="Q44" s="11" t="s">
        <v>1563</v>
      </c>
    </row>
    <row r="45" spans="1:17" s="60" customFormat="1" ht="13">
      <c r="A45" s="27" t="s">
        <v>33</v>
      </c>
      <c r="B45" s="28" t="s">
        <v>1000</v>
      </c>
      <c r="C45" s="135" t="s">
        <v>572</v>
      </c>
      <c r="D45" s="137"/>
      <c r="E45" s="137"/>
      <c r="F45" s="137"/>
      <c r="G45" s="138"/>
      <c r="H45" s="29" t="s">
        <v>571</v>
      </c>
      <c r="I45" s="25" t="s">
        <v>1136</v>
      </c>
      <c r="J45" s="25" t="s">
        <v>1101</v>
      </c>
      <c r="K45" s="30"/>
      <c r="L45" s="30"/>
      <c r="M45" s="30"/>
      <c r="N45" s="30"/>
      <c r="O45" s="25" t="s">
        <v>1137</v>
      </c>
      <c r="P45" s="30"/>
      <c r="Q45" s="11" t="s">
        <v>1564</v>
      </c>
    </row>
    <row r="46" spans="1:17" s="59" customFormat="1" ht="91">
      <c r="A46" s="31" t="s">
        <v>36</v>
      </c>
      <c r="B46" s="31" t="s">
        <v>572</v>
      </c>
      <c r="C46" s="84" t="s">
        <v>1559</v>
      </c>
      <c r="D46" s="36" t="s">
        <v>1565</v>
      </c>
      <c r="E46" s="36" t="s">
        <v>39</v>
      </c>
      <c r="F46" s="36" t="s">
        <v>1073</v>
      </c>
      <c r="G46" s="36" t="s">
        <v>41</v>
      </c>
      <c r="H46" s="34"/>
      <c r="I46" s="25" t="s">
        <v>1101</v>
      </c>
      <c r="J46" s="37"/>
      <c r="K46" s="35"/>
      <c r="L46" s="36"/>
      <c r="M46" s="36"/>
      <c r="N46" s="35"/>
      <c r="O46" s="37"/>
      <c r="P46" s="25"/>
      <c r="Q46" s="11" t="s">
        <v>1564</v>
      </c>
    </row>
    <row r="47" spans="1:17" s="59" customFormat="1" ht="13">
      <c r="A47" s="27" t="s">
        <v>33</v>
      </c>
      <c r="B47" s="28" t="s">
        <v>1000</v>
      </c>
      <c r="C47" s="135" t="s">
        <v>190</v>
      </c>
      <c r="D47" s="137"/>
      <c r="E47" s="137"/>
      <c r="F47" s="137"/>
      <c r="G47" s="138"/>
      <c r="H47" s="29" t="s">
        <v>294</v>
      </c>
      <c r="I47" s="25" t="s">
        <v>1566</v>
      </c>
      <c r="J47" s="25" t="s">
        <v>1101</v>
      </c>
      <c r="K47" s="30"/>
      <c r="L47" s="30"/>
      <c r="M47" s="30"/>
      <c r="N47" s="30"/>
      <c r="O47" s="25" t="s">
        <v>1137</v>
      </c>
      <c r="P47" s="25"/>
      <c r="Q47" s="11" t="s">
        <v>1564</v>
      </c>
    </row>
    <row r="48" spans="1:17" s="60" customFormat="1" ht="91">
      <c r="A48" s="31" t="s">
        <v>36</v>
      </c>
      <c r="B48" s="31" t="s">
        <v>190</v>
      </c>
      <c r="C48" s="62" t="s">
        <v>1559</v>
      </c>
      <c r="D48" s="33" t="s">
        <v>1116</v>
      </c>
      <c r="E48" s="33" t="s">
        <v>39</v>
      </c>
      <c r="F48" s="33" t="s">
        <v>1073</v>
      </c>
      <c r="G48" s="33" t="s">
        <v>41</v>
      </c>
      <c r="H48" s="34"/>
      <c r="I48" s="25" t="s">
        <v>1101</v>
      </c>
      <c r="J48" s="37"/>
      <c r="K48" s="35"/>
      <c r="L48" s="36"/>
      <c r="M48" s="36"/>
      <c r="N48" s="35"/>
      <c r="O48" s="37"/>
      <c r="P48" s="30"/>
      <c r="Q48" s="11" t="s">
        <v>1567</v>
      </c>
    </row>
    <row r="49" spans="1:17" s="60" customFormat="1" ht="13">
      <c r="A49" s="27" t="s">
        <v>993</v>
      </c>
      <c r="B49" s="45" t="s">
        <v>1000</v>
      </c>
      <c r="C49" s="143" t="s">
        <v>996</v>
      </c>
      <c r="D49" s="144"/>
      <c r="E49" s="144"/>
      <c r="F49" s="144"/>
      <c r="G49" s="144"/>
      <c r="H49" s="144"/>
      <c r="I49" s="144"/>
      <c r="J49" s="144"/>
      <c r="K49" s="146"/>
      <c r="L49" s="30"/>
      <c r="M49" s="30"/>
      <c r="N49" s="30"/>
      <c r="O49" s="25" t="s">
        <v>1137</v>
      </c>
      <c r="P49" s="30"/>
      <c r="Q49" s="11" t="s">
        <v>1567</v>
      </c>
    </row>
    <row r="50" spans="1:17" s="59" customFormat="1" ht="13">
      <c r="A50" s="27" t="s">
        <v>33</v>
      </c>
      <c r="B50" s="28" t="s">
        <v>1000</v>
      </c>
      <c r="C50" s="135" t="s">
        <v>877</v>
      </c>
      <c r="D50" s="137"/>
      <c r="E50" s="137"/>
      <c r="F50" s="137"/>
      <c r="G50" s="138"/>
      <c r="H50" s="29" t="s">
        <v>878</v>
      </c>
      <c r="I50" s="25" t="s">
        <v>1101</v>
      </c>
      <c r="J50" s="25" t="s">
        <v>1101</v>
      </c>
      <c r="K50" s="30"/>
      <c r="L50" s="30"/>
      <c r="M50" s="30"/>
      <c r="N50" s="30"/>
      <c r="O50" s="25" t="s">
        <v>1137</v>
      </c>
      <c r="P50" s="25"/>
      <c r="Q50" s="11" t="s">
        <v>1567</v>
      </c>
    </row>
    <row r="51" spans="1:17" s="60" customFormat="1" ht="78">
      <c r="A51" s="31" t="s">
        <v>36</v>
      </c>
      <c r="B51" s="31" t="s">
        <v>877</v>
      </c>
      <c r="C51" s="62" t="s">
        <v>1568</v>
      </c>
      <c r="D51" s="33" t="s">
        <v>1102</v>
      </c>
      <c r="E51" s="33" t="s">
        <v>39</v>
      </c>
      <c r="F51" s="33" t="s">
        <v>1073</v>
      </c>
      <c r="G51" s="33" t="s">
        <v>41</v>
      </c>
      <c r="H51" s="34"/>
      <c r="I51" s="25" t="s">
        <v>1101</v>
      </c>
      <c r="J51" s="37"/>
      <c r="K51" s="35"/>
      <c r="L51" s="36"/>
      <c r="M51" s="36"/>
      <c r="N51" s="35"/>
      <c r="O51" s="37"/>
      <c r="P51" s="30"/>
      <c r="Q51" s="11" t="s">
        <v>1569</v>
      </c>
    </row>
    <row r="52" spans="1:17" s="60" customFormat="1" ht="13">
      <c r="A52" s="27" t="s">
        <v>993</v>
      </c>
      <c r="B52" s="45" t="s">
        <v>1000</v>
      </c>
      <c r="C52" s="143" t="s">
        <v>997</v>
      </c>
      <c r="D52" s="144"/>
      <c r="E52" s="144"/>
      <c r="F52" s="144"/>
      <c r="G52" s="144"/>
      <c r="H52" s="144"/>
      <c r="I52" s="144"/>
      <c r="J52" s="144"/>
      <c r="K52" s="146"/>
      <c r="L52" s="30"/>
      <c r="M52" s="30"/>
      <c r="N52" s="30"/>
      <c r="O52" s="25" t="s">
        <v>1137</v>
      </c>
      <c r="P52" s="30"/>
      <c r="Q52" s="11" t="s">
        <v>1569</v>
      </c>
    </row>
    <row r="53" spans="1:17" s="59" customFormat="1" ht="13">
      <c r="A53" s="27" t="s">
        <v>33</v>
      </c>
      <c r="B53" s="28" t="s">
        <v>1000</v>
      </c>
      <c r="C53" s="135" t="s">
        <v>334</v>
      </c>
      <c r="D53" s="137"/>
      <c r="E53" s="137"/>
      <c r="F53" s="137"/>
      <c r="G53" s="138"/>
      <c r="H53" s="29" t="s">
        <v>335</v>
      </c>
      <c r="I53" s="25" t="s">
        <v>1101</v>
      </c>
      <c r="J53" s="25" t="s">
        <v>1101</v>
      </c>
      <c r="K53" s="30"/>
      <c r="L53" s="30"/>
      <c r="M53" s="30"/>
      <c r="N53" s="30"/>
      <c r="O53" s="25" t="s">
        <v>1137</v>
      </c>
      <c r="P53" s="25"/>
      <c r="Q53" s="11" t="s">
        <v>1570</v>
      </c>
    </row>
    <row r="54" spans="1:17" s="59" customFormat="1" ht="78">
      <c r="A54" s="31" t="s">
        <v>36</v>
      </c>
      <c r="B54" s="31" t="s">
        <v>334</v>
      </c>
      <c r="C54" s="84" t="s">
        <v>1571</v>
      </c>
      <c r="D54" s="36" t="s">
        <v>1572</v>
      </c>
      <c r="E54" s="36" t="s">
        <v>39</v>
      </c>
      <c r="F54" s="36" t="s">
        <v>1073</v>
      </c>
      <c r="G54" s="36" t="s">
        <v>41</v>
      </c>
      <c r="H54" s="34"/>
      <c r="I54" s="25" t="s">
        <v>1101</v>
      </c>
      <c r="J54" s="37"/>
      <c r="K54" s="35"/>
      <c r="L54" s="36"/>
      <c r="M54" s="36"/>
      <c r="N54" s="35"/>
      <c r="O54" s="37"/>
      <c r="P54" s="25"/>
      <c r="Q54" s="11" t="s">
        <v>1570</v>
      </c>
    </row>
    <row r="55" spans="1:17" s="60" customFormat="1" ht="13">
      <c r="A55" s="27" t="s">
        <v>993</v>
      </c>
      <c r="B55" s="45" t="s">
        <v>1000</v>
      </c>
      <c r="C55" s="143" t="s">
        <v>998</v>
      </c>
      <c r="D55" s="144"/>
      <c r="E55" s="144"/>
      <c r="F55" s="144"/>
      <c r="G55" s="144"/>
      <c r="H55" s="144"/>
      <c r="I55" s="144"/>
      <c r="J55" s="144"/>
      <c r="K55" s="146"/>
      <c r="L55" s="30"/>
      <c r="M55" s="30"/>
      <c r="N55" s="30"/>
      <c r="O55" s="25" t="s">
        <v>1137</v>
      </c>
      <c r="P55" s="30"/>
      <c r="Q55" s="11" t="s">
        <v>1573</v>
      </c>
    </row>
    <row r="56" spans="1:17" s="60" customFormat="1" ht="13">
      <c r="A56" s="27" t="s">
        <v>33</v>
      </c>
      <c r="B56" s="28" t="s">
        <v>1000</v>
      </c>
      <c r="C56" s="135" t="s">
        <v>604</v>
      </c>
      <c r="D56" s="137"/>
      <c r="E56" s="137"/>
      <c r="F56" s="137"/>
      <c r="G56" s="138"/>
      <c r="H56" s="29" t="s">
        <v>605</v>
      </c>
      <c r="I56" s="25" t="s">
        <v>1101</v>
      </c>
      <c r="J56" s="25" t="s">
        <v>1101</v>
      </c>
      <c r="K56" s="30"/>
      <c r="L56" s="30"/>
      <c r="M56" s="30"/>
      <c r="N56" s="30"/>
      <c r="O56" s="25" t="s">
        <v>1137</v>
      </c>
      <c r="P56" s="30"/>
      <c r="Q56" s="11" t="s">
        <v>1573</v>
      </c>
    </row>
    <row r="57" spans="1:17" s="59" customFormat="1" ht="78">
      <c r="A57" s="31" t="s">
        <v>36</v>
      </c>
      <c r="B57" s="31" t="s">
        <v>604</v>
      </c>
      <c r="C57" s="84" t="s">
        <v>1574</v>
      </c>
      <c r="D57" s="36" t="s">
        <v>1575</v>
      </c>
      <c r="E57" s="36" t="s">
        <v>39</v>
      </c>
      <c r="F57" s="36" t="s">
        <v>1073</v>
      </c>
      <c r="G57" s="36" t="s">
        <v>41</v>
      </c>
      <c r="H57" s="34"/>
      <c r="I57" s="25" t="s">
        <v>1101</v>
      </c>
      <c r="J57" s="37"/>
      <c r="K57" s="35"/>
      <c r="L57" s="36"/>
      <c r="M57" s="36"/>
      <c r="N57" s="35"/>
      <c r="O57" s="37"/>
      <c r="P57" s="25"/>
      <c r="Q57" s="11" t="s">
        <v>1573</v>
      </c>
    </row>
    <row r="58" spans="1:17" s="60" customFormat="1" ht="13">
      <c r="A58" s="27" t="s">
        <v>993</v>
      </c>
      <c r="B58" s="105" t="s">
        <v>1000</v>
      </c>
      <c r="C58" s="143" t="s">
        <v>999</v>
      </c>
      <c r="D58" s="144"/>
      <c r="E58" s="144"/>
      <c r="F58" s="144"/>
      <c r="G58" s="144"/>
      <c r="H58" s="144"/>
      <c r="I58" s="144"/>
      <c r="J58" s="144"/>
      <c r="K58" s="146"/>
      <c r="L58" s="30"/>
      <c r="M58" s="30"/>
      <c r="N58" s="30"/>
      <c r="O58" s="91" t="s">
        <v>1137</v>
      </c>
      <c r="P58" s="30"/>
      <c r="Q58" s="11" t="s">
        <v>1830</v>
      </c>
    </row>
    <row r="59" spans="1:17" s="60" customFormat="1" ht="13">
      <c r="A59" s="27" t="s">
        <v>33</v>
      </c>
      <c r="B59" s="28" t="s">
        <v>1000</v>
      </c>
      <c r="C59" s="135" t="s">
        <v>144</v>
      </c>
      <c r="D59" s="137"/>
      <c r="E59" s="137"/>
      <c r="F59" s="137"/>
      <c r="G59" s="138"/>
      <c r="H59" s="29" t="s">
        <v>145</v>
      </c>
      <c r="I59" s="25" t="s">
        <v>1101</v>
      </c>
      <c r="J59" s="91"/>
      <c r="K59" s="30"/>
      <c r="L59" s="30"/>
      <c r="M59" s="30"/>
      <c r="N59" s="30"/>
      <c r="O59" s="91" t="s">
        <v>1137</v>
      </c>
      <c r="P59" s="30"/>
      <c r="Q59" s="11" t="s">
        <v>1831</v>
      </c>
    </row>
    <row r="60" spans="1:17" s="59" customFormat="1" ht="91">
      <c r="A60" s="31" t="s">
        <v>36</v>
      </c>
      <c r="B60" s="31" t="s">
        <v>144</v>
      </c>
      <c r="C60" s="84" t="s">
        <v>1577</v>
      </c>
      <c r="D60" s="36" t="s">
        <v>1086</v>
      </c>
      <c r="E60" s="36" t="s">
        <v>39</v>
      </c>
      <c r="F60" s="36" t="s">
        <v>1073</v>
      </c>
      <c r="G60" s="36" t="s">
        <v>41</v>
      </c>
      <c r="H60" s="34"/>
      <c r="I60" s="25" t="s">
        <v>1101</v>
      </c>
      <c r="J60" s="37"/>
      <c r="K60" s="35"/>
      <c r="L60" s="36"/>
      <c r="M60" s="36"/>
      <c r="N60" s="35"/>
      <c r="O60" s="37"/>
      <c r="P60" s="25"/>
      <c r="Q60" s="11" t="s">
        <v>1576</v>
      </c>
    </row>
    <row r="61" spans="1:17" s="61" customFormat="1" ht="51.75" customHeight="1">
      <c r="A61" s="27" t="s">
        <v>29</v>
      </c>
      <c r="B61" s="45" t="s">
        <v>1005</v>
      </c>
      <c r="C61" s="139" t="s">
        <v>1006</v>
      </c>
      <c r="D61" s="139"/>
      <c r="E61" s="139"/>
      <c r="F61" s="139"/>
      <c r="G61" s="139"/>
      <c r="H61" s="139"/>
      <c r="I61" s="73" t="s">
        <v>1007</v>
      </c>
      <c r="J61" s="73" t="s">
        <v>1008</v>
      </c>
      <c r="K61" s="106" t="s">
        <v>1009</v>
      </c>
      <c r="L61" s="106"/>
      <c r="M61" s="106"/>
      <c r="N61" s="106"/>
      <c r="O61" s="25" t="s">
        <v>1137</v>
      </c>
      <c r="P61" s="74"/>
      <c r="Q61" s="11" t="s">
        <v>1578</v>
      </c>
    </row>
    <row r="62" spans="1:17" s="59" customFormat="1" ht="13">
      <c r="A62" s="27" t="s">
        <v>993</v>
      </c>
      <c r="B62" s="45" t="s">
        <v>1005</v>
      </c>
      <c r="C62" s="143" t="s">
        <v>994</v>
      </c>
      <c r="D62" s="144"/>
      <c r="E62" s="144"/>
      <c r="F62" s="144"/>
      <c r="G62" s="144"/>
      <c r="H62" s="144"/>
      <c r="I62" s="145"/>
      <c r="J62" s="145"/>
      <c r="K62" s="146"/>
      <c r="L62" s="30"/>
      <c r="M62" s="30"/>
      <c r="N62" s="30"/>
      <c r="O62" s="25" t="s">
        <v>1137</v>
      </c>
      <c r="P62" s="25"/>
      <c r="Q62" s="11" t="s">
        <v>1578</v>
      </c>
    </row>
    <row r="63" spans="1:17" s="60" customFormat="1" ht="13">
      <c r="A63" s="27" t="s">
        <v>33</v>
      </c>
      <c r="B63" s="28" t="s">
        <v>1005</v>
      </c>
      <c r="C63" s="135" t="s">
        <v>37</v>
      </c>
      <c r="D63" s="137"/>
      <c r="E63" s="137"/>
      <c r="F63" s="137"/>
      <c r="G63" s="138"/>
      <c r="H63" s="29" t="s">
        <v>291</v>
      </c>
      <c r="I63" s="25" t="s">
        <v>1101</v>
      </c>
      <c r="J63" s="25" t="s">
        <v>1101</v>
      </c>
      <c r="K63" s="30"/>
      <c r="L63" s="30"/>
      <c r="M63" s="30"/>
      <c r="N63" s="30"/>
      <c r="O63" s="25" t="s">
        <v>1137</v>
      </c>
      <c r="P63" s="30"/>
      <c r="Q63" s="11" t="s">
        <v>1579</v>
      </c>
    </row>
    <row r="64" spans="1:17" s="60" customFormat="1" ht="54">
      <c r="A64" s="31" t="s">
        <v>36</v>
      </c>
      <c r="B64" s="31" t="s">
        <v>37</v>
      </c>
      <c r="C64" s="62" t="s">
        <v>1580</v>
      </c>
      <c r="D64" s="43" t="s">
        <v>1581</v>
      </c>
      <c r="E64" s="32" t="str">
        <f>HYPERLINK("01-组织级\02-组织工作库\03-QA活动库\组织级工作产品和过程检查表(Kamfu-ORG-PQA-Checklist_20180627)V1-0-engl.xlsx","engl")</f>
        <v>engl</v>
      </c>
      <c r="F64" s="33" t="s">
        <v>1073</v>
      </c>
      <c r="G64" s="33" t="s">
        <v>41</v>
      </c>
      <c r="H64" s="34"/>
      <c r="I64" s="25" t="s">
        <v>1101</v>
      </c>
      <c r="J64" s="37"/>
      <c r="K64" s="35"/>
      <c r="L64" s="36"/>
      <c r="M64" s="36"/>
      <c r="N64" s="35"/>
      <c r="O64" s="37"/>
      <c r="P64" s="30" t="s">
        <v>1124</v>
      </c>
      <c r="Q64" s="11" t="s">
        <v>1579</v>
      </c>
    </row>
    <row r="65" spans="1:17" s="59" customFormat="1" ht="13">
      <c r="A65" s="27" t="s">
        <v>33</v>
      </c>
      <c r="B65" s="28" t="s">
        <v>1005</v>
      </c>
      <c r="C65" s="135" t="s">
        <v>190</v>
      </c>
      <c r="D65" s="137"/>
      <c r="E65" s="137"/>
      <c r="F65" s="137"/>
      <c r="G65" s="138"/>
      <c r="H65" s="29" t="s">
        <v>294</v>
      </c>
      <c r="I65" s="25" t="s">
        <v>1101</v>
      </c>
      <c r="J65" s="25" t="s">
        <v>1101</v>
      </c>
      <c r="K65" s="30"/>
      <c r="L65" s="30"/>
      <c r="M65" s="30"/>
      <c r="N65" s="30"/>
      <c r="O65" s="25" t="s">
        <v>1137</v>
      </c>
      <c r="P65" s="25"/>
      <c r="Q65" s="11" t="s">
        <v>1579</v>
      </c>
    </row>
    <row r="66" spans="1:17" s="60" customFormat="1" ht="117">
      <c r="A66" s="31" t="s">
        <v>36</v>
      </c>
      <c r="B66" s="31" t="s">
        <v>190</v>
      </c>
      <c r="C66" s="62" t="s">
        <v>1580</v>
      </c>
      <c r="D66" s="33" t="s">
        <v>1582</v>
      </c>
      <c r="E66" s="33" t="s">
        <v>39</v>
      </c>
      <c r="F66" s="33" t="s">
        <v>1073</v>
      </c>
      <c r="G66" s="33" t="s">
        <v>41</v>
      </c>
      <c r="H66" s="34"/>
      <c r="I66" s="25" t="s">
        <v>1101</v>
      </c>
      <c r="J66" s="37"/>
      <c r="K66" s="35"/>
      <c r="L66" s="36"/>
      <c r="M66" s="36"/>
      <c r="N66" s="35"/>
      <c r="O66" s="37"/>
      <c r="P66" s="30"/>
      <c r="Q66" s="11" t="s">
        <v>1583</v>
      </c>
    </row>
    <row r="67" spans="1:17" s="60" customFormat="1" ht="13">
      <c r="A67" s="27" t="s">
        <v>993</v>
      </c>
      <c r="B67" s="45" t="s">
        <v>1005</v>
      </c>
      <c r="C67" s="143" t="s">
        <v>995</v>
      </c>
      <c r="D67" s="144"/>
      <c r="E67" s="144"/>
      <c r="F67" s="144"/>
      <c r="G67" s="144"/>
      <c r="H67" s="144"/>
      <c r="I67" s="144"/>
      <c r="J67" s="144"/>
      <c r="K67" s="146"/>
      <c r="L67" s="30"/>
      <c r="M67" s="30"/>
      <c r="N67" s="30"/>
      <c r="O67" s="25" t="s">
        <v>1137</v>
      </c>
      <c r="P67" s="30"/>
      <c r="Q67" s="11" t="s">
        <v>1583</v>
      </c>
    </row>
    <row r="68" spans="1:17" s="59" customFormat="1" ht="13">
      <c r="A68" s="27" t="s">
        <v>33</v>
      </c>
      <c r="B68" s="28" t="s">
        <v>1005</v>
      </c>
      <c r="C68" s="135" t="s">
        <v>37</v>
      </c>
      <c r="D68" s="137"/>
      <c r="E68" s="137"/>
      <c r="F68" s="137"/>
      <c r="G68" s="138"/>
      <c r="H68" s="29" t="s">
        <v>291</v>
      </c>
      <c r="I68" s="25" t="s">
        <v>1101</v>
      </c>
      <c r="J68" s="25" t="s">
        <v>1101</v>
      </c>
      <c r="K68" s="30"/>
      <c r="L68" s="30"/>
      <c r="M68" s="30"/>
      <c r="N68" s="30"/>
      <c r="O68" s="25" t="s">
        <v>1137</v>
      </c>
      <c r="P68" s="25"/>
      <c r="Q68" s="11" t="s">
        <v>1584</v>
      </c>
    </row>
    <row r="69" spans="1:17" s="59" customFormat="1" ht="104">
      <c r="A69" s="31" t="s">
        <v>36</v>
      </c>
      <c r="B69" s="31" t="s">
        <v>37</v>
      </c>
      <c r="C69" s="84" t="s">
        <v>1580</v>
      </c>
      <c r="D69" s="36" t="s">
        <v>1581</v>
      </c>
      <c r="E69" s="36" t="s">
        <v>39</v>
      </c>
      <c r="F69" s="36" t="s">
        <v>1073</v>
      </c>
      <c r="G69" s="36" t="s">
        <v>41</v>
      </c>
      <c r="H69" s="34"/>
      <c r="I69" s="25" t="s">
        <v>1101</v>
      </c>
      <c r="J69" s="37"/>
      <c r="K69" s="35"/>
      <c r="L69" s="36"/>
      <c r="M69" s="36"/>
      <c r="N69" s="35"/>
      <c r="O69" s="37"/>
      <c r="P69" s="25"/>
      <c r="Q69" s="11" t="s">
        <v>1584</v>
      </c>
    </row>
    <row r="70" spans="1:17" s="60" customFormat="1" ht="13">
      <c r="A70" s="27" t="s">
        <v>33</v>
      </c>
      <c r="B70" s="28" t="s">
        <v>1005</v>
      </c>
      <c r="C70" s="135" t="s">
        <v>572</v>
      </c>
      <c r="D70" s="137"/>
      <c r="E70" s="137"/>
      <c r="F70" s="137"/>
      <c r="G70" s="138"/>
      <c r="H70" s="29" t="s">
        <v>571</v>
      </c>
      <c r="I70" s="25" t="s">
        <v>1101</v>
      </c>
      <c r="J70" s="25" t="s">
        <v>1101</v>
      </c>
      <c r="K70" s="30"/>
      <c r="L70" s="30"/>
      <c r="M70" s="30"/>
      <c r="N70" s="30"/>
      <c r="O70" s="25" t="s">
        <v>1137</v>
      </c>
      <c r="P70" s="30"/>
      <c r="Q70" s="11" t="s">
        <v>1585</v>
      </c>
    </row>
    <row r="71" spans="1:17" s="60" customFormat="1" ht="247">
      <c r="A71" s="31" t="s">
        <v>36</v>
      </c>
      <c r="B71" s="31" t="s">
        <v>572</v>
      </c>
      <c r="C71" s="62" t="s">
        <v>1586</v>
      </c>
      <c r="D71" s="33" t="s">
        <v>1587</v>
      </c>
      <c r="E71" s="33" t="s">
        <v>39</v>
      </c>
      <c r="F71" s="33" t="s">
        <v>1073</v>
      </c>
      <c r="G71" s="33" t="s">
        <v>41</v>
      </c>
      <c r="H71" s="34"/>
      <c r="I71" s="25" t="s">
        <v>1101</v>
      </c>
      <c r="J71" s="37"/>
      <c r="K71" s="35"/>
      <c r="L71" s="36"/>
      <c r="M71" s="36"/>
      <c r="N71" s="35"/>
      <c r="O71" s="37"/>
      <c r="P71" s="30"/>
      <c r="Q71" s="11" t="s">
        <v>1585</v>
      </c>
    </row>
    <row r="72" spans="1:17" s="59" customFormat="1" ht="13">
      <c r="A72" s="27" t="s">
        <v>33</v>
      </c>
      <c r="B72" s="28" t="s">
        <v>1005</v>
      </c>
      <c r="C72" s="135" t="s">
        <v>190</v>
      </c>
      <c r="D72" s="137"/>
      <c r="E72" s="137"/>
      <c r="F72" s="137"/>
      <c r="G72" s="138"/>
      <c r="H72" s="29" t="s">
        <v>294</v>
      </c>
      <c r="I72" s="25" t="s">
        <v>1101</v>
      </c>
      <c r="J72" s="25" t="s">
        <v>1101</v>
      </c>
      <c r="K72" s="30"/>
      <c r="L72" s="30"/>
      <c r="M72" s="30"/>
      <c r="N72" s="30"/>
      <c r="O72" s="25" t="s">
        <v>1137</v>
      </c>
      <c r="P72" s="25"/>
      <c r="Q72" s="11" t="s">
        <v>1585</v>
      </c>
    </row>
    <row r="73" spans="1:17" s="60" customFormat="1" ht="117">
      <c r="A73" s="31" t="s">
        <v>36</v>
      </c>
      <c r="B73" s="31" t="s">
        <v>190</v>
      </c>
      <c r="C73" s="62" t="s">
        <v>1580</v>
      </c>
      <c r="D73" s="33" t="s">
        <v>1582</v>
      </c>
      <c r="E73" s="33" t="s">
        <v>39</v>
      </c>
      <c r="F73" s="33" t="s">
        <v>1073</v>
      </c>
      <c r="G73" s="33" t="s">
        <v>41</v>
      </c>
      <c r="H73" s="34"/>
      <c r="I73" s="25" t="s">
        <v>1101</v>
      </c>
      <c r="J73" s="37"/>
      <c r="K73" s="35"/>
      <c r="L73" s="36"/>
      <c r="M73" s="36"/>
      <c r="N73" s="35"/>
      <c r="O73" s="37"/>
      <c r="P73" s="30"/>
      <c r="Q73" s="11" t="s">
        <v>1588</v>
      </c>
    </row>
    <row r="74" spans="1:17" s="60" customFormat="1" ht="13">
      <c r="A74" s="27" t="s">
        <v>993</v>
      </c>
      <c r="B74" s="45" t="s">
        <v>1005</v>
      </c>
      <c r="C74" s="143" t="s">
        <v>996</v>
      </c>
      <c r="D74" s="144"/>
      <c r="E74" s="144"/>
      <c r="F74" s="144"/>
      <c r="G74" s="144"/>
      <c r="H74" s="144"/>
      <c r="I74" s="144"/>
      <c r="J74" s="144"/>
      <c r="K74" s="146"/>
      <c r="L74" s="30"/>
      <c r="M74" s="30"/>
      <c r="N74" s="30"/>
      <c r="O74" s="25" t="s">
        <v>1137</v>
      </c>
      <c r="P74" s="30"/>
      <c r="Q74" s="11" t="s">
        <v>1588</v>
      </c>
    </row>
    <row r="75" spans="1:17" s="59" customFormat="1" ht="13">
      <c r="A75" s="27" t="s">
        <v>33</v>
      </c>
      <c r="B75" s="28" t="s">
        <v>1005</v>
      </c>
      <c r="C75" s="135" t="s">
        <v>877</v>
      </c>
      <c r="D75" s="137"/>
      <c r="E75" s="137"/>
      <c r="F75" s="137"/>
      <c r="G75" s="138"/>
      <c r="H75" s="29" t="s">
        <v>878</v>
      </c>
      <c r="I75" s="25" t="s">
        <v>1101</v>
      </c>
      <c r="J75" s="25" t="s">
        <v>1101</v>
      </c>
      <c r="K75" s="30"/>
      <c r="L75" s="30"/>
      <c r="M75" s="30"/>
      <c r="N75" s="30"/>
      <c r="O75" s="25" t="s">
        <v>1137</v>
      </c>
      <c r="P75" s="25"/>
      <c r="Q75" s="11" t="s">
        <v>1588</v>
      </c>
    </row>
    <row r="76" spans="1:17" s="59" customFormat="1" ht="91">
      <c r="A76" s="31" t="s">
        <v>36</v>
      </c>
      <c r="B76" s="31" t="s">
        <v>877</v>
      </c>
      <c r="C76" s="84" t="s">
        <v>1589</v>
      </c>
      <c r="D76" s="36" t="s">
        <v>1590</v>
      </c>
      <c r="E76" s="36" t="s">
        <v>39</v>
      </c>
      <c r="F76" s="36" t="s">
        <v>1073</v>
      </c>
      <c r="G76" s="36" t="s">
        <v>41</v>
      </c>
      <c r="H76" s="34"/>
      <c r="I76" s="25" t="s">
        <v>1101</v>
      </c>
      <c r="J76" s="37"/>
      <c r="K76" s="35"/>
      <c r="L76" s="36"/>
      <c r="M76" s="36"/>
      <c r="N76" s="35"/>
      <c r="O76" s="37"/>
      <c r="P76" s="25"/>
      <c r="Q76" s="11" t="s">
        <v>1591</v>
      </c>
    </row>
    <row r="77" spans="1:17" s="60" customFormat="1" ht="13">
      <c r="A77" s="27" t="s">
        <v>993</v>
      </c>
      <c r="B77" s="45" t="s">
        <v>1005</v>
      </c>
      <c r="C77" s="143" t="s">
        <v>997</v>
      </c>
      <c r="D77" s="144"/>
      <c r="E77" s="144"/>
      <c r="F77" s="144"/>
      <c r="G77" s="144"/>
      <c r="H77" s="144"/>
      <c r="I77" s="144"/>
      <c r="J77" s="144"/>
      <c r="K77" s="146"/>
      <c r="L77" s="30"/>
      <c r="M77" s="30"/>
      <c r="N77" s="30"/>
      <c r="O77" s="25" t="s">
        <v>1137</v>
      </c>
      <c r="P77" s="30"/>
      <c r="Q77" s="11" t="s">
        <v>1591</v>
      </c>
    </row>
    <row r="78" spans="1:17" s="60" customFormat="1" ht="13">
      <c r="A78" s="27" t="s">
        <v>33</v>
      </c>
      <c r="B78" s="28" t="s">
        <v>1005</v>
      </c>
      <c r="C78" s="135" t="s">
        <v>334</v>
      </c>
      <c r="D78" s="137"/>
      <c r="E78" s="137"/>
      <c r="F78" s="137"/>
      <c r="G78" s="138"/>
      <c r="H78" s="29" t="s">
        <v>335</v>
      </c>
      <c r="I78" s="25" t="s">
        <v>1101</v>
      </c>
      <c r="J78" s="25" t="s">
        <v>1101</v>
      </c>
      <c r="K78" s="30"/>
      <c r="L78" s="30"/>
      <c r="M78" s="30"/>
      <c r="N78" s="30"/>
      <c r="O78" s="25" t="s">
        <v>1137</v>
      </c>
      <c r="P78" s="30"/>
      <c r="Q78" s="11" t="s">
        <v>1591</v>
      </c>
    </row>
    <row r="79" spans="1:17" s="59" customFormat="1" ht="91">
      <c r="A79" s="31" t="s">
        <v>36</v>
      </c>
      <c r="B79" s="31" t="s">
        <v>334</v>
      </c>
      <c r="C79" s="84" t="s">
        <v>1592</v>
      </c>
      <c r="D79" s="36" t="s">
        <v>1593</v>
      </c>
      <c r="E79" s="36" t="s">
        <v>39</v>
      </c>
      <c r="F79" s="36" t="s">
        <v>1073</v>
      </c>
      <c r="G79" s="36" t="s">
        <v>41</v>
      </c>
      <c r="H79" s="34"/>
      <c r="I79" s="25" t="s">
        <v>1101</v>
      </c>
      <c r="J79" s="37"/>
      <c r="K79" s="35"/>
      <c r="L79" s="36"/>
      <c r="M79" s="36"/>
      <c r="N79" s="35"/>
      <c r="O79" s="37"/>
      <c r="P79" s="25"/>
      <c r="Q79" s="11" t="s">
        <v>1594</v>
      </c>
    </row>
    <row r="80" spans="1:17" s="60" customFormat="1" ht="13">
      <c r="A80" s="27" t="s">
        <v>993</v>
      </c>
      <c r="B80" s="45" t="s">
        <v>1005</v>
      </c>
      <c r="C80" s="143" t="s">
        <v>998</v>
      </c>
      <c r="D80" s="144"/>
      <c r="E80" s="144"/>
      <c r="F80" s="144"/>
      <c r="G80" s="144"/>
      <c r="H80" s="144"/>
      <c r="I80" s="144"/>
      <c r="J80" s="144"/>
      <c r="K80" s="146"/>
      <c r="L80" s="30"/>
      <c r="M80" s="30"/>
      <c r="N80" s="30"/>
      <c r="O80" s="25" t="s">
        <v>1137</v>
      </c>
      <c r="P80" s="30"/>
      <c r="Q80" s="11" t="s">
        <v>1594</v>
      </c>
    </row>
    <row r="81" spans="1:17" s="60" customFormat="1" ht="13">
      <c r="A81" s="27" t="s">
        <v>33</v>
      </c>
      <c r="B81" s="28" t="s">
        <v>1005</v>
      </c>
      <c r="C81" s="135" t="s">
        <v>604</v>
      </c>
      <c r="D81" s="137"/>
      <c r="E81" s="137"/>
      <c r="F81" s="137"/>
      <c r="G81" s="138"/>
      <c r="H81" s="29" t="s">
        <v>605</v>
      </c>
      <c r="I81" s="25" t="s">
        <v>1101</v>
      </c>
      <c r="J81" s="25" t="s">
        <v>1101</v>
      </c>
      <c r="K81" s="30"/>
      <c r="L81" s="30"/>
      <c r="M81" s="30"/>
      <c r="N81" s="30"/>
      <c r="O81" s="25" t="s">
        <v>1137</v>
      </c>
      <c r="P81" s="30"/>
      <c r="Q81" s="11" t="s">
        <v>1594</v>
      </c>
    </row>
    <row r="82" spans="1:17" s="59" customFormat="1" ht="104">
      <c r="A82" s="31" t="s">
        <v>36</v>
      </c>
      <c r="B82" s="31" t="s">
        <v>604</v>
      </c>
      <c r="C82" s="84" t="s">
        <v>1595</v>
      </c>
      <c r="D82" s="36" t="s">
        <v>1596</v>
      </c>
      <c r="E82" s="36" t="s">
        <v>39</v>
      </c>
      <c r="F82" s="36" t="s">
        <v>1073</v>
      </c>
      <c r="G82" s="36" t="s">
        <v>41</v>
      </c>
      <c r="H82" s="34"/>
      <c r="I82" s="25" t="s">
        <v>1101</v>
      </c>
      <c r="J82" s="37"/>
      <c r="K82" s="35"/>
      <c r="L82" s="36"/>
      <c r="M82" s="36"/>
      <c r="N82" s="35"/>
      <c r="O82" s="37"/>
      <c r="P82" s="25"/>
      <c r="Q82" s="11" t="s">
        <v>1597</v>
      </c>
    </row>
    <row r="83" spans="1:17" s="59" customFormat="1" ht="13">
      <c r="A83" s="27" t="s">
        <v>993</v>
      </c>
      <c r="B83" s="105" t="s">
        <v>1005</v>
      </c>
      <c r="C83" s="143" t="s">
        <v>999</v>
      </c>
      <c r="D83" s="144"/>
      <c r="E83" s="144"/>
      <c r="F83" s="144"/>
      <c r="G83" s="144"/>
      <c r="H83" s="144"/>
      <c r="I83" s="145"/>
      <c r="J83" s="145"/>
      <c r="K83" s="146"/>
      <c r="L83" s="30"/>
      <c r="M83" s="30"/>
      <c r="N83" s="30"/>
      <c r="O83" s="91" t="s">
        <v>1137</v>
      </c>
      <c r="P83" s="25"/>
      <c r="Q83" s="11" t="s">
        <v>1832</v>
      </c>
    </row>
    <row r="84" spans="1:17" s="59" customFormat="1" ht="13">
      <c r="A84" s="27" t="s">
        <v>33</v>
      </c>
      <c r="B84" s="28" t="s">
        <v>1005</v>
      </c>
      <c r="C84" s="135" t="s">
        <v>144</v>
      </c>
      <c r="D84" s="137"/>
      <c r="E84" s="137"/>
      <c r="F84" s="137"/>
      <c r="G84" s="138"/>
      <c r="H84" s="29" t="s">
        <v>145</v>
      </c>
      <c r="I84" s="25" t="s">
        <v>1101</v>
      </c>
      <c r="J84" s="25"/>
      <c r="K84" s="30"/>
      <c r="L84" s="30"/>
      <c r="M84" s="30"/>
      <c r="N84" s="30"/>
      <c r="O84" s="91" t="s">
        <v>1137</v>
      </c>
      <c r="P84" s="25"/>
      <c r="Q84" s="11" t="s">
        <v>1832</v>
      </c>
    </row>
    <row r="85" spans="1:17" s="59" customFormat="1" ht="65">
      <c r="A85" s="31" t="s">
        <v>36</v>
      </c>
      <c r="B85" s="31" t="s">
        <v>144</v>
      </c>
      <c r="C85" s="84" t="s">
        <v>1599</v>
      </c>
      <c r="D85" s="36" t="s">
        <v>1600</v>
      </c>
      <c r="E85" s="36" t="s">
        <v>39</v>
      </c>
      <c r="F85" s="36" t="s">
        <v>1073</v>
      </c>
      <c r="G85" s="36" t="s">
        <v>41</v>
      </c>
      <c r="H85" s="34"/>
      <c r="I85" s="25" t="s">
        <v>1101</v>
      </c>
      <c r="J85" s="37"/>
      <c r="K85" s="35"/>
      <c r="L85" s="36"/>
      <c r="M85" s="36"/>
      <c r="N85" s="35"/>
      <c r="O85" s="37"/>
      <c r="P85" s="25"/>
      <c r="Q85" s="11" t="s">
        <v>1598</v>
      </c>
    </row>
    <row r="86" spans="1:17" s="59" customFormat="1" ht="13">
      <c r="A86" s="27" t="s">
        <v>27</v>
      </c>
      <c r="B86" s="82" t="s">
        <v>73</v>
      </c>
      <c r="C86" s="83"/>
      <c r="D86" s="83"/>
      <c r="E86" s="83"/>
      <c r="F86" s="83"/>
      <c r="G86" s="83"/>
      <c r="H86" s="83"/>
      <c r="I86" s="75"/>
      <c r="J86" s="75"/>
      <c r="K86" s="83"/>
      <c r="L86" s="30"/>
      <c r="M86" s="30"/>
      <c r="N86" s="30"/>
      <c r="O86" s="25"/>
      <c r="P86" s="74"/>
      <c r="Q86" s="11" t="s">
        <v>1601</v>
      </c>
    </row>
    <row r="87" spans="1:17" s="61" customFormat="1" ht="51.75" customHeight="1">
      <c r="A87" s="27" t="s">
        <v>29</v>
      </c>
      <c r="B87" s="45" t="s">
        <v>1011</v>
      </c>
      <c r="C87" s="139" t="s">
        <v>1012</v>
      </c>
      <c r="D87" s="139"/>
      <c r="E87" s="139"/>
      <c r="F87" s="139"/>
      <c r="G87" s="139"/>
      <c r="H87" s="139"/>
      <c r="I87" s="73" t="s">
        <v>1013</v>
      </c>
      <c r="J87" s="73" t="s">
        <v>1014</v>
      </c>
      <c r="K87" s="106" t="s">
        <v>1015</v>
      </c>
      <c r="L87" s="106"/>
      <c r="M87" s="106"/>
      <c r="N87" s="106"/>
      <c r="O87" s="25" t="s">
        <v>1137</v>
      </c>
      <c r="P87" s="74"/>
      <c r="Q87" s="11" t="s">
        <v>1601</v>
      </c>
    </row>
    <row r="88" spans="1:17" s="59" customFormat="1" ht="13">
      <c r="A88" s="27" t="s">
        <v>993</v>
      </c>
      <c r="B88" s="45" t="s">
        <v>1011</v>
      </c>
      <c r="C88" s="143" t="s">
        <v>994</v>
      </c>
      <c r="D88" s="144"/>
      <c r="E88" s="144"/>
      <c r="F88" s="144"/>
      <c r="G88" s="144"/>
      <c r="H88" s="144"/>
      <c r="I88" s="145"/>
      <c r="J88" s="145"/>
      <c r="K88" s="146"/>
      <c r="L88" s="30"/>
      <c r="M88" s="30"/>
      <c r="N88" s="30"/>
      <c r="O88" s="25" t="s">
        <v>1137</v>
      </c>
      <c r="P88" s="25"/>
      <c r="Q88" s="11" t="s">
        <v>1601</v>
      </c>
    </row>
    <row r="89" spans="1:17" s="59" customFormat="1" ht="13">
      <c r="A89" s="27" t="s">
        <v>33</v>
      </c>
      <c r="B89" s="28" t="s">
        <v>1011</v>
      </c>
      <c r="C89" s="135" t="s">
        <v>37</v>
      </c>
      <c r="D89" s="137"/>
      <c r="E89" s="137"/>
      <c r="F89" s="137"/>
      <c r="G89" s="138"/>
      <c r="H89" s="29" t="s">
        <v>291</v>
      </c>
      <c r="I89" s="25" t="s">
        <v>1101</v>
      </c>
      <c r="J89" s="25" t="s">
        <v>1101</v>
      </c>
      <c r="K89" s="30"/>
      <c r="L89" s="30"/>
      <c r="M89" s="30"/>
      <c r="N89" s="30"/>
      <c r="O89" s="25" t="s">
        <v>1137</v>
      </c>
      <c r="P89" s="25"/>
      <c r="Q89" s="11" t="s">
        <v>1602</v>
      </c>
    </row>
    <row r="90" spans="1:17" s="59" customFormat="1" ht="54">
      <c r="A90" s="31" t="s">
        <v>36</v>
      </c>
      <c r="B90" s="31" t="s">
        <v>37</v>
      </c>
      <c r="C90" s="84" t="s">
        <v>1603</v>
      </c>
      <c r="D90" s="43" t="s">
        <v>1604</v>
      </c>
      <c r="E90" s="85" t="str">
        <f>HYPERLINK("01-组织级\01-组织财富库\01-标准过程文件库\04-组织过程类\02-过程资产管理\裁剪指南 (Kamfu-SPI-PAD-Guid-Tailor)V1-1-engl.xlsx","engl")</f>
        <v>engl</v>
      </c>
      <c r="F90" s="36" t="s">
        <v>1073</v>
      </c>
      <c r="G90" s="36" t="s">
        <v>41</v>
      </c>
      <c r="H90" s="34"/>
      <c r="I90" s="25" t="s">
        <v>1101</v>
      </c>
      <c r="J90" s="37"/>
      <c r="K90" s="35"/>
      <c r="L90" s="36"/>
      <c r="M90" s="36"/>
      <c r="N90" s="35"/>
      <c r="O90" s="37"/>
      <c r="P90" s="25"/>
      <c r="Q90" s="11" t="s">
        <v>1602</v>
      </c>
    </row>
    <row r="91" spans="1:17" s="59" customFormat="1" ht="13">
      <c r="A91" s="27" t="s">
        <v>33</v>
      </c>
      <c r="B91" s="28" t="s">
        <v>1011</v>
      </c>
      <c r="C91" s="135" t="s">
        <v>190</v>
      </c>
      <c r="D91" s="137"/>
      <c r="E91" s="137"/>
      <c r="F91" s="137"/>
      <c r="G91" s="138"/>
      <c r="H91" s="29" t="s">
        <v>294</v>
      </c>
      <c r="I91" s="25" t="s">
        <v>1101</v>
      </c>
      <c r="J91" s="25" t="s">
        <v>1101</v>
      </c>
      <c r="K91" s="30"/>
      <c r="L91" s="30"/>
      <c r="M91" s="30"/>
      <c r="N91" s="30"/>
      <c r="O91" s="25" t="s">
        <v>1137</v>
      </c>
      <c r="P91" s="25"/>
      <c r="Q91" s="11" t="s">
        <v>1605</v>
      </c>
    </row>
    <row r="92" spans="1:17" s="59" customFormat="1" ht="91">
      <c r="A92" s="31" t="s">
        <v>36</v>
      </c>
      <c r="B92" s="31" t="s">
        <v>190</v>
      </c>
      <c r="C92" s="84" t="s">
        <v>1603</v>
      </c>
      <c r="D92" s="36" t="s">
        <v>1115</v>
      </c>
      <c r="E92" s="36" t="s">
        <v>39</v>
      </c>
      <c r="F92" s="36" t="s">
        <v>1073</v>
      </c>
      <c r="G92" s="36" t="s">
        <v>41</v>
      </c>
      <c r="H92" s="34"/>
      <c r="I92" s="25" t="s">
        <v>1101</v>
      </c>
      <c r="J92" s="37"/>
      <c r="K92" s="35"/>
      <c r="L92" s="36"/>
      <c r="M92" s="36"/>
      <c r="N92" s="35"/>
      <c r="O92" s="37"/>
      <c r="P92" s="25"/>
      <c r="Q92" s="11" t="s">
        <v>1605</v>
      </c>
    </row>
    <row r="93" spans="1:17" s="59" customFormat="1" ht="13">
      <c r="A93" s="27" t="s">
        <v>993</v>
      </c>
      <c r="B93" s="45" t="s">
        <v>1011</v>
      </c>
      <c r="C93" s="143" t="s">
        <v>995</v>
      </c>
      <c r="D93" s="144"/>
      <c r="E93" s="144"/>
      <c r="F93" s="144"/>
      <c r="G93" s="144"/>
      <c r="H93" s="144"/>
      <c r="I93" s="145"/>
      <c r="J93" s="145"/>
      <c r="K93" s="146"/>
      <c r="L93" s="30"/>
      <c r="M93" s="30"/>
      <c r="N93" s="30"/>
      <c r="O93" s="25" t="s">
        <v>1137</v>
      </c>
      <c r="P93" s="25"/>
      <c r="Q93" s="11" t="s">
        <v>1605</v>
      </c>
    </row>
    <row r="94" spans="1:17" s="59" customFormat="1" ht="13">
      <c r="A94" s="27" t="s">
        <v>33</v>
      </c>
      <c r="B94" s="28" t="s">
        <v>1011</v>
      </c>
      <c r="C94" s="135" t="s">
        <v>37</v>
      </c>
      <c r="D94" s="137"/>
      <c r="E94" s="137"/>
      <c r="F94" s="137"/>
      <c r="G94" s="138"/>
      <c r="H94" s="29" t="s">
        <v>291</v>
      </c>
      <c r="I94" s="25" t="s">
        <v>1101</v>
      </c>
      <c r="J94" s="25" t="s">
        <v>1101</v>
      </c>
      <c r="K94" s="30"/>
      <c r="L94" s="30"/>
      <c r="M94" s="30"/>
      <c r="N94" s="30"/>
      <c r="O94" s="25" t="s">
        <v>1137</v>
      </c>
      <c r="P94" s="25"/>
      <c r="Q94" s="11" t="s">
        <v>1606</v>
      </c>
    </row>
    <row r="95" spans="1:17" s="59" customFormat="1" ht="91">
      <c r="A95" s="31" t="s">
        <v>36</v>
      </c>
      <c r="B95" s="31" t="s">
        <v>37</v>
      </c>
      <c r="C95" s="84" t="s">
        <v>1603</v>
      </c>
      <c r="D95" s="36" t="s">
        <v>1604</v>
      </c>
      <c r="E95" s="36" t="s">
        <v>39</v>
      </c>
      <c r="F95" s="36" t="s">
        <v>1073</v>
      </c>
      <c r="G95" s="36" t="s">
        <v>41</v>
      </c>
      <c r="H95" s="34"/>
      <c r="I95" s="25" t="s">
        <v>1101</v>
      </c>
      <c r="J95" s="37"/>
      <c r="K95" s="35"/>
      <c r="L95" s="36"/>
      <c r="M95" s="36"/>
      <c r="N95" s="35"/>
      <c r="O95" s="37"/>
      <c r="P95" s="25"/>
      <c r="Q95" s="11" t="s">
        <v>1606</v>
      </c>
    </row>
    <row r="96" spans="1:17" s="59" customFormat="1" ht="13">
      <c r="A96" s="27" t="s">
        <v>33</v>
      </c>
      <c r="B96" s="28" t="s">
        <v>1011</v>
      </c>
      <c r="C96" s="135" t="s">
        <v>572</v>
      </c>
      <c r="D96" s="137"/>
      <c r="E96" s="137"/>
      <c r="F96" s="137"/>
      <c r="G96" s="138"/>
      <c r="H96" s="29" t="s">
        <v>571</v>
      </c>
      <c r="I96" s="25" t="s">
        <v>1101</v>
      </c>
      <c r="J96" s="25" t="s">
        <v>1101</v>
      </c>
      <c r="K96" s="30"/>
      <c r="L96" s="30"/>
      <c r="M96" s="30"/>
      <c r="N96" s="30"/>
      <c r="O96" s="25" t="s">
        <v>1137</v>
      </c>
      <c r="P96" s="25"/>
      <c r="Q96" s="11" t="s">
        <v>1606</v>
      </c>
    </row>
    <row r="97" spans="1:17" s="59" customFormat="1" ht="91">
      <c r="A97" s="31" t="s">
        <v>36</v>
      </c>
      <c r="B97" s="31" t="s">
        <v>572</v>
      </c>
      <c r="C97" s="84" t="s">
        <v>1559</v>
      </c>
      <c r="D97" s="36" t="s">
        <v>1565</v>
      </c>
      <c r="E97" s="36" t="s">
        <v>39</v>
      </c>
      <c r="F97" s="36" t="s">
        <v>1073</v>
      </c>
      <c r="G97" s="36" t="s">
        <v>41</v>
      </c>
      <c r="H97" s="34"/>
      <c r="I97" s="25" t="s">
        <v>1101</v>
      </c>
      <c r="J97" s="37"/>
      <c r="K97" s="35"/>
      <c r="L97" s="36"/>
      <c r="M97" s="36"/>
      <c r="N97" s="35"/>
      <c r="O97" s="37"/>
      <c r="P97" s="25"/>
      <c r="Q97" s="11" t="s">
        <v>1607</v>
      </c>
    </row>
    <row r="98" spans="1:17" s="59" customFormat="1" ht="13">
      <c r="A98" s="27" t="s">
        <v>33</v>
      </c>
      <c r="B98" s="28" t="s">
        <v>1011</v>
      </c>
      <c r="C98" s="135" t="s">
        <v>190</v>
      </c>
      <c r="D98" s="137"/>
      <c r="E98" s="137"/>
      <c r="F98" s="137"/>
      <c r="G98" s="138"/>
      <c r="H98" s="29" t="s">
        <v>294</v>
      </c>
      <c r="I98" s="25" t="s">
        <v>1101</v>
      </c>
      <c r="J98" s="25" t="s">
        <v>1101</v>
      </c>
      <c r="K98" s="30"/>
      <c r="L98" s="30"/>
      <c r="M98" s="30"/>
      <c r="N98" s="30"/>
      <c r="O98" s="25" t="s">
        <v>1137</v>
      </c>
      <c r="P98" s="25"/>
      <c r="Q98" s="11" t="s">
        <v>1608</v>
      </c>
    </row>
    <row r="99" spans="1:17" s="59" customFormat="1" ht="91">
      <c r="A99" s="31" t="s">
        <v>36</v>
      </c>
      <c r="B99" s="31" t="s">
        <v>190</v>
      </c>
      <c r="C99" s="84" t="s">
        <v>1603</v>
      </c>
      <c r="D99" s="36" t="s">
        <v>1115</v>
      </c>
      <c r="E99" s="36" t="s">
        <v>39</v>
      </c>
      <c r="F99" s="36" t="s">
        <v>1073</v>
      </c>
      <c r="G99" s="36" t="s">
        <v>41</v>
      </c>
      <c r="H99" s="34"/>
      <c r="I99" s="25" t="s">
        <v>1101</v>
      </c>
      <c r="J99" s="37"/>
      <c r="K99" s="35"/>
      <c r="L99" s="36"/>
      <c r="M99" s="36"/>
      <c r="N99" s="35"/>
      <c r="O99" s="37"/>
      <c r="P99" s="25"/>
      <c r="Q99" s="11" t="s">
        <v>1608</v>
      </c>
    </row>
    <row r="100" spans="1:17" s="59" customFormat="1" ht="13">
      <c r="A100" s="27" t="s">
        <v>993</v>
      </c>
      <c r="B100" s="45" t="s">
        <v>1011</v>
      </c>
      <c r="C100" s="143" t="s">
        <v>996</v>
      </c>
      <c r="D100" s="144"/>
      <c r="E100" s="144"/>
      <c r="F100" s="144"/>
      <c r="G100" s="144"/>
      <c r="H100" s="144"/>
      <c r="I100" s="145"/>
      <c r="J100" s="145"/>
      <c r="K100" s="146"/>
      <c r="L100" s="30"/>
      <c r="M100" s="30"/>
      <c r="N100" s="30"/>
      <c r="O100" s="25" t="s">
        <v>1137</v>
      </c>
      <c r="P100" s="25"/>
      <c r="Q100" s="11" t="s">
        <v>1608</v>
      </c>
    </row>
    <row r="101" spans="1:17" s="59" customFormat="1" ht="13">
      <c r="A101" s="27" t="s">
        <v>33</v>
      </c>
      <c r="B101" s="28" t="s">
        <v>1011</v>
      </c>
      <c r="C101" s="135" t="s">
        <v>877</v>
      </c>
      <c r="D101" s="137"/>
      <c r="E101" s="137"/>
      <c r="F101" s="137"/>
      <c r="G101" s="138"/>
      <c r="H101" s="29" t="s">
        <v>878</v>
      </c>
      <c r="I101" s="25" t="s">
        <v>1101</v>
      </c>
      <c r="J101" s="25" t="s">
        <v>1101</v>
      </c>
      <c r="K101" s="30"/>
      <c r="L101" s="30"/>
      <c r="M101" s="30"/>
      <c r="N101" s="30"/>
      <c r="O101" s="25" t="s">
        <v>1137</v>
      </c>
      <c r="P101" s="25"/>
      <c r="Q101" s="11" t="s">
        <v>1609</v>
      </c>
    </row>
    <row r="102" spans="1:17" s="59" customFormat="1" ht="91">
      <c r="A102" s="31" t="s">
        <v>36</v>
      </c>
      <c r="B102" s="31" t="s">
        <v>877</v>
      </c>
      <c r="C102" s="84" t="s">
        <v>1610</v>
      </c>
      <c r="D102" s="36" t="s">
        <v>1611</v>
      </c>
      <c r="E102" s="36" t="s">
        <v>39</v>
      </c>
      <c r="F102" s="36" t="s">
        <v>1073</v>
      </c>
      <c r="G102" s="36" t="s">
        <v>41</v>
      </c>
      <c r="H102" s="34"/>
      <c r="I102" s="25" t="s">
        <v>1101</v>
      </c>
      <c r="J102" s="37"/>
      <c r="K102" s="35"/>
      <c r="L102" s="36"/>
      <c r="M102" s="36"/>
      <c r="N102" s="35"/>
      <c r="O102" s="37"/>
      <c r="P102" s="25"/>
      <c r="Q102" s="11" t="s">
        <v>1609</v>
      </c>
    </row>
    <row r="103" spans="1:17" s="59" customFormat="1" ht="13">
      <c r="A103" s="27" t="s">
        <v>993</v>
      </c>
      <c r="B103" s="45" t="s">
        <v>1011</v>
      </c>
      <c r="C103" s="143" t="s">
        <v>997</v>
      </c>
      <c r="D103" s="144"/>
      <c r="E103" s="144"/>
      <c r="F103" s="144"/>
      <c r="G103" s="144"/>
      <c r="H103" s="144"/>
      <c r="I103" s="145"/>
      <c r="J103" s="145"/>
      <c r="K103" s="146"/>
      <c r="L103" s="30"/>
      <c r="M103" s="30"/>
      <c r="N103" s="30"/>
      <c r="O103" s="25" t="s">
        <v>1137</v>
      </c>
      <c r="P103" s="25"/>
      <c r="Q103" s="11" t="s">
        <v>1609</v>
      </c>
    </row>
    <row r="104" spans="1:17" s="59" customFormat="1" ht="13">
      <c r="A104" s="27" t="s">
        <v>33</v>
      </c>
      <c r="B104" s="28" t="s">
        <v>1011</v>
      </c>
      <c r="C104" s="135" t="s">
        <v>334</v>
      </c>
      <c r="D104" s="137"/>
      <c r="E104" s="137"/>
      <c r="F104" s="137"/>
      <c r="G104" s="138"/>
      <c r="H104" s="29" t="s">
        <v>335</v>
      </c>
      <c r="I104" s="25" t="s">
        <v>1101</v>
      </c>
      <c r="J104" s="25" t="s">
        <v>1101</v>
      </c>
      <c r="K104" s="30"/>
      <c r="L104" s="30"/>
      <c r="M104" s="30"/>
      <c r="N104" s="30"/>
      <c r="O104" s="25" t="s">
        <v>1137</v>
      </c>
      <c r="P104" s="25"/>
      <c r="Q104" s="11" t="s">
        <v>1612</v>
      </c>
    </row>
    <row r="105" spans="1:17" s="59" customFormat="1" ht="78">
      <c r="A105" s="31" t="s">
        <v>36</v>
      </c>
      <c r="B105" s="31" t="s">
        <v>334</v>
      </c>
      <c r="C105" s="84" t="s">
        <v>1613</v>
      </c>
      <c r="D105" s="36" t="s">
        <v>1117</v>
      </c>
      <c r="E105" s="36" t="s">
        <v>39</v>
      </c>
      <c r="F105" s="36" t="s">
        <v>1073</v>
      </c>
      <c r="G105" s="36" t="s">
        <v>41</v>
      </c>
      <c r="H105" s="34"/>
      <c r="I105" s="25" t="s">
        <v>1101</v>
      </c>
      <c r="J105" s="37"/>
      <c r="K105" s="35"/>
      <c r="L105" s="36"/>
      <c r="M105" s="36"/>
      <c r="N105" s="35"/>
      <c r="O105" s="37"/>
      <c r="P105" s="25"/>
      <c r="Q105" s="11" t="s">
        <v>1612</v>
      </c>
    </row>
    <row r="106" spans="1:17" s="59" customFormat="1" ht="13">
      <c r="A106" s="27" t="s">
        <v>993</v>
      </c>
      <c r="B106" s="45" t="s">
        <v>1011</v>
      </c>
      <c r="C106" s="143" t="s">
        <v>998</v>
      </c>
      <c r="D106" s="144"/>
      <c r="E106" s="144"/>
      <c r="F106" s="144"/>
      <c r="G106" s="144"/>
      <c r="H106" s="144"/>
      <c r="I106" s="145"/>
      <c r="J106" s="145"/>
      <c r="K106" s="146"/>
      <c r="L106" s="30"/>
      <c r="M106" s="30"/>
      <c r="N106" s="30"/>
      <c r="O106" s="25" t="s">
        <v>1137</v>
      </c>
      <c r="P106" s="25"/>
      <c r="Q106" s="11" t="s">
        <v>1614</v>
      </c>
    </row>
    <row r="107" spans="1:17" s="59" customFormat="1" ht="13">
      <c r="A107" s="27" t="s">
        <v>33</v>
      </c>
      <c r="B107" s="28" t="s">
        <v>1011</v>
      </c>
      <c r="C107" s="135" t="s">
        <v>604</v>
      </c>
      <c r="D107" s="137"/>
      <c r="E107" s="137"/>
      <c r="F107" s="137"/>
      <c r="G107" s="138"/>
      <c r="H107" s="29" t="s">
        <v>605</v>
      </c>
      <c r="I107" s="25" t="s">
        <v>1101</v>
      </c>
      <c r="J107" s="25" t="s">
        <v>1101</v>
      </c>
      <c r="K107" s="30"/>
      <c r="L107" s="30"/>
      <c r="M107" s="30"/>
      <c r="N107" s="30"/>
      <c r="O107" s="25" t="s">
        <v>1137</v>
      </c>
      <c r="P107" s="25"/>
      <c r="Q107" s="11" t="s">
        <v>1614</v>
      </c>
    </row>
    <row r="108" spans="1:17" s="59" customFormat="1" ht="78">
      <c r="A108" s="31" t="s">
        <v>36</v>
      </c>
      <c r="B108" s="31" t="s">
        <v>604</v>
      </c>
      <c r="C108" s="84" t="s">
        <v>1551</v>
      </c>
      <c r="D108" s="36" t="s">
        <v>1552</v>
      </c>
      <c r="E108" s="36" t="s">
        <v>39</v>
      </c>
      <c r="F108" s="36" t="s">
        <v>1073</v>
      </c>
      <c r="G108" s="36" t="s">
        <v>41</v>
      </c>
      <c r="H108" s="34"/>
      <c r="I108" s="25" t="s">
        <v>1101</v>
      </c>
      <c r="J108" s="37"/>
      <c r="K108" s="35"/>
      <c r="L108" s="36"/>
      <c r="M108" s="36"/>
      <c r="N108" s="35"/>
      <c r="O108" s="37"/>
      <c r="P108" s="25"/>
      <c r="Q108" s="11" t="s">
        <v>1614</v>
      </c>
    </row>
    <row r="109" spans="1:17" s="59" customFormat="1" ht="13">
      <c r="A109" s="27" t="s">
        <v>993</v>
      </c>
      <c r="B109" s="105" t="s">
        <v>1011</v>
      </c>
      <c r="C109" s="143" t="s">
        <v>999</v>
      </c>
      <c r="D109" s="144"/>
      <c r="E109" s="144"/>
      <c r="F109" s="144"/>
      <c r="G109" s="144"/>
      <c r="H109" s="144"/>
      <c r="I109" s="145"/>
      <c r="J109" s="145"/>
      <c r="K109" s="146"/>
      <c r="L109" s="30"/>
      <c r="M109" s="30"/>
      <c r="N109" s="30"/>
      <c r="O109" s="91" t="s">
        <v>1137</v>
      </c>
      <c r="P109" s="25"/>
      <c r="Q109" s="11" t="s">
        <v>1833</v>
      </c>
    </row>
    <row r="110" spans="1:17" s="59" customFormat="1" ht="13">
      <c r="A110" s="27" t="s">
        <v>33</v>
      </c>
      <c r="B110" s="28" t="s">
        <v>1011</v>
      </c>
      <c r="C110" s="135" t="s">
        <v>144</v>
      </c>
      <c r="D110" s="137"/>
      <c r="E110" s="137"/>
      <c r="F110" s="137"/>
      <c r="G110" s="138"/>
      <c r="H110" s="29" t="s">
        <v>145</v>
      </c>
      <c r="I110" s="25" t="s">
        <v>1101</v>
      </c>
      <c r="J110" s="91"/>
      <c r="K110" s="30"/>
      <c r="L110" s="30"/>
      <c r="M110" s="30"/>
      <c r="N110" s="30"/>
      <c r="O110" s="91" t="s">
        <v>1137</v>
      </c>
      <c r="P110" s="25"/>
      <c r="Q110" s="11" t="s">
        <v>1834</v>
      </c>
    </row>
    <row r="111" spans="1:17" s="59" customFormat="1" ht="91">
      <c r="A111" s="31" t="s">
        <v>36</v>
      </c>
      <c r="B111" s="31" t="s">
        <v>144</v>
      </c>
      <c r="C111" s="84" t="s">
        <v>1554</v>
      </c>
      <c r="D111" s="36" t="s">
        <v>1555</v>
      </c>
      <c r="E111" s="36" t="s">
        <v>39</v>
      </c>
      <c r="F111" s="36" t="s">
        <v>1073</v>
      </c>
      <c r="G111" s="36" t="s">
        <v>41</v>
      </c>
      <c r="H111" s="34"/>
      <c r="I111" s="25" t="s">
        <v>1101</v>
      </c>
      <c r="J111" s="37"/>
      <c r="K111" s="35"/>
      <c r="L111" s="36"/>
      <c r="M111" s="36"/>
      <c r="N111" s="35"/>
      <c r="O111" s="37"/>
      <c r="P111" s="25"/>
      <c r="Q111" s="11" t="s">
        <v>1615</v>
      </c>
    </row>
    <row r="112" spans="1:17" s="61" customFormat="1" ht="51.75" customHeight="1">
      <c r="A112" s="27" t="s">
        <v>29</v>
      </c>
      <c r="B112" s="45" t="s">
        <v>1016</v>
      </c>
      <c r="C112" s="139" t="s">
        <v>1017</v>
      </c>
      <c r="D112" s="139"/>
      <c r="E112" s="139"/>
      <c r="F112" s="139"/>
      <c r="G112" s="139"/>
      <c r="H112" s="139"/>
      <c r="I112" s="73" t="s">
        <v>1018</v>
      </c>
      <c r="J112" s="73" t="s">
        <v>1019</v>
      </c>
      <c r="K112" s="106" t="s">
        <v>1020</v>
      </c>
      <c r="L112" s="106"/>
      <c r="M112" s="106"/>
      <c r="N112" s="106"/>
      <c r="O112" s="25" t="s">
        <v>1137</v>
      </c>
      <c r="P112" s="74"/>
      <c r="Q112" s="11" t="s">
        <v>1616</v>
      </c>
    </row>
    <row r="113" spans="1:17" s="59" customFormat="1" ht="13">
      <c r="A113" s="27" t="s">
        <v>993</v>
      </c>
      <c r="B113" s="45" t="s">
        <v>1016</v>
      </c>
      <c r="C113" s="143" t="s">
        <v>994</v>
      </c>
      <c r="D113" s="144"/>
      <c r="E113" s="144"/>
      <c r="F113" s="144"/>
      <c r="G113" s="144"/>
      <c r="H113" s="144"/>
      <c r="I113" s="145"/>
      <c r="J113" s="145"/>
      <c r="K113" s="146"/>
      <c r="L113" s="30"/>
      <c r="M113" s="30"/>
      <c r="N113" s="30"/>
      <c r="O113" s="25" t="s">
        <v>1137</v>
      </c>
      <c r="P113" s="25"/>
      <c r="Q113" s="11" t="s">
        <v>1616</v>
      </c>
    </row>
    <row r="114" spans="1:17" s="59" customFormat="1" ht="13">
      <c r="A114" s="27" t="s">
        <v>33</v>
      </c>
      <c r="B114" s="28" t="s">
        <v>1016</v>
      </c>
      <c r="C114" s="135" t="s">
        <v>37</v>
      </c>
      <c r="D114" s="137"/>
      <c r="E114" s="137"/>
      <c r="F114" s="137"/>
      <c r="G114" s="138"/>
      <c r="H114" s="29" t="s">
        <v>291</v>
      </c>
      <c r="I114" s="25" t="s">
        <v>1101</v>
      </c>
      <c r="J114" s="25" t="s">
        <v>1101</v>
      </c>
      <c r="K114" s="30"/>
      <c r="L114" s="30"/>
      <c r="M114" s="30"/>
      <c r="N114" s="30"/>
      <c r="O114" s="25" t="s">
        <v>1137</v>
      </c>
      <c r="P114" s="25"/>
      <c r="Q114" s="11" t="s">
        <v>1616</v>
      </c>
    </row>
    <row r="115" spans="1:17" s="59" customFormat="1" ht="57">
      <c r="A115" s="31" t="s">
        <v>36</v>
      </c>
      <c r="B115" s="31" t="s">
        <v>37</v>
      </c>
      <c r="C115" s="84" t="s">
        <v>1617</v>
      </c>
      <c r="D115" s="44" t="s">
        <v>1618</v>
      </c>
      <c r="E115" s="85" t="str">
        <f>HYPERLINK("01-组织级\02-组织工作库\07-基线与模型&amp;创新\过程基线模型\2019-2020年基线差异比较分析-engl.xlsx","engl")</f>
        <v>engl</v>
      </c>
      <c r="F115" s="36" t="s">
        <v>1073</v>
      </c>
      <c r="G115" s="36" t="s">
        <v>41</v>
      </c>
      <c r="H115" s="34"/>
      <c r="I115" s="25" t="s">
        <v>1101</v>
      </c>
      <c r="J115" s="37"/>
      <c r="K115" s="35"/>
      <c r="L115" s="36"/>
      <c r="M115" s="36"/>
      <c r="N115" s="35"/>
      <c r="O115" s="37"/>
      <c r="P115" s="25"/>
      <c r="Q115" s="11" t="s">
        <v>1619</v>
      </c>
    </row>
    <row r="116" spans="1:17" s="59" customFormat="1" ht="13">
      <c r="A116" s="27" t="s">
        <v>33</v>
      </c>
      <c r="B116" s="28" t="s">
        <v>1016</v>
      </c>
      <c r="C116" s="135" t="s">
        <v>190</v>
      </c>
      <c r="D116" s="137"/>
      <c r="E116" s="137"/>
      <c r="F116" s="137"/>
      <c r="G116" s="138"/>
      <c r="H116" s="29" t="s">
        <v>294</v>
      </c>
      <c r="I116" s="25" t="s">
        <v>1101</v>
      </c>
      <c r="J116" s="25" t="s">
        <v>1101</v>
      </c>
      <c r="K116" s="30"/>
      <c r="L116" s="30"/>
      <c r="M116" s="30"/>
      <c r="N116" s="30"/>
      <c r="O116" s="25" t="s">
        <v>1137</v>
      </c>
      <c r="P116" s="25"/>
      <c r="Q116" s="11" t="s">
        <v>1619</v>
      </c>
    </row>
    <row r="117" spans="1:17" s="59" customFormat="1" ht="104">
      <c r="A117" s="31" t="s">
        <v>36</v>
      </c>
      <c r="B117" s="31" t="s">
        <v>190</v>
      </c>
      <c r="C117" s="84" t="s">
        <v>1617</v>
      </c>
      <c r="D117" s="36" t="s">
        <v>1620</v>
      </c>
      <c r="E117" s="36" t="s">
        <v>39</v>
      </c>
      <c r="F117" s="36" t="s">
        <v>1073</v>
      </c>
      <c r="G117" s="36" t="s">
        <v>41</v>
      </c>
      <c r="H117" s="34"/>
      <c r="I117" s="25" t="s">
        <v>1101</v>
      </c>
      <c r="J117" s="37"/>
      <c r="K117" s="35"/>
      <c r="L117" s="36"/>
      <c r="M117" s="36"/>
      <c r="N117" s="35"/>
      <c r="O117" s="37"/>
      <c r="P117" s="25"/>
      <c r="Q117" s="11" t="s">
        <v>1621</v>
      </c>
    </row>
    <row r="118" spans="1:17" s="59" customFormat="1" ht="13">
      <c r="A118" s="27" t="s">
        <v>993</v>
      </c>
      <c r="B118" s="45" t="s">
        <v>1016</v>
      </c>
      <c r="C118" s="143" t="s">
        <v>995</v>
      </c>
      <c r="D118" s="144"/>
      <c r="E118" s="144"/>
      <c r="F118" s="144"/>
      <c r="G118" s="144"/>
      <c r="H118" s="144"/>
      <c r="I118" s="145"/>
      <c r="J118" s="145"/>
      <c r="K118" s="146"/>
      <c r="L118" s="30"/>
      <c r="M118" s="30"/>
      <c r="N118" s="30"/>
      <c r="O118" s="25" t="s">
        <v>1137</v>
      </c>
      <c r="P118" s="25"/>
      <c r="Q118" s="11" t="s">
        <v>1621</v>
      </c>
    </row>
    <row r="119" spans="1:17" s="59" customFormat="1" ht="13">
      <c r="A119" s="27" t="s">
        <v>33</v>
      </c>
      <c r="B119" s="28" t="s">
        <v>1016</v>
      </c>
      <c r="C119" s="135" t="s">
        <v>37</v>
      </c>
      <c r="D119" s="137"/>
      <c r="E119" s="137"/>
      <c r="F119" s="137"/>
      <c r="G119" s="138"/>
      <c r="H119" s="29" t="s">
        <v>291</v>
      </c>
      <c r="I119" s="25" t="s">
        <v>1101</v>
      </c>
      <c r="J119" s="25" t="s">
        <v>1101</v>
      </c>
      <c r="K119" s="30"/>
      <c r="L119" s="30"/>
      <c r="M119" s="30"/>
      <c r="N119" s="30"/>
      <c r="O119" s="25" t="s">
        <v>1137</v>
      </c>
      <c r="P119" s="25"/>
      <c r="Q119" s="11" t="s">
        <v>1621</v>
      </c>
    </row>
    <row r="120" spans="1:17" s="59" customFormat="1" ht="104">
      <c r="A120" s="31" t="s">
        <v>36</v>
      </c>
      <c r="B120" s="31" t="s">
        <v>37</v>
      </c>
      <c r="C120" s="84" t="s">
        <v>1617</v>
      </c>
      <c r="D120" s="36" t="s">
        <v>1618</v>
      </c>
      <c r="E120" s="36" t="s">
        <v>39</v>
      </c>
      <c r="F120" s="36" t="s">
        <v>1073</v>
      </c>
      <c r="G120" s="36" t="s">
        <v>41</v>
      </c>
      <c r="H120" s="34"/>
      <c r="I120" s="25" t="s">
        <v>1101</v>
      </c>
      <c r="J120" s="37"/>
      <c r="K120" s="35"/>
      <c r="L120" s="36"/>
      <c r="M120" s="36"/>
      <c r="N120" s="35"/>
      <c r="O120" s="37"/>
      <c r="P120" s="25"/>
      <c r="Q120" s="11" t="s">
        <v>1622</v>
      </c>
    </row>
    <row r="121" spans="1:17" s="59" customFormat="1" ht="13">
      <c r="A121" s="27" t="s">
        <v>33</v>
      </c>
      <c r="B121" s="28" t="s">
        <v>1016</v>
      </c>
      <c r="C121" s="135" t="s">
        <v>572</v>
      </c>
      <c r="D121" s="137"/>
      <c r="E121" s="137"/>
      <c r="F121" s="137"/>
      <c r="G121" s="138"/>
      <c r="H121" s="29" t="s">
        <v>571</v>
      </c>
      <c r="I121" s="25" t="s">
        <v>1101</v>
      </c>
      <c r="J121" s="25" t="s">
        <v>1101</v>
      </c>
      <c r="K121" s="30"/>
      <c r="L121" s="30"/>
      <c r="M121" s="30"/>
      <c r="N121" s="30"/>
      <c r="O121" s="25" t="s">
        <v>1137</v>
      </c>
      <c r="P121" s="25"/>
      <c r="Q121" s="11" t="s">
        <v>1622</v>
      </c>
    </row>
    <row r="122" spans="1:17" s="59" customFormat="1" ht="78">
      <c r="A122" s="31" t="s">
        <v>36</v>
      </c>
      <c r="B122" s="31" t="s">
        <v>572</v>
      </c>
      <c r="C122" s="84" t="s">
        <v>1623</v>
      </c>
      <c r="D122" s="36" t="s">
        <v>1624</v>
      </c>
      <c r="E122" s="36" t="s">
        <v>39</v>
      </c>
      <c r="F122" s="36" t="s">
        <v>1073</v>
      </c>
      <c r="G122" s="36" t="s">
        <v>41</v>
      </c>
      <c r="H122" s="34"/>
      <c r="I122" s="25" t="s">
        <v>1101</v>
      </c>
      <c r="J122" s="37"/>
      <c r="K122" s="35"/>
      <c r="L122" s="36"/>
      <c r="M122" s="36"/>
      <c r="N122" s="35"/>
      <c r="O122" s="37"/>
      <c r="P122" s="25"/>
      <c r="Q122" s="11" t="s">
        <v>1625</v>
      </c>
    </row>
    <row r="123" spans="1:17" s="59" customFormat="1" ht="13">
      <c r="A123" s="27" t="s">
        <v>33</v>
      </c>
      <c r="B123" s="28" t="s">
        <v>1016</v>
      </c>
      <c r="C123" s="135" t="s">
        <v>190</v>
      </c>
      <c r="D123" s="137"/>
      <c r="E123" s="137"/>
      <c r="F123" s="137"/>
      <c r="G123" s="138"/>
      <c r="H123" s="29" t="s">
        <v>294</v>
      </c>
      <c r="I123" s="25" t="s">
        <v>1101</v>
      </c>
      <c r="J123" s="25" t="s">
        <v>1101</v>
      </c>
      <c r="K123" s="30"/>
      <c r="L123" s="30"/>
      <c r="M123" s="30"/>
      <c r="N123" s="30"/>
      <c r="O123" s="25" t="s">
        <v>1137</v>
      </c>
      <c r="P123" s="25"/>
      <c r="Q123" s="11" t="s">
        <v>1625</v>
      </c>
    </row>
    <row r="124" spans="1:17" s="59" customFormat="1" ht="104">
      <c r="A124" s="31" t="s">
        <v>36</v>
      </c>
      <c r="B124" s="31" t="s">
        <v>190</v>
      </c>
      <c r="C124" s="84" t="s">
        <v>1617</v>
      </c>
      <c r="D124" s="36" t="s">
        <v>1620</v>
      </c>
      <c r="E124" s="36" t="s">
        <v>39</v>
      </c>
      <c r="F124" s="36" t="s">
        <v>1073</v>
      </c>
      <c r="G124" s="36" t="s">
        <v>41</v>
      </c>
      <c r="H124" s="34"/>
      <c r="I124" s="25" t="s">
        <v>1101</v>
      </c>
      <c r="J124" s="37"/>
      <c r="K124" s="35"/>
      <c r="L124" s="36"/>
      <c r="M124" s="36"/>
      <c r="N124" s="35"/>
      <c r="O124" s="37"/>
      <c r="P124" s="25"/>
      <c r="Q124" s="11" t="s">
        <v>1626</v>
      </c>
    </row>
    <row r="125" spans="1:17" s="59" customFormat="1" ht="13">
      <c r="A125" s="27" t="s">
        <v>993</v>
      </c>
      <c r="B125" s="45" t="s">
        <v>1016</v>
      </c>
      <c r="C125" s="143" t="s">
        <v>996</v>
      </c>
      <c r="D125" s="144"/>
      <c r="E125" s="144"/>
      <c r="F125" s="144"/>
      <c r="G125" s="144"/>
      <c r="H125" s="144"/>
      <c r="I125" s="145"/>
      <c r="J125" s="145"/>
      <c r="K125" s="146"/>
      <c r="L125" s="30"/>
      <c r="M125" s="30"/>
      <c r="N125" s="30"/>
      <c r="O125" s="25" t="s">
        <v>1137</v>
      </c>
      <c r="P125" s="25"/>
      <c r="Q125" s="11" t="s">
        <v>1626</v>
      </c>
    </row>
    <row r="126" spans="1:17" s="59" customFormat="1" ht="13">
      <c r="A126" s="27" t="s">
        <v>33</v>
      </c>
      <c r="B126" s="28" t="s">
        <v>1016</v>
      </c>
      <c r="C126" s="135" t="s">
        <v>877</v>
      </c>
      <c r="D126" s="137"/>
      <c r="E126" s="137"/>
      <c r="F126" s="137"/>
      <c r="G126" s="138"/>
      <c r="H126" s="29" t="s">
        <v>878</v>
      </c>
      <c r="I126" s="25" t="s">
        <v>1101</v>
      </c>
      <c r="J126" s="25" t="s">
        <v>1101</v>
      </c>
      <c r="K126" s="30"/>
      <c r="L126" s="30"/>
      <c r="M126" s="30"/>
      <c r="N126" s="30"/>
      <c r="O126" s="25" t="s">
        <v>1137</v>
      </c>
      <c r="P126" s="25"/>
      <c r="Q126" s="11" t="s">
        <v>1626</v>
      </c>
    </row>
    <row r="127" spans="1:17" s="59" customFormat="1" ht="78">
      <c r="A127" s="31" t="s">
        <v>36</v>
      </c>
      <c r="B127" s="31" t="s">
        <v>877</v>
      </c>
      <c r="C127" s="84" t="s">
        <v>1623</v>
      </c>
      <c r="D127" s="36" t="s">
        <v>1624</v>
      </c>
      <c r="E127" s="36" t="s">
        <v>39</v>
      </c>
      <c r="F127" s="36" t="s">
        <v>1073</v>
      </c>
      <c r="G127" s="36" t="s">
        <v>41</v>
      </c>
      <c r="H127" s="34"/>
      <c r="I127" s="25" t="s">
        <v>1101</v>
      </c>
      <c r="J127" s="37"/>
      <c r="K127" s="35"/>
      <c r="L127" s="36"/>
      <c r="M127" s="36"/>
      <c r="N127" s="35"/>
      <c r="O127" s="37"/>
      <c r="P127" s="25"/>
      <c r="Q127" s="11" t="s">
        <v>1627</v>
      </c>
    </row>
    <row r="128" spans="1:17" s="59" customFormat="1" ht="13">
      <c r="A128" s="27" t="s">
        <v>993</v>
      </c>
      <c r="B128" s="45" t="s">
        <v>1016</v>
      </c>
      <c r="C128" s="143" t="s">
        <v>997</v>
      </c>
      <c r="D128" s="144"/>
      <c r="E128" s="144"/>
      <c r="F128" s="144"/>
      <c r="G128" s="144"/>
      <c r="H128" s="144"/>
      <c r="I128" s="145"/>
      <c r="J128" s="145"/>
      <c r="K128" s="146"/>
      <c r="L128" s="30"/>
      <c r="M128" s="30"/>
      <c r="N128" s="30"/>
      <c r="O128" s="25" t="s">
        <v>1137</v>
      </c>
      <c r="P128" s="25"/>
      <c r="Q128" s="11" t="s">
        <v>1627</v>
      </c>
    </row>
    <row r="129" spans="1:17" s="59" customFormat="1" ht="13">
      <c r="A129" s="27" t="s">
        <v>33</v>
      </c>
      <c r="B129" s="28" t="s">
        <v>1016</v>
      </c>
      <c r="C129" s="135" t="s">
        <v>334</v>
      </c>
      <c r="D129" s="137"/>
      <c r="E129" s="137"/>
      <c r="F129" s="137"/>
      <c r="G129" s="138"/>
      <c r="H129" s="29" t="s">
        <v>335</v>
      </c>
      <c r="I129" s="25" t="s">
        <v>1101</v>
      </c>
      <c r="J129" s="25" t="s">
        <v>1101</v>
      </c>
      <c r="K129" s="30"/>
      <c r="L129" s="30"/>
      <c r="M129" s="30"/>
      <c r="N129" s="30"/>
      <c r="O129" s="25" t="s">
        <v>1137</v>
      </c>
      <c r="P129" s="25"/>
      <c r="Q129" s="11" t="s">
        <v>1628</v>
      </c>
    </row>
    <row r="130" spans="1:17" s="59" customFormat="1" ht="78">
      <c r="A130" s="31" t="s">
        <v>36</v>
      </c>
      <c r="B130" s="31" t="s">
        <v>334</v>
      </c>
      <c r="C130" s="84" t="s">
        <v>1623</v>
      </c>
      <c r="D130" s="36" t="s">
        <v>1624</v>
      </c>
      <c r="E130" s="36" t="s">
        <v>39</v>
      </c>
      <c r="F130" s="36" t="s">
        <v>1073</v>
      </c>
      <c r="G130" s="36" t="s">
        <v>41</v>
      </c>
      <c r="H130" s="34"/>
      <c r="I130" s="25" t="s">
        <v>1101</v>
      </c>
      <c r="J130" s="37"/>
      <c r="K130" s="35"/>
      <c r="L130" s="36"/>
      <c r="M130" s="36"/>
      <c r="N130" s="35"/>
      <c r="O130" s="37"/>
      <c r="P130" s="25"/>
      <c r="Q130" s="11" t="s">
        <v>1628</v>
      </c>
    </row>
    <row r="131" spans="1:17" s="59" customFormat="1" ht="13">
      <c r="A131" s="27" t="s">
        <v>993</v>
      </c>
      <c r="B131" s="45" t="s">
        <v>1016</v>
      </c>
      <c r="C131" s="143" t="s">
        <v>998</v>
      </c>
      <c r="D131" s="144"/>
      <c r="E131" s="144"/>
      <c r="F131" s="144"/>
      <c r="G131" s="144"/>
      <c r="H131" s="144"/>
      <c r="I131" s="145"/>
      <c r="J131" s="145"/>
      <c r="K131" s="146"/>
      <c r="L131" s="30"/>
      <c r="M131" s="30"/>
      <c r="N131" s="30"/>
      <c r="O131" s="25" t="s">
        <v>1137</v>
      </c>
      <c r="P131" s="25"/>
      <c r="Q131" s="11" t="s">
        <v>1629</v>
      </c>
    </row>
    <row r="132" spans="1:17" s="59" customFormat="1" ht="13">
      <c r="A132" s="27" t="s">
        <v>33</v>
      </c>
      <c r="B132" s="28" t="s">
        <v>1016</v>
      </c>
      <c r="C132" s="135" t="s">
        <v>604</v>
      </c>
      <c r="D132" s="137"/>
      <c r="E132" s="137"/>
      <c r="F132" s="137"/>
      <c r="G132" s="138"/>
      <c r="H132" s="29" t="s">
        <v>605</v>
      </c>
      <c r="I132" s="25" t="s">
        <v>1101</v>
      </c>
      <c r="J132" s="25" t="s">
        <v>1101</v>
      </c>
      <c r="K132" s="30"/>
      <c r="L132" s="30"/>
      <c r="M132" s="30"/>
      <c r="N132" s="30"/>
      <c r="O132" s="25" t="s">
        <v>1137</v>
      </c>
      <c r="P132" s="25"/>
      <c r="Q132" s="11" t="s">
        <v>1629</v>
      </c>
    </row>
    <row r="133" spans="1:17" s="59" customFormat="1" ht="78">
      <c r="A133" s="31" t="s">
        <v>36</v>
      </c>
      <c r="B133" s="31" t="s">
        <v>604</v>
      </c>
      <c r="C133" s="84" t="s">
        <v>1630</v>
      </c>
      <c r="D133" s="36" t="s">
        <v>1631</v>
      </c>
      <c r="E133" s="36" t="s">
        <v>39</v>
      </c>
      <c r="F133" s="36" t="s">
        <v>1073</v>
      </c>
      <c r="G133" s="36" t="s">
        <v>41</v>
      </c>
      <c r="H133" s="34"/>
      <c r="I133" s="25" t="s">
        <v>1101</v>
      </c>
      <c r="J133" s="37"/>
      <c r="K133" s="35"/>
      <c r="L133" s="36"/>
      <c r="M133" s="36"/>
      <c r="N133" s="35"/>
      <c r="O133" s="37"/>
      <c r="P133" s="25"/>
      <c r="Q133" s="11" t="s">
        <v>1629</v>
      </c>
    </row>
    <row r="134" spans="1:17" s="59" customFormat="1" ht="13">
      <c r="A134" s="27" t="s">
        <v>993</v>
      </c>
      <c r="B134" s="105" t="s">
        <v>1016</v>
      </c>
      <c r="C134" s="143" t="s">
        <v>999</v>
      </c>
      <c r="D134" s="144"/>
      <c r="E134" s="144"/>
      <c r="F134" s="144"/>
      <c r="G134" s="144"/>
      <c r="H134" s="144"/>
      <c r="I134" s="145"/>
      <c r="J134" s="145"/>
      <c r="K134" s="146"/>
      <c r="L134" s="30"/>
      <c r="M134" s="30"/>
      <c r="N134" s="30"/>
      <c r="O134" s="91" t="s">
        <v>1137</v>
      </c>
      <c r="P134" s="25"/>
      <c r="Q134" s="11" t="s">
        <v>1835</v>
      </c>
    </row>
    <row r="135" spans="1:17" s="59" customFormat="1" ht="13">
      <c r="A135" s="27" t="s">
        <v>33</v>
      </c>
      <c r="B135" s="28" t="s">
        <v>1016</v>
      </c>
      <c r="C135" s="135" t="s">
        <v>144</v>
      </c>
      <c r="D135" s="137"/>
      <c r="E135" s="137"/>
      <c r="F135" s="137"/>
      <c r="G135" s="138"/>
      <c r="H135" s="29" t="s">
        <v>145</v>
      </c>
      <c r="I135" s="25" t="s">
        <v>1101</v>
      </c>
      <c r="J135" s="91"/>
      <c r="K135" s="30"/>
      <c r="L135" s="30"/>
      <c r="M135" s="30"/>
      <c r="N135" s="30"/>
      <c r="O135" s="91" t="s">
        <v>1137</v>
      </c>
      <c r="P135" s="25"/>
      <c r="Q135" s="11" t="s">
        <v>1836</v>
      </c>
    </row>
    <row r="136" spans="1:17" s="59" customFormat="1" ht="104">
      <c r="A136" s="31" t="s">
        <v>36</v>
      </c>
      <c r="B136" s="31" t="s">
        <v>144</v>
      </c>
      <c r="C136" s="84" t="s">
        <v>1633</v>
      </c>
      <c r="D136" s="36" t="s">
        <v>1634</v>
      </c>
      <c r="E136" s="36" t="s">
        <v>39</v>
      </c>
      <c r="F136" s="36" t="s">
        <v>1073</v>
      </c>
      <c r="G136" s="36" t="s">
        <v>41</v>
      </c>
      <c r="H136" s="34"/>
      <c r="I136" s="25" t="s">
        <v>1101</v>
      </c>
      <c r="J136" s="37"/>
      <c r="K136" s="35"/>
      <c r="L136" s="36"/>
      <c r="M136" s="36"/>
      <c r="N136" s="35"/>
      <c r="O136" s="37"/>
      <c r="P136" s="25"/>
      <c r="Q136" s="11" t="s">
        <v>1632</v>
      </c>
    </row>
    <row r="137" spans="1:17" s="61" customFormat="1" ht="51.75" customHeight="1">
      <c r="A137" s="27" t="s">
        <v>29</v>
      </c>
      <c r="B137" s="45" t="s">
        <v>1022</v>
      </c>
      <c r="C137" s="139" t="s">
        <v>1023</v>
      </c>
      <c r="D137" s="139"/>
      <c r="E137" s="139"/>
      <c r="F137" s="139"/>
      <c r="G137" s="139"/>
      <c r="H137" s="139"/>
      <c r="I137" s="73" t="s">
        <v>1024</v>
      </c>
      <c r="J137" s="73" t="s">
        <v>1025</v>
      </c>
      <c r="K137" s="106" t="s">
        <v>1026</v>
      </c>
      <c r="L137" s="106"/>
      <c r="M137" s="106"/>
      <c r="N137" s="106" t="s">
        <v>1895</v>
      </c>
      <c r="O137" s="25" t="s">
        <v>1137</v>
      </c>
      <c r="P137" s="74"/>
      <c r="Q137" s="11" t="s">
        <v>1632</v>
      </c>
    </row>
    <row r="138" spans="1:17" s="59" customFormat="1" ht="78">
      <c r="A138" s="27" t="s">
        <v>993</v>
      </c>
      <c r="B138" s="45" t="s">
        <v>1022</v>
      </c>
      <c r="C138" s="143" t="s">
        <v>994</v>
      </c>
      <c r="D138" s="144"/>
      <c r="E138" s="144"/>
      <c r="F138" s="144"/>
      <c r="G138" s="144"/>
      <c r="H138" s="144"/>
      <c r="I138" s="145"/>
      <c r="J138" s="145"/>
      <c r="K138" s="146"/>
      <c r="L138" s="30"/>
      <c r="M138" s="30"/>
      <c r="N138" s="30" t="s">
        <v>1635</v>
      </c>
      <c r="O138" s="25" t="s">
        <v>1137</v>
      </c>
      <c r="P138" s="25"/>
      <c r="Q138" s="11" t="s">
        <v>1636</v>
      </c>
    </row>
    <row r="139" spans="1:17" s="59" customFormat="1" ht="13">
      <c r="A139" s="27" t="s">
        <v>33</v>
      </c>
      <c r="B139" s="28" t="s">
        <v>1022</v>
      </c>
      <c r="C139" s="135" t="s">
        <v>37</v>
      </c>
      <c r="D139" s="137"/>
      <c r="E139" s="137"/>
      <c r="F139" s="137"/>
      <c r="G139" s="138"/>
      <c r="H139" s="29" t="s">
        <v>291</v>
      </c>
      <c r="I139" s="25" t="s">
        <v>1101</v>
      </c>
      <c r="J139" s="25" t="s">
        <v>1101</v>
      </c>
      <c r="K139" s="30"/>
      <c r="L139" s="30"/>
      <c r="M139" s="30"/>
      <c r="N139" s="30"/>
      <c r="O139" s="25" t="s">
        <v>1137</v>
      </c>
      <c r="P139" s="25"/>
      <c r="Q139" s="11" t="s">
        <v>1636</v>
      </c>
    </row>
    <row r="140" spans="1:17" s="59" customFormat="1" ht="54">
      <c r="A140" s="31" t="s">
        <v>36</v>
      </c>
      <c r="B140" s="31" t="s">
        <v>37</v>
      </c>
      <c r="C140" s="84" t="s">
        <v>1617</v>
      </c>
      <c r="D140" s="43" t="s">
        <v>1618</v>
      </c>
      <c r="E140" s="85" t="str">
        <f>HYPERLINK("01-组织级\01-组织财富库\02-公司经验库\01-管理经验库\01-项目管理经验库\项目经理指南1(Kamfu-SPI-OPAL-EXP)-doc-engl.docx","engl")</f>
        <v>engl</v>
      </c>
      <c r="F140" s="36" t="s">
        <v>1073</v>
      </c>
      <c r="G140" s="36" t="s">
        <v>41</v>
      </c>
      <c r="H140" s="34"/>
      <c r="I140" s="25" t="s">
        <v>1101</v>
      </c>
      <c r="J140" s="37"/>
      <c r="K140" s="35"/>
      <c r="L140" s="36"/>
      <c r="M140" s="36"/>
      <c r="N140" s="35"/>
      <c r="O140" s="37"/>
      <c r="P140" s="25"/>
      <c r="Q140" s="11" t="s">
        <v>1636</v>
      </c>
    </row>
    <row r="141" spans="1:17" s="59" customFormat="1" ht="13">
      <c r="A141" s="27" t="s">
        <v>33</v>
      </c>
      <c r="B141" s="28" t="s">
        <v>1022</v>
      </c>
      <c r="C141" s="135" t="s">
        <v>190</v>
      </c>
      <c r="D141" s="137"/>
      <c r="E141" s="137"/>
      <c r="F141" s="137"/>
      <c r="G141" s="138"/>
      <c r="H141" s="29" t="s">
        <v>294</v>
      </c>
      <c r="I141" s="25" t="s">
        <v>1101</v>
      </c>
      <c r="J141" s="25" t="s">
        <v>1101</v>
      </c>
      <c r="K141" s="30"/>
      <c r="L141" s="30"/>
      <c r="M141" s="30"/>
      <c r="N141" s="30"/>
      <c r="O141" s="25" t="s">
        <v>1137</v>
      </c>
      <c r="P141" s="25"/>
      <c r="Q141" s="11" t="s">
        <v>1637</v>
      </c>
    </row>
    <row r="142" spans="1:17" s="59" customFormat="1" ht="104">
      <c r="A142" s="31" t="s">
        <v>36</v>
      </c>
      <c r="B142" s="31" t="s">
        <v>190</v>
      </c>
      <c r="C142" s="84" t="s">
        <v>1617</v>
      </c>
      <c r="D142" s="36" t="s">
        <v>1620</v>
      </c>
      <c r="E142" s="36" t="s">
        <v>39</v>
      </c>
      <c r="F142" s="36" t="s">
        <v>1073</v>
      </c>
      <c r="G142" s="36" t="s">
        <v>41</v>
      </c>
      <c r="H142" s="34"/>
      <c r="I142" s="25" t="s">
        <v>1101</v>
      </c>
      <c r="J142" s="37"/>
      <c r="K142" s="35"/>
      <c r="L142" s="36"/>
      <c r="M142" s="36"/>
      <c r="N142" s="35"/>
      <c r="O142" s="37"/>
      <c r="P142" s="25"/>
      <c r="Q142" s="11" t="s">
        <v>1637</v>
      </c>
    </row>
    <row r="143" spans="1:17" s="59" customFormat="1" ht="13">
      <c r="A143" s="27" t="s">
        <v>993</v>
      </c>
      <c r="B143" s="45" t="s">
        <v>1022</v>
      </c>
      <c r="C143" s="143" t="s">
        <v>995</v>
      </c>
      <c r="D143" s="144"/>
      <c r="E143" s="144"/>
      <c r="F143" s="144"/>
      <c r="G143" s="144"/>
      <c r="H143" s="144"/>
      <c r="I143" s="145"/>
      <c r="J143" s="145"/>
      <c r="K143" s="146"/>
      <c r="L143" s="30"/>
      <c r="M143" s="30"/>
      <c r="N143" s="30"/>
      <c r="O143" s="25" t="s">
        <v>1137</v>
      </c>
      <c r="P143" s="25"/>
      <c r="Q143" s="11" t="s">
        <v>1637</v>
      </c>
    </row>
    <row r="144" spans="1:17" s="59" customFormat="1" ht="13">
      <c r="A144" s="27" t="s">
        <v>33</v>
      </c>
      <c r="B144" s="28" t="s">
        <v>1022</v>
      </c>
      <c r="C144" s="135" t="s">
        <v>37</v>
      </c>
      <c r="D144" s="137"/>
      <c r="E144" s="137"/>
      <c r="F144" s="137"/>
      <c r="G144" s="138"/>
      <c r="H144" s="29" t="s">
        <v>291</v>
      </c>
      <c r="I144" s="25" t="s">
        <v>1101</v>
      </c>
      <c r="J144" s="25" t="s">
        <v>1101</v>
      </c>
      <c r="K144" s="30"/>
      <c r="L144" s="30"/>
      <c r="M144" s="30"/>
      <c r="N144" s="30"/>
      <c r="O144" s="25" t="s">
        <v>1137</v>
      </c>
      <c r="P144" s="25"/>
      <c r="Q144" s="11" t="s">
        <v>1638</v>
      </c>
    </row>
    <row r="145" spans="1:17" s="59" customFormat="1" ht="104">
      <c r="A145" s="31" t="s">
        <v>36</v>
      </c>
      <c r="B145" s="31" t="s">
        <v>37</v>
      </c>
      <c r="C145" s="84" t="s">
        <v>1617</v>
      </c>
      <c r="D145" s="36" t="s">
        <v>1618</v>
      </c>
      <c r="E145" s="36" t="s">
        <v>39</v>
      </c>
      <c r="F145" s="36" t="s">
        <v>1073</v>
      </c>
      <c r="G145" s="36" t="s">
        <v>41</v>
      </c>
      <c r="H145" s="34"/>
      <c r="I145" s="25" t="s">
        <v>1101</v>
      </c>
      <c r="J145" s="37"/>
      <c r="K145" s="35"/>
      <c r="L145" s="36"/>
      <c r="M145" s="36"/>
      <c r="N145" s="35"/>
      <c r="O145" s="37"/>
      <c r="P145" s="25"/>
      <c r="Q145" s="11" t="s">
        <v>1638</v>
      </c>
    </row>
    <row r="146" spans="1:17" s="59" customFormat="1" ht="13">
      <c r="A146" s="27" t="s">
        <v>33</v>
      </c>
      <c r="B146" s="28" t="s">
        <v>1022</v>
      </c>
      <c r="C146" s="135" t="s">
        <v>572</v>
      </c>
      <c r="D146" s="137"/>
      <c r="E146" s="137"/>
      <c r="F146" s="137"/>
      <c r="G146" s="138"/>
      <c r="H146" s="29" t="s">
        <v>571</v>
      </c>
      <c r="I146" s="25" t="s">
        <v>1101</v>
      </c>
      <c r="J146" s="25" t="s">
        <v>1101</v>
      </c>
      <c r="K146" s="30"/>
      <c r="L146" s="30"/>
      <c r="M146" s="30"/>
      <c r="N146" s="30"/>
      <c r="O146" s="25" t="s">
        <v>1137</v>
      </c>
      <c r="P146" s="25"/>
      <c r="Q146" s="11" t="s">
        <v>1639</v>
      </c>
    </row>
    <row r="147" spans="1:17" s="59" customFormat="1" ht="78">
      <c r="A147" s="31" t="s">
        <v>36</v>
      </c>
      <c r="B147" s="31" t="s">
        <v>572</v>
      </c>
      <c r="C147" s="84" t="s">
        <v>1623</v>
      </c>
      <c r="D147" s="36" t="s">
        <v>1624</v>
      </c>
      <c r="E147" s="36" t="s">
        <v>39</v>
      </c>
      <c r="F147" s="36" t="s">
        <v>1073</v>
      </c>
      <c r="G147" s="36" t="s">
        <v>41</v>
      </c>
      <c r="H147" s="34"/>
      <c r="I147" s="25" t="s">
        <v>1101</v>
      </c>
      <c r="J147" s="37"/>
      <c r="K147" s="35"/>
      <c r="L147" s="36"/>
      <c r="M147" s="36"/>
      <c r="N147" s="35"/>
      <c r="O147" s="37"/>
      <c r="P147" s="25"/>
      <c r="Q147" s="11" t="s">
        <v>1639</v>
      </c>
    </row>
    <row r="148" spans="1:17" s="59" customFormat="1" ht="13">
      <c r="A148" s="27" t="s">
        <v>33</v>
      </c>
      <c r="B148" s="28" t="s">
        <v>1022</v>
      </c>
      <c r="C148" s="135" t="s">
        <v>190</v>
      </c>
      <c r="D148" s="137"/>
      <c r="E148" s="137"/>
      <c r="F148" s="137"/>
      <c r="G148" s="138"/>
      <c r="H148" s="29" t="s">
        <v>294</v>
      </c>
      <c r="I148" s="25" t="s">
        <v>1101</v>
      </c>
      <c r="J148" s="25" t="s">
        <v>1101</v>
      </c>
      <c r="K148" s="30"/>
      <c r="L148" s="30"/>
      <c r="M148" s="30"/>
      <c r="N148" s="30"/>
      <c r="O148" s="25" t="s">
        <v>1137</v>
      </c>
      <c r="P148" s="25"/>
      <c r="Q148" s="11" t="s">
        <v>1639</v>
      </c>
    </row>
    <row r="149" spans="1:17" s="59" customFormat="1" ht="104">
      <c r="A149" s="31" t="s">
        <v>36</v>
      </c>
      <c r="B149" s="31" t="s">
        <v>190</v>
      </c>
      <c r="C149" s="84" t="s">
        <v>1617</v>
      </c>
      <c r="D149" s="36" t="s">
        <v>1620</v>
      </c>
      <c r="E149" s="36" t="s">
        <v>39</v>
      </c>
      <c r="F149" s="36" t="s">
        <v>1073</v>
      </c>
      <c r="G149" s="36" t="s">
        <v>41</v>
      </c>
      <c r="H149" s="34"/>
      <c r="I149" s="25" t="s">
        <v>1101</v>
      </c>
      <c r="J149" s="37"/>
      <c r="K149" s="35"/>
      <c r="L149" s="36"/>
      <c r="M149" s="36"/>
      <c r="N149" s="35"/>
      <c r="O149" s="37"/>
      <c r="P149" s="25"/>
      <c r="Q149" s="11" t="s">
        <v>1640</v>
      </c>
    </row>
    <row r="150" spans="1:17" s="59" customFormat="1" ht="13">
      <c r="A150" s="27" t="s">
        <v>993</v>
      </c>
      <c r="B150" s="45" t="s">
        <v>1022</v>
      </c>
      <c r="C150" s="143" t="s">
        <v>996</v>
      </c>
      <c r="D150" s="144"/>
      <c r="E150" s="144"/>
      <c r="F150" s="144"/>
      <c r="G150" s="144"/>
      <c r="H150" s="144"/>
      <c r="I150" s="145"/>
      <c r="J150" s="145"/>
      <c r="K150" s="146"/>
      <c r="L150" s="30"/>
      <c r="M150" s="30"/>
      <c r="N150" s="30"/>
      <c r="O150" s="25" t="s">
        <v>1137</v>
      </c>
      <c r="P150" s="25"/>
      <c r="Q150" s="11" t="s">
        <v>1641</v>
      </c>
    </row>
    <row r="151" spans="1:17" s="59" customFormat="1" ht="13">
      <c r="A151" s="27" t="s">
        <v>33</v>
      </c>
      <c r="B151" s="28" t="s">
        <v>1022</v>
      </c>
      <c r="C151" s="135" t="s">
        <v>877</v>
      </c>
      <c r="D151" s="137"/>
      <c r="E151" s="137"/>
      <c r="F151" s="137"/>
      <c r="G151" s="138"/>
      <c r="H151" s="29" t="s">
        <v>878</v>
      </c>
      <c r="I151" s="25" t="s">
        <v>1101</v>
      </c>
      <c r="J151" s="25" t="s">
        <v>1101</v>
      </c>
      <c r="K151" s="30"/>
      <c r="L151" s="30"/>
      <c r="M151" s="30"/>
      <c r="N151" s="30"/>
      <c r="O151" s="25" t="s">
        <v>1137</v>
      </c>
      <c r="P151" s="25"/>
      <c r="Q151" s="11" t="s">
        <v>1641</v>
      </c>
    </row>
    <row r="152" spans="1:17" s="59" customFormat="1" ht="78">
      <c r="A152" s="31" t="s">
        <v>36</v>
      </c>
      <c r="B152" s="31" t="s">
        <v>877</v>
      </c>
      <c r="C152" s="84" t="s">
        <v>1623</v>
      </c>
      <c r="D152" s="36" t="s">
        <v>1624</v>
      </c>
      <c r="E152" s="36" t="s">
        <v>39</v>
      </c>
      <c r="F152" s="36" t="s">
        <v>1073</v>
      </c>
      <c r="G152" s="36" t="s">
        <v>41</v>
      </c>
      <c r="H152" s="34"/>
      <c r="I152" s="25" t="s">
        <v>1101</v>
      </c>
      <c r="J152" s="37"/>
      <c r="K152" s="35"/>
      <c r="L152" s="36"/>
      <c r="M152" s="36"/>
      <c r="N152" s="35"/>
      <c r="O152" s="37"/>
      <c r="P152" s="25"/>
      <c r="Q152" s="11" t="s">
        <v>1641</v>
      </c>
    </row>
    <row r="153" spans="1:17" s="59" customFormat="1" ht="13">
      <c r="A153" s="27" t="s">
        <v>993</v>
      </c>
      <c r="B153" s="45" t="s">
        <v>1022</v>
      </c>
      <c r="C153" s="143" t="s">
        <v>997</v>
      </c>
      <c r="D153" s="144"/>
      <c r="E153" s="144"/>
      <c r="F153" s="144"/>
      <c r="G153" s="144"/>
      <c r="H153" s="144"/>
      <c r="I153" s="145"/>
      <c r="J153" s="145"/>
      <c r="K153" s="146"/>
      <c r="L153" s="30"/>
      <c r="M153" s="30"/>
      <c r="N153" s="30"/>
      <c r="O153" s="25" t="s">
        <v>1137</v>
      </c>
      <c r="P153" s="25"/>
      <c r="Q153" s="11" t="s">
        <v>1642</v>
      </c>
    </row>
    <row r="154" spans="1:17" s="59" customFormat="1" ht="13">
      <c r="A154" s="27" t="s">
        <v>33</v>
      </c>
      <c r="B154" s="28" t="s">
        <v>1022</v>
      </c>
      <c r="C154" s="135" t="s">
        <v>334</v>
      </c>
      <c r="D154" s="137"/>
      <c r="E154" s="137"/>
      <c r="F154" s="137"/>
      <c r="G154" s="138"/>
      <c r="H154" s="29" t="s">
        <v>335</v>
      </c>
      <c r="I154" s="25" t="s">
        <v>1101</v>
      </c>
      <c r="J154" s="25" t="s">
        <v>1101</v>
      </c>
      <c r="K154" s="30"/>
      <c r="L154" s="30"/>
      <c r="M154" s="30"/>
      <c r="N154" s="30"/>
      <c r="O154" s="25" t="s">
        <v>1137</v>
      </c>
      <c r="P154" s="25"/>
      <c r="Q154" s="11" t="s">
        <v>1642</v>
      </c>
    </row>
    <row r="155" spans="1:17" s="59" customFormat="1" ht="78">
      <c r="A155" s="31" t="s">
        <v>36</v>
      </c>
      <c r="B155" s="31" t="s">
        <v>334</v>
      </c>
      <c r="C155" s="84" t="s">
        <v>1623</v>
      </c>
      <c r="D155" s="36" t="s">
        <v>1624</v>
      </c>
      <c r="E155" s="36" t="s">
        <v>39</v>
      </c>
      <c r="F155" s="36" t="s">
        <v>1073</v>
      </c>
      <c r="G155" s="36" t="s">
        <v>41</v>
      </c>
      <c r="H155" s="34"/>
      <c r="I155" s="25" t="s">
        <v>1101</v>
      </c>
      <c r="J155" s="37"/>
      <c r="K155" s="35"/>
      <c r="L155" s="36"/>
      <c r="M155" s="36"/>
      <c r="N155" s="35"/>
      <c r="O155" s="37"/>
      <c r="P155" s="25"/>
      <c r="Q155" s="11" t="s">
        <v>1642</v>
      </c>
    </row>
    <row r="156" spans="1:17" s="59" customFormat="1" ht="13">
      <c r="A156" s="27" t="s">
        <v>36</v>
      </c>
      <c r="B156" s="30" t="s">
        <v>334</v>
      </c>
      <c r="C156" s="147" t="s">
        <v>1643</v>
      </c>
      <c r="D156" s="148"/>
      <c r="E156" s="148"/>
      <c r="F156" s="148"/>
      <c r="G156" s="148"/>
      <c r="H156" s="149"/>
      <c r="I156" s="150"/>
      <c r="J156" s="151"/>
      <c r="K156" s="152"/>
      <c r="L156" s="30"/>
      <c r="M156" s="30"/>
      <c r="N156" s="30"/>
      <c r="O156" s="37"/>
      <c r="P156" s="25"/>
      <c r="Q156" s="11" t="s">
        <v>1644</v>
      </c>
    </row>
    <row r="157" spans="1:17" s="59" customFormat="1" ht="13">
      <c r="A157" s="27" t="s">
        <v>993</v>
      </c>
      <c r="B157" s="45" t="s">
        <v>1022</v>
      </c>
      <c r="C157" s="143" t="s">
        <v>998</v>
      </c>
      <c r="D157" s="144"/>
      <c r="E157" s="144"/>
      <c r="F157" s="144"/>
      <c r="G157" s="146"/>
      <c r="H157" s="46"/>
      <c r="I157" s="76"/>
      <c r="J157" s="76"/>
      <c r="K157" s="47"/>
      <c r="L157" s="30"/>
      <c r="M157" s="30"/>
      <c r="N157" s="30"/>
      <c r="O157" s="25" t="s">
        <v>1137</v>
      </c>
      <c r="P157" s="25"/>
      <c r="Q157" s="11" t="s">
        <v>1644</v>
      </c>
    </row>
    <row r="158" spans="1:17" s="59" customFormat="1" ht="26">
      <c r="A158" s="31" t="s">
        <v>33</v>
      </c>
      <c r="B158" s="48" t="s">
        <v>1022</v>
      </c>
      <c r="C158" s="86" t="s">
        <v>604</v>
      </c>
      <c r="D158" s="87"/>
      <c r="E158" s="87"/>
      <c r="F158" s="87"/>
      <c r="G158" s="87"/>
      <c r="H158" s="30" t="s">
        <v>605</v>
      </c>
      <c r="I158" s="25" t="s">
        <v>1101</v>
      </c>
      <c r="J158" s="25" t="s">
        <v>1101</v>
      </c>
      <c r="K158" s="35"/>
      <c r="L158" s="36"/>
      <c r="M158" s="36"/>
      <c r="N158" s="35"/>
      <c r="O158" s="25" t="s">
        <v>1137</v>
      </c>
      <c r="P158" s="25"/>
      <c r="Q158" s="11" t="s">
        <v>1644</v>
      </c>
    </row>
    <row r="159" spans="1:17" s="59" customFormat="1" ht="13">
      <c r="A159" s="27" t="s">
        <v>36</v>
      </c>
      <c r="B159" s="30" t="s">
        <v>604</v>
      </c>
      <c r="C159" s="147" t="s">
        <v>1630</v>
      </c>
      <c r="D159" s="148"/>
      <c r="E159" s="148"/>
      <c r="F159" s="148"/>
      <c r="G159" s="148"/>
      <c r="H159" s="149"/>
      <c r="I159" s="150"/>
      <c r="J159" s="151"/>
      <c r="K159" s="152"/>
      <c r="L159" s="30"/>
      <c r="M159" s="30"/>
      <c r="N159" s="30"/>
      <c r="O159" s="37"/>
      <c r="P159" s="25"/>
      <c r="Q159" s="11" t="s">
        <v>1645</v>
      </c>
    </row>
    <row r="160" spans="1:17" s="59" customFormat="1" ht="13">
      <c r="A160" s="27" t="s">
        <v>993</v>
      </c>
      <c r="B160" s="105" t="s">
        <v>1022</v>
      </c>
      <c r="C160" s="143" t="s">
        <v>999</v>
      </c>
      <c r="D160" s="144"/>
      <c r="E160" s="144"/>
      <c r="F160" s="144"/>
      <c r="G160" s="146"/>
      <c r="H160" s="46"/>
      <c r="I160" s="76"/>
      <c r="J160" s="76"/>
      <c r="K160" s="47"/>
      <c r="L160" s="30"/>
      <c r="M160" s="30"/>
      <c r="N160" s="30"/>
      <c r="O160" s="25" t="s">
        <v>1137</v>
      </c>
      <c r="P160" s="25"/>
      <c r="Q160" s="11" t="s">
        <v>1836</v>
      </c>
    </row>
    <row r="161" spans="1:17" s="59" customFormat="1" ht="26">
      <c r="A161" s="31" t="s">
        <v>33</v>
      </c>
      <c r="B161" s="48" t="s">
        <v>1022</v>
      </c>
      <c r="C161" s="86" t="s">
        <v>144</v>
      </c>
      <c r="D161" s="87"/>
      <c r="E161" s="87"/>
      <c r="F161" s="87"/>
      <c r="G161" s="87"/>
      <c r="H161" s="30" t="s">
        <v>145</v>
      </c>
      <c r="I161" s="25" t="s">
        <v>1101</v>
      </c>
      <c r="J161" s="25"/>
      <c r="K161" s="35"/>
      <c r="L161" s="36"/>
      <c r="M161" s="36"/>
      <c r="N161" s="35"/>
      <c r="O161" s="25" t="s">
        <v>1137</v>
      </c>
      <c r="P161" s="25"/>
      <c r="Q161" s="11" t="s">
        <v>1837</v>
      </c>
    </row>
    <row r="162" spans="1:17">
      <c r="A162" s="63" t="s">
        <v>36</v>
      </c>
      <c r="B162" s="63" t="s">
        <v>144</v>
      </c>
      <c r="C162" s="63" t="s">
        <v>1633</v>
      </c>
      <c r="D162" s="63" t="s">
        <v>1634</v>
      </c>
      <c r="E162" s="63" t="s">
        <v>39</v>
      </c>
      <c r="F162" s="63" t="s">
        <v>1073</v>
      </c>
      <c r="G162" s="63" t="s">
        <v>41</v>
      </c>
      <c r="H162" s="64"/>
      <c r="I162" s="77" t="s">
        <v>1101</v>
      </c>
      <c r="J162" s="78"/>
      <c r="K162" s="63"/>
      <c r="L162" s="63"/>
      <c r="M162" s="63"/>
      <c r="N162" s="63"/>
      <c r="O162" s="78"/>
      <c r="P162" s="77"/>
      <c r="Q162" s="54" t="s">
        <v>1646</v>
      </c>
    </row>
  </sheetData>
  <autoFilter ref="A8:Q8" xr:uid="{37EB8632-C354-4265-9FE6-1AD1E35D64CA}"/>
  <mergeCells count="96">
    <mergeCell ref="C26:K26"/>
    <mergeCell ref="C27:G27"/>
    <mergeCell ref="C17:G17"/>
    <mergeCell ref="C19:G19"/>
    <mergeCell ref="C21:G21"/>
    <mergeCell ref="C23:K23"/>
    <mergeCell ref="C24:G24"/>
    <mergeCell ref="C10:H10"/>
    <mergeCell ref="C11:K11"/>
    <mergeCell ref="C12:G12"/>
    <mergeCell ref="C14:G14"/>
    <mergeCell ref="C16:K16"/>
    <mergeCell ref="C53:G53"/>
    <mergeCell ref="C55:K55"/>
    <mergeCell ref="C30:G30"/>
    <mergeCell ref="C32:K32"/>
    <mergeCell ref="C33:G33"/>
    <mergeCell ref="C36:H36"/>
    <mergeCell ref="C78:G78"/>
    <mergeCell ref="C80:K80"/>
    <mergeCell ref="C29:K29"/>
    <mergeCell ref="C59:G59"/>
    <mergeCell ref="C61:H61"/>
    <mergeCell ref="C62:K62"/>
    <mergeCell ref="C37:K37"/>
    <mergeCell ref="C38:G38"/>
    <mergeCell ref="C40:G40"/>
    <mergeCell ref="C42:K42"/>
    <mergeCell ref="C43:G43"/>
    <mergeCell ref="C45:G45"/>
    <mergeCell ref="C47:G47"/>
    <mergeCell ref="C49:K49"/>
    <mergeCell ref="C50:G50"/>
    <mergeCell ref="C52:K52"/>
    <mergeCell ref="C113:K113"/>
    <mergeCell ref="C114:G114"/>
    <mergeCell ref="C56:G56"/>
    <mergeCell ref="C58:K58"/>
    <mergeCell ref="C87:H87"/>
    <mergeCell ref="C88:K88"/>
    <mergeCell ref="C89:G89"/>
    <mergeCell ref="C63:G63"/>
    <mergeCell ref="C65:G65"/>
    <mergeCell ref="C67:K67"/>
    <mergeCell ref="C68:G68"/>
    <mergeCell ref="C70:G70"/>
    <mergeCell ref="C72:G72"/>
    <mergeCell ref="C74:K74"/>
    <mergeCell ref="C75:G75"/>
    <mergeCell ref="C77:K77"/>
    <mergeCell ref="C110:G110"/>
    <mergeCell ref="C112:H112"/>
    <mergeCell ref="C81:G81"/>
    <mergeCell ref="C83:K83"/>
    <mergeCell ref="C84:G84"/>
    <mergeCell ref="C134:K134"/>
    <mergeCell ref="C135:G135"/>
    <mergeCell ref="C137:H137"/>
    <mergeCell ref="C116:G116"/>
    <mergeCell ref="C91:G91"/>
    <mergeCell ref="C93:K93"/>
    <mergeCell ref="C94:G94"/>
    <mergeCell ref="C96:G96"/>
    <mergeCell ref="C98:G98"/>
    <mergeCell ref="C100:K100"/>
    <mergeCell ref="C101:G101"/>
    <mergeCell ref="C103:K103"/>
    <mergeCell ref="C104:G104"/>
    <mergeCell ref="C106:K106"/>
    <mergeCell ref="C107:G107"/>
    <mergeCell ref="C109:K109"/>
    <mergeCell ref="C126:G126"/>
    <mergeCell ref="C128:K128"/>
    <mergeCell ref="C129:G129"/>
    <mergeCell ref="C131:K131"/>
    <mergeCell ref="C132:G132"/>
    <mergeCell ref="C118:K118"/>
    <mergeCell ref="C119:G119"/>
    <mergeCell ref="C121:G121"/>
    <mergeCell ref="C123:G123"/>
    <mergeCell ref="C125:K125"/>
    <mergeCell ref="C138:K138"/>
    <mergeCell ref="C159:K159"/>
    <mergeCell ref="C160:G160"/>
    <mergeCell ref="C144:G144"/>
    <mergeCell ref="C146:G146"/>
    <mergeCell ref="C148:G148"/>
    <mergeCell ref="C150:K150"/>
    <mergeCell ref="C151:G151"/>
    <mergeCell ref="C153:K153"/>
    <mergeCell ref="C154:G154"/>
    <mergeCell ref="C156:K156"/>
    <mergeCell ref="C157:G157"/>
    <mergeCell ref="C139:G139"/>
    <mergeCell ref="C141:G141"/>
    <mergeCell ref="C143:K143"/>
  </mergeCells>
  <conditionalFormatting sqref="O9">
    <cfRule type="cellIs" dxfId="490" priority="490" operator="equal">
      <formula>"U"</formula>
    </cfRule>
    <cfRule type="cellIs" dxfId="489" priority="491" operator="equal">
      <formula>"S"</formula>
    </cfRule>
  </conditionalFormatting>
  <conditionalFormatting sqref="O10">
    <cfRule type="cellIs" dxfId="488" priority="485" operator="equal">
      <formula>"NY"</formula>
    </cfRule>
    <cfRule type="cellIs" dxfId="487" priority="486" operator="equal">
      <formula>"DM"</formula>
    </cfRule>
    <cfRule type="cellIs" dxfId="486" priority="487" operator="equal">
      <formula>"PM"</formula>
    </cfRule>
    <cfRule type="cellIs" dxfId="485" priority="488" operator="equal">
      <formula>"LM"</formula>
    </cfRule>
    <cfRule type="cellIs" dxfId="484" priority="489" operator="equal">
      <formula>"FM"</formula>
    </cfRule>
  </conditionalFormatting>
  <conditionalFormatting sqref="O11">
    <cfRule type="cellIs" dxfId="483" priority="480" operator="equal">
      <formula>"NY"</formula>
    </cfRule>
    <cfRule type="cellIs" dxfId="482" priority="481" operator="equal">
      <formula>"DM"</formula>
    </cfRule>
    <cfRule type="cellIs" dxfId="481" priority="482" operator="equal">
      <formula>"PM"</formula>
    </cfRule>
    <cfRule type="cellIs" dxfId="480" priority="483" operator="equal">
      <formula>"LM"</formula>
    </cfRule>
    <cfRule type="cellIs" dxfId="479" priority="484" operator="equal">
      <formula>"FM"</formula>
    </cfRule>
  </conditionalFormatting>
  <conditionalFormatting sqref="O12">
    <cfRule type="cellIs" dxfId="478" priority="475" operator="equal">
      <formula>"NY"</formula>
    </cfRule>
    <cfRule type="cellIs" dxfId="477" priority="476" operator="equal">
      <formula>"DM"</formula>
    </cfRule>
    <cfRule type="cellIs" dxfId="476" priority="477" operator="equal">
      <formula>"PM"</formula>
    </cfRule>
    <cfRule type="cellIs" dxfId="475" priority="478" operator="equal">
      <formula>"LM"</formula>
    </cfRule>
    <cfRule type="cellIs" dxfId="474" priority="479" operator="equal">
      <formula>"FM"</formula>
    </cfRule>
  </conditionalFormatting>
  <conditionalFormatting sqref="O14">
    <cfRule type="cellIs" dxfId="473" priority="470" operator="equal">
      <formula>"NY"</formula>
    </cfRule>
    <cfRule type="cellIs" dxfId="472" priority="471" operator="equal">
      <formula>"DM"</formula>
    </cfRule>
    <cfRule type="cellIs" dxfId="471" priority="472" operator="equal">
      <formula>"PM"</formula>
    </cfRule>
    <cfRule type="cellIs" dxfId="470" priority="473" operator="equal">
      <formula>"LM"</formula>
    </cfRule>
    <cfRule type="cellIs" dxfId="469" priority="474" operator="equal">
      <formula>"FM"</formula>
    </cfRule>
  </conditionalFormatting>
  <conditionalFormatting sqref="O16">
    <cfRule type="cellIs" dxfId="468" priority="465" operator="equal">
      <formula>"NY"</formula>
    </cfRule>
    <cfRule type="cellIs" dxfId="467" priority="466" operator="equal">
      <formula>"DM"</formula>
    </cfRule>
    <cfRule type="cellIs" dxfId="466" priority="467" operator="equal">
      <formula>"PM"</formula>
    </cfRule>
    <cfRule type="cellIs" dxfId="465" priority="468" operator="equal">
      <formula>"LM"</formula>
    </cfRule>
    <cfRule type="cellIs" dxfId="464" priority="469" operator="equal">
      <formula>"FM"</formula>
    </cfRule>
  </conditionalFormatting>
  <conditionalFormatting sqref="O17">
    <cfRule type="cellIs" dxfId="463" priority="460" operator="equal">
      <formula>"NY"</formula>
    </cfRule>
    <cfRule type="cellIs" dxfId="462" priority="461" operator="equal">
      <formula>"DM"</formula>
    </cfRule>
    <cfRule type="cellIs" dxfId="461" priority="462" operator="equal">
      <formula>"PM"</formula>
    </cfRule>
    <cfRule type="cellIs" dxfId="460" priority="463" operator="equal">
      <formula>"LM"</formula>
    </cfRule>
    <cfRule type="cellIs" dxfId="459" priority="464" operator="equal">
      <formula>"FM"</formula>
    </cfRule>
  </conditionalFormatting>
  <conditionalFormatting sqref="O19">
    <cfRule type="cellIs" dxfId="458" priority="455" operator="equal">
      <formula>"NY"</formula>
    </cfRule>
    <cfRule type="cellIs" dxfId="457" priority="456" operator="equal">
      <formula>"DM"</formula>
    </cfRule>
    <cfRule type="cellIs" dxfId="456" priority="457" operator="equal">
      <formula>"PM"</formula>
    </cfRule>
    <cfRule type="cellIs" dxfId="455" priority="458" operator="equal">
      <formula>"LM"</formula>
    </cfRule>
    <cfRule type="cellIs" dxfId="454" priority="459" operator="equal">
      <formula>"FM"</formula>
    </cfRule>
  </conditionalFormatting>
  <conditionalFormatting sqref="O21">
    <cfRule type="cellIs" dxfId="453" priority="450" operator="equal">
      <formula>"NY"</formula>
    </cfRule>
    <cfRule type="cellIs" dxfId="452" priority="451" operator="equal">
      <formula>"DM"</formula>
    </cfRule>
    <cfRule type="cellIs" dxfId="451" priority="452" operator="equal">
      <formula>"PM"</formula>
    </cfRule>
    <cfRule type="cellIs" dxfId="450" priority="453" operator="equal">
      <formula>"LM"</formula>
    </cfRule>
    <cfRule type="cellIs" dxfId="449" priority="454" operator="equal">
      <formula>"FM"</formula>
    </cfRule>
  </conditionalFormatting>
  <conditionalFormatting sqref="O23">
    <cfRule type="cellIs" dxfId="448" priority="445" operator="equal">
      <formula>"NY"</formula>
    </cfRule>
    <cfRule type="cellIs" dxfId="447" priority="446" operator="equal">
      <formula>"DM"</formula>
    </cfRule>
    <cfRule type="cellIs" dxfId="446" priority="447" operator="equal">
      <formula>"PM"</formula>
    </cfRule>
    <cfRule type="cellIs" dxfId="445" priority="448" operator="equal">
      <formula>"LM"</formula>
    </cfRule>
    <cfRule type="cellIs" dxfId="444" priority="449" operator="equal">
      <formula>"FM"</formula>
    </cfRule>
  </conditionalFormatting>
  <conditionalFormatting sqref="O24">
    <cfRule type="cellIs" dxfId="443" priority="440" operator="equal">
      <formula>"NY"</formula>
    </cfRule>
    <cfRule type="cellIs" dxfId="442" priority="441" operator="equal">
      <formula>"DM"</formula>
    </cfRule>
    <cfRule type="cellIs" dxfId="441" priority="442" operator="equal">
      <formula>"PM"</formula>
    </cfRule>
    <cfRule type="cellIs" dxfId="440" priority="443" operator="equal">
      <formula>"LM"</formula>
    </cfRule>
    <cfRule type="cellIs" dxfId="439" priority="444" operator="equal">
      <formula>"FM"</formula>
    </cfRule>
  </conditionalFormatting>
  <conditionalFormatting sqref="O26">
    <cfRule type="cellIs" dxfId="438" priority="435" operator="equal">
      <formula>"NY"</formula>
    </cfRule>
    <cfRule type="cellIs" dxfId="437" priority="436" operator="equal">
      <formula>"DM"</formula>
    </cfRule>
    <cfRule type="cellIs" dxfId="436" priority="437" operator="equal">
      <formula>"PM"</formula>
    </cfRule>
    <cfRule type="cellIs" dxfId="435" priority="438" operator="equal">
      <formula>"LM"</formula>
    </cfRule>
    <cfRule type="cellIs" dxfId="434" priority="439" operator="equal">
      <formula>"FM"</formula>
    </cfRule>
  </conditionalFormatting>
  <conditionalFormatting sqref="O27">
    <cfRule type="cellIs" dxfId="433" priority="430" operator="equal">
      <formula>"NY"</formula>
    </cfRule>
    <cfRule type="cellIs" dxfId="432" priority="431" operator="equal">
      <formula>"DM"</formula>
    </cfRule>
    <cfRule type="cellIs" dxfId="431" priority="432" operator="equal">
      <formula>"PM"</formula>
    </cfRule>
    <cfRule type="cellIs" dxfId="430" priority="433" operator="equal">
      <formula>"LM"</formula>
    </cfRule>
    <cfRule type="cellIs" dxfId="429" priority="434" operator="equal">
      <formula>"FM"</formula>
    </cfRule>
  </conditionalFormatting>
  <conditionalFormatting sqref="O29">
    <cfRule type="cellIs" dxfId="428" priority="425" operator="equal">
      <formula>"NY"</formula>
    </cfRule>
    <cfRule type="cellIs" dxfId="427" priority="426" operator="equal">
      <formula>"DM"</formula>
    </cfRule>
    <cfRule type="cellIs" dxfId="426" priority="427" operator="equal">
      <formula>"PM"</formula>
    </cfRule>
    <cfRule type="cellIs" dxfId="425" priority="428" operator="equal">
      <formula>"LM"</formula>
    </cfRule>
    <cfRule type="cellIs" dxfId="424" priority="429" operator="equal">
      <formula>"FM"</formula>
    </cfRule>
  </conditionalFormatting>
  <conditionalFormatting sqref="O30">
    <cfRule type="cellIs" dxfId="423" priority="420" operator="equal">
      <formula>"NY"</formula>
    </cfRule>
    <cfRule type="cellIs" dxfId="422" priority="421" operator="equal">
      <formula>"DM"</formula>
    </cfRule>
    <cfRule type="cellIs" dxfId="421" priority="422" operator="equal">
      <formula>"PM"</formula>
    </cfRule>
    <cfRule type="cellIs" dxfId="420" priority="423" operator="equal">
      <formula>"LM"</formula>
    </cfRule>
    <cfRule type="cellIs" dxfId="419" priority="424" operator="equal">
      <formula>"FM"</formula>
    </cfRule>
  </conditionalFormatting>
  <conditionalFormatting sqref="O32">
    <cfRule type="cellIs" dxfId="418" priority="415" operator="equal">
      <formula>"NY"</formula>
    </cfRule>
    <cfRule type="cellIs" dxfId="417" priority="416" operator="equal">
      <formula>"DM"</formula>
    </cfRule>
    <cfRule type="cellIs" dxfId="416" priority="417" operator="equal">
      <formula>"PM"</formula>
    </cfRule>
    <cfRule type="cellIs" dxfId="415" priority="418" operator="equal">
      <formula>"LM"</formula>
    </cfRule>
    <cfRule type="cellIs" dxfId="414" priority="419" operator="equal">
      <formula>"FM"</formula>
    </cfRule>
  </conditionalFormatting>
  <conditionalFormatting sqref="O33">
    <cfRule type="cellIs" dxfId="413" priority="410" operator="equal">
      <formula>"NY"</formula>
    </cfRule>
    <cfRule type="cellIs" dxfId="412" priority="411" operator="equal">
      <formula>"DM"</formula>
    </cfRule>
    <cfRule type="cellIs" dxfId="411" priority="412" operator="equal">
      <formula>"PM"</formula>
    </cfRule>
    <cfRule type="cellIs" dxfId="410" priority="413" operator="equal">
      <formula>"LM"</formula>
    </cfRule>
    <cfRule type="cellIs" dxfId="409" priority="414" operator="equal">
      <formula>"FM"</formula>
    </cfRule>
  </conditionalFormatting>
  <conditionalFormatting sqref="O35">
    <cfRule type="cellIs" dxfId="408" priority="408" operator="equal">
      <formula>"U"</formula>
    </cfRule>
    <cfRule type="cellIs" dxfId="407" priority="409" operator="equal">
      <formula>"S"</formula>
    </cfRule>
  </conditionalFormatting>
  <conditionalFormatting sqref="O36">
    <cfRule type="cellIs" dxfId="406" priority="403" operator="equal">
      <formula>"NY"</formula>
    </cfRule>
    <cfRule type="cellIs" dxfId="405" priority="404" operator="equal">
      <formula>"DM"</formula>
    </cfRule>
    <cfRule type="cellIs" dxfId="404" priority="405" operator="equal">
      <formula>"PM"</formula>
    </cfRule>
    <cfRule type="cellIs" dxfId="403" priority="406" operator="equal">
      <formula>"LM"</formula>
    </cfRule>
    <cfRule type="cellIs" dxfId="402" priority="407" operator="equal">
      <formula>"FM"</formula>
    </cfRule>
  </conditionalFormatting>
  <conditionalFormatting sqref="O37">
    <cfRule type="cellIs" dxfId="401" priority="398" operator="equal">
      <formula>"NY"</formula>
    </cfRule>
    <cfRule type="cellIs" dxfId="400" priority="399" operator="equal">
      <formula>"DM"</formula>
    </cfRule>
    <cfRule type="cellIs" dxfId="399" priority="400" operator="equal">
      <formula>"PM"</formula>
    </cfRule>
    <cfRule type="cellIs" dxfId="398" priority="401" operator="equal">
      <formula>"LM"</formula>
    </cfRule>
    <cfRule type="cellIs" dxfId="397" priority="402" operator="equal">
      <formula>"FM"</formula>
    </cfRule>
  </conditionalFormatting>
  <conditionalFormatting sqref="O38">
    <cfRule type="cellIs" dxfId="396" priority="393" operator="equal">
      <formula>"NY"</formula>
    </cfRule>
    <cfRule type="cellIs" dxfId="395" priority="394" operator="equal">
      <formula>"DM"</formula>
    </cfRule>
    <cfRule type="cellIs" dxfId="394" priority="395" operator="equal">
      <formula>"PM"</formula>
    </cfRule>
    <cfRule type="cellIs" dxfId="393" priority="396" operator="equal">
      <formula>"LM"</formula>
    </cfRule>
    <cfRule type="cellIs" dxfId="392" priority="397" operator="equal">
      <formula>"FM"</formula>
    </cfRule>
  </conditionalFormatting>
  <conditionalFormatting sqref="O40">
    <cfRule type="cellIs" dxfId="391" priority="388" operator="equal">
      <formula>"NY"</formula>
    </cfRule>
    <cfRule type="cellIs" dxfId="390" priority="389" operator="equal">
      <formula>"DM"</formula>
    </cfRule>
    <cfRule type="cellIs" dxfId="389" priority="390" operator="equal">
      <formula>"PM"</formula>
    </cfRule>
    <cfRule type="cellIs" dxfId="388" priority="391" operator="equal">
      <formula>"LM"</formula>
    </cfRule>
    <cfRule type="cellIs" dxfId="387" priority="392" operator="equal">
      <formula>"FM"</formula>
    </cfRule>
  </conditionalFormatting>
  <conditionalFormatting sqref="O42">
    <cfRule type="cellIs" dxfId="386" priority="383" operator="equal">
      <formula>"NY"</formula>
    </cfRule>
    <cfRule type="cellIs" dxfId="385" priority="384" operator="equal">
      <formula>"DM"</formula>
    </cfRule>
    <cfRule type="cellIs" dxfId="384" priority="385" operator="equal">
      <formula>"PM"</formula>
    </cfRule>
    <cfRule type="cellIs" dxfId="383" priority="386" operator="equal">
      <formula>"LM"</formula>
    </cfRule>
    <cfRule type="cellIs" dxfId="382" priority="387" operator="equal">
      <formula>"FM"</formula>
    </cfRule>
  </conditionalFormatting>
  <conditionalFormatting sqref="O43">
    <cfRule type="cellIs" dxfId="381" priority="378" operator="equal">
      <formula>"NY"</formula>
    </cfRule>
    <cfRule type="cellIs" dxfId="380" priority="379" operator="equal">
      <formula>"DM"</formula>
    </cfRule>
    <cfRule type="cellIs" dxfId="379" priority="380" operator="equal">
      <formula>"PM"</formula>
    </cfRule>
    <cfRule type="cellIs" dxfId="378" priority="381" operator="equal">
      <formula>"LM"</formula>
    </cfRule>
    <cfRule type="cellIs" dxfId="377" priority="382" operator="equal">
      <formula>"FM"</formula>
    </cfRule>
  </conditionalFormatting>
  <conditionalFormatting sqref="O45">
    <cfRule type="cellIs" dxfId="376" priority="373" operator="equal">
      <formula>"NY"</formula>
    </cfRule>
    <cfRule type="cellIs" dxfId="375" priority="374" operator="equal">
      <formula>"DM"</formula>
    </cfRule>
    <cfRule type="cellIs" dxfId="374" priority="375" operator="equal">
      <formula>"PM"</formula>
    </cfRule>
    <cfRule type="cellIs" dxfId="373" priority="376" operator="equal">
      <formula>"LM"</formula>
    </cfRule>
    <cfRule type="cellIs" dxfId="372" priority="377" operator="equal">
      <formula>"FM"</formula>
    </cfRule>
  </conditionalFormatting>
  <conditionalFormatting sqref="O47">
    <cfRule type="cellIs" dxfId="371" priority="368" operator="equal">
      <formula>"NY"</formula>
    </cfRule>
    <cfRule type="cellIs" dxfId="370" priority="369" operator="equal">
      <formula>"DM"</formula>
    </cfRule>
    <cfRule type="cellIs" dxfId="369" priority="370" operator="equal">
      <formula>"PM"</formula>
    </cfRule>
    <cfRule type="cellIs" dxfId="368" priority="371" operator="equal">
      <formula>"LM"</formula>
    </cfRule>
    <cfRule type="cellIs" dxfId="367" priority="372" operator="equal">
      <formula>"FM"</formula>
    </cfRule>
  </conditionalFormatting>
  <conditionalFormatting sqref="O49">
    <cfRule type="cellIs" dxfId="366" priority="363" operator="equal">
      <formula>"NY"</formula>
    </cfRule>
    <cfRule type="cellIs" dxfId="365" priority="364" operator="equal">
      <formula>"DM"</formula>
    </cfRule>
    <cfRule type="cellIs" dxfId="364" priority="365" operator="equal">
      <formula>"PM"</formula>
    </cfRule>
    <cfRule type="cellIs" dxfId="363" priority="366" operator="equal">
      <formula>"LM"</formula>
    </cfRule>
    <cfRule type="cellIs" dxfId="362" priority="367" operator="equal">
      <formula>"FM"</formula>
    </cfRule>
  </conditionalFormatting>
  <conditionalFormatting sqref="O50">
    <cfRule type="cellIs" dxfId="361" priority="358" operator="equal">
      <formula>"NY"</formula>
    </cfRule>
    <cfRule type="cellIs" dxfId="360" priority="359" operator="equal">
      <formula>"DM"</formula>
    </cfRule>
    <cfRule type="cellIs" dxfId="359" priority="360" operator="equal">
      <formula>"PM"</formula>
    </cfRule>
    <cfRule type="cellIs" dxfId="358" priority="361" operator="equal">
      <formula>"LM"</formula>
    </cfRule>
    <cfRule type="cellIs" dxfId="357" priority="362" operator="equal">
      <formula>"FM"</formula>
    </cfRule>
  </conditionalFormatting>
  <conditionalFormatting sqref="O52">
    <cfRule type="cellIs" dxfId="356" priority="353" operator="equal">
      <formula>"NY"</formula>
    </cfRule>
    <cfRule type="cellIs" dxfId="355" priority="354" operator="equal">
      <formula>"DM"</formula>
    </cfRule>
    <cfRule type="cellIs" dxfId="354" priority="355" operator="equal">
      <formula>"PM"</formula>
    </cfRule>
    <cfRule type="cellIs" dxfId="353" priority="356" operator="equal">
      <formula>"LM"</formula>
    </cfRule>
    <cfRule type="cellIs" dxfId="352" priority="357" operator="equal">
      <formula>"FM"</formula>
    </cfRule>
  </conditionalFormatting>
  <conditionalFormatting sqref="O53">
    <cfRule type="cellIs" dxfId="351" priority="348" operator="equal">
      <formula>"NY"</formula>
    </cfRule>
    <cfRule type="cellIs" dxfId="350" priority="349" operator="equal">
      <formula>"DM"</formula>
    </cfRule>
    <cfRule type="cellIs" dxfId="349" priority="350" operator="equal">
      <formula>"PM"</formula>
    </cfRule>
    <cfRule type="cellIs" dxfId="348" priority="351" operator="equal">
      <formula>"LM"</formula>
    </cfRule>
    <cfRule type="cellIs" dxfId="347" priority="352" operator="equal">
      <formula>"FM"</formula>
    </cfRule>
  </conditionalFormatting>
  <conditionalFormatting sqref="O55">
    <cfRule type="cellIs" dxfId="346" priority="343" operator="equal">
      <formula>"NY"</formula>
    </cfRule>
    <cfRule type="cellIs" dxfId="345" priority="344" operator="equal">
      <formula>"DM"</formula>
    </cfRule>
    <cfRule type="cellIs" dxfId="344" priority="345" operator="equal">
      <formula>"PM"</formula>
    </cfRule>
    <cfRule type="cellIs" dxfId="343" priority="346" operator="equal">
      <formula>"LM"</formula>
    </cfRule>
    <cfRule type="cellIs" dxfId="342" priority="347" operator="equal">
      <formula>"FM"</formula>
    </cfRule>
  </conditionalFormatting>
  <conditionalFormatting sqref="O56">
    <cfRule type="cellIs" dxfId="341" priority="338" operator="equal">
      <formula>"NY"</formula>
    </cfRule>
    <cfRule type="cellIs" dxfId="340" priority="339" operator="equal">
      <formula>"DM"</formula>
    </cfRule>
    <cfRule type="cellIs" dxfId="339" priority="340" operator="equal">
      <formula>"PM"</formula>
    </cfRule>
    <cfRule type="cellIs" dxfId="338" priority="341" operator="equal">
      <formula>"LM"</formula>
    </cfRule>
    <cfRule type="cellIs" dxfId="337" priority="342" operator="equal">
      <formula>"FM"</formula>
    </cfRule>
  </conditionalFormatting>
  <conditionalFormatting sqref="O58">
    <cfRule type="cellIs" dxfId="336" priority="333" operator="equal">
      <formula>"NY"</formula>
    </cfRule>
    <cfRule type="cellIs" dxfId="335" priority="334" operator="equal">
      <formula>"DM"</formula>
    </cfRule>
    <cfRule type="cellIs" dxfId="334" priority="335" operator="equal">
      <formula>"PM"</formula>
    </cfRule>
    <cfRule type="cellIs" dxfId="333" priority="336" operator="equal">
      <formula>"LM"</formula>
    </cfRule>
    <cfRule type="cellIs" dxfId="332" priority="337" operator="equal">
      <formula>"FM"</formula>
    </cfRule>
  </conditionalFormatting>
  <conditionalFormatting sqref="O59">
    <cfRule type="cellIs" dxfId="331" priority="328" operator="equal">
      <formula>"NY"</formula>
    </cfRule>
    <cfRule type="cellIs" dxfId="330" priority="329" operator="equal">
      <formula>"DM"</formula>
    </cfRule>
    <cfRule type="cellIs" dxfId="329" priority="330" operator="equal">
      <formula>"PM"</formula>
    </cfRule>
    <cfRule type="cellIs" dxfId="328" priority="331" operator="equal">
      <formula>"LM"</formula>
    </cfRule>
    <cfRule type="cellIs" dxfId="327" priority="332" operator="equal">
      <formula>"FM"</formula>
    </cfRule>
  </conditionalFormatting>
  <conditionalFormatting sqref="O61">
    <cfRule type="cellIs" dxfId="326" priority="323" operator="equal">
      <formula>"NY"</formula>
    </cfRule>
    <cfRule type="cellIs" dxfId="325" priority="324" operator="equal">
      <formula>"DM"</formula>
    </cfRule>
    <cfRule type="cellIs" dxfId="324" priority="325" operator="equal">
      <formula>"PM"</formula>
    </cfRule>
    <cfRule type="cellIs" dxfId="323" priority="326" operator="equal">
      <formula>"LM"</formula>
    </cfRule>
    <cfRule type="cellIs" dxfId="322" priority="327" operator="equal">
      <formula>"FM"</formula>
    </cfRule>
  </conditionalFormatting>
  <conditionalFormatting sqref="O62">
    <cfRule type="cellIs" dxfId="321" priority="318" operator="equal">
      <formula>"NY"</formula>
    </cfRule>
    <cfRule type="cellIs" dxfId="320" priority="319" operator="equal">
      <formula>"DM"</formula>
    </cfRule>
    <cfRule type="cellIs" dxfId="319" priority="320" operator="equal">
      <formula>"PM"</formula>
    </cfRule>
    <cfRule type="cellIs" dxfId="318" priority="321" operator="equal">
      <formula>"LM"</formula>
    </cfRule>
    <cfRule type="cellIs" dxfId="317" priority="322" operator="equal">
      <formula>"FM"</formula>
    </cfRule>
  </conditionalFormatting>
  <conditionalFormatting sqref="O63">
    <cfRule type="cellIs" dxfId="316" priority="313" operator="equal">
      <formula>"NY"</formula>
    </cfRule>
    <cfRule type="cellIs" dxfId="315" priority="314" operator="equal">
      <formula>"DM"</formula>
    </cfRule>
    <cfRule type="cellIs" dxfId="314" priority="315" operator="equal">
      <formula>"PM"</formula>
    </cfRule>
    <cfRule type="cellIs" dxfId="313" priority="316" operator="equal">
      <formula>"LM"</formula>
    </cfRule>
    <cfRule type="cellIs" dxfId="312" priority="317" operator="equal">
      <formula>"FM"</formula>
    </cfRule>
  </conditionalFormatting>
  <conditionalFormatting sqref="O65">
    <cfRule type="cellIs" dxfId="311" priority="308" operator="equal">
      <formula>"NY"</formula>
    </cfRule>
    <cfRule type="cellIs" dxfId="310" priority="309" operator="equal">
      <formula>"DM"</formula>
    </cfRule>
    <cfRule type="cellIs" dxfId="309" priority="310" operator="equal">
      <formula>"PM"</formula>
    </cfRule>
    <cfRule type="cellIs" dxfId="308" priority="311" operator="equal">
      <formula>"LM"</formula>
    </cfRule>
    <cfRule type="cellIs" dxfId="307" priority="312" operator="equal">
      <formula>"FM"</formula>
    </cfRule>
  </conditionalFormatting>
  <conditionalFormatting sqref="O67">
    <cfRule type="cellIs" dxfId="306" priority="303" operator="equal">
      <formula>"NY"</formula>
    </cfRule>
    <cfRule type="cellIs" dxfId="305" priority="304" operator="equal">
      <formula>"DM"</formula>
    </cfRule>
    <cfRule type="cellIs" dxfId="304" priority="305" operator="equal">
      <formula>"PM"</formula>
    </cfRule>
    <cfRule type="cellIs" dxfId="303" priority="306" operator="equal">
      <formula>"LM"</formula>
    </cfRule>
    <cfRule type="cellIs" dxfId="302" priority="307" operator="equal">
      <formula>"FM"</formula>
    </cfRule>
  </conditionalFormatting>
  <conditionalFormatting sqref="O68">
    <cfRule type="cellIs" dxfId="301" priority="298" operator="equal">
      <formula>"NY"</formula>
    </cfRule>
    <cfRule type="cellIs" dxfId="300" priority="299" operator="equal">
      <formula>"DM"</formula>
    </cfRule>
    <cfRule type="cellIs" dxfId="299" priority="300" operator="equal">
      <formula>"PM"</formula>
    </cfRule>
    <cfRule type="cellIs" dxfId="298" priority="301" operator="equal">
      <formula>"LM"</formula>
    </cfRule>
    <cfRule type="cellIs" dxfId="297" priority="302" operator="equal">
      <formula>"FM"</formula>
    </cfRule>
  </conditionalFormatting>
  <conditionalFormatting sqref="O70">
    <cfRule type="cellIs" dxfId="296" priority="293" operator="equal">
      <formula>"NY"</formula>
    </cfRule>
    <cfRule type="cellIs" dxfId="295" priority="294" operator="equal">
      <formula>"DM"</formula>
    </cfRule>
    <cfRule type="cellIs" dxfId="294" priority="295" operator="equal">
      <formula>"PM"</formula>
    </cfRule>
    <cfRule type="cellIs" dxfId="293" priority="296" operator="equal">
      <formula>"LM"</formula>
    </cfRule>
    <cfRule type="cellIs" dxfId="292" priority="297" operator="equal">
      <formula>"FM"</formula>
    </cfRule>
  </conditionalFormatting>
  <conditionalFormatting sqref="O72">
    <cfRule type="cellIs" dxfId="291" priority="288" operator="equal">
      <formula>"NY"</formula>
    </cfRule>
    <cfRule type="cellIs" dxfId="290" priority="289" operator="equal">
      <formula>"DM"</formula>
    </cfRule>
    <cfRule type="cellIs" dxfId="289" priority="290" operator="equal">
      <formula>"PM"</formula>
    </cfRule>
    <cfRule type="cellIs" dxfId="288" priority="291" operator="equal">
      <formula>"LM"</formula>
    </cfRule>
    <cfRule type="cellIs" dxfId="287" priority="292" operator="equal">
      <formula>"FM"</formula>
    </cfRule>
  </conditionalFormatting>
  <conditionalFormatting sqref="O74">
    <cfRule type="cellIs" dxfId="286" priority="283" operator="equal">
      <formula>"NY"</formula>
    </cfRule>
    <cfRule type="cellIs" dxfId="285" priority="284" operator="equal">
      <formula>"DM"</formula>
    </cfRule>
    <cfRule type="cellIs" dxfId="284" priority="285" operator="equal">
      <formula>"PM"</formula>
    </cfRule>
    <cfRule type="cellIs" dxfId="283" priority="286" operator="equal">
      <formula>"LM"</formula>
    </cfRule>
    <cfRule type="cellIs" dxfId="282" priority="287" operator="equal">
      <formula>"FM"</formula>
    </cfRule>
  </conditionalFormatting>
  <conditionalFormatting sqref="O75">
    <cfRule type="cellIs" dxfId="281" priority="278" operator="equal">
      <formula>"NY"</formula>
    </cfRule>
    <cfRule type="cellIs" dxfId="280" priority="279" operator="equal">
      <formula>"DM"</formula>
    </cfRule>
    <cfRule type="cellIs" dxfId="279" priority="280" operator="equal">
      <formula>"PM"</formula>
    </cfRule>
    <cfRule type="cellIs" dxfId="278" priority="281" operator="equal">
      <formula>"LM"</formula>
    </cfRule>
    <cfRule type="cellIs" dxfId="277" priority="282" operator="equal">
      <formula>"FM"</formula>
    </cfRule>
  </conditionalFormatting>
  <conditionalFormatting sqref="O77">
    <cfRule type="cellIs" dxfId="276" priority="273" operator="equal">
      <formula>"NY"</formula>
    </cfRule>
    <cfRule type="cellIs" dxfId="275" priority="274" operator="equal">
      <formula>"DM"</formula>
    </cfRule>
    <cfRule type="cellIs" dxfId="274" priority="275" operator="equal">
      <formula>"PM"</formula>
    </cfRule>
    <cfRule type="cellIs" dxfId="273" priority="276" operator="equal">
      <formula>"LM"</formula>
    </cfRule>
    <cfRule type="cellIs" dxfId="272" priority="277" operator="equal">
      <formula>"FM"</formula>
    </cfRule>
  </conditionalFormatting>
  <conditionalFormatting sqref="O78">
    <cfRule type="cellIs" dxfId="271" priority="268" operator="equal">
      <formula>"NY"</formula>
    </cfRule>
    <cfRule type="cellIs" dxfId="270" priority="269" operator="equal">
      <formula>"DM"</formula>
    </cfRule>
    <cfRule type="cellIs" dxfId="269" priority="270" operator="equal">
      <formula>"PM"</formula>
    </cfRule>
    <cfRule type="cellIs" dxfId="268" priority="271" operator="equal">
      <formula>"LM"</formula>
    </cfRule>
    <cfRule type="cellIs" dxfId="267" priority="272" operator="equal">
      <formula>"FM"</formula>
    </cfRule>
  </conditionalFormatting>
  <conditionalFormatting sqref="O80">
    <cfRule type="cellIs" dxfId="266" priority="263" operator="equal">
      <formula>"NY"</formula>
    </cfRule>
    <cfRule type="cellIs" dxfId="265" priority="264" operator="equal">
      <formula>"DM"</formula>
    </cfRule>
    <cfRule type="cellIs" dxfId="264" priority="265" operator="equal">
      <formula>"PM"</formula>
    </cfRule>
    <cfRule type="cellIs" dxfId="263" priority="266" operator="equal">
      <formula>"LM"</formula>
    </cfRule>
    <cfRule type="cellIs" dxfId="262" priority="267" operator="equal">
      <formula>"FM"</formula>
    </cfRule>
  </conditionalFormatting>
  <conditionalFormatting sqref="O81">
    <cfRule type="cellIs" dxfId="261" priority="258" operator="equal">
      <formula>"NY"</formula>
    </cfRule>
    <cfRule type="cellIs" dxfId="260" priority="259" operator="equal">
      <formula>"DM"</formula>
    </cfRule>
    <cfRule type="cellIs" dxfId="259" priority="260" operator="equal">
      <formula>"PM"</formula>
    </cfRule>
    <cfRule type="cellIs" dxfId="258" priority="261" operator="equal">
      <formula>"LM"</formula>
    </cfRule>
    <cfRule type="cellIs" dxfId="257" priority="262" operator="equal">
      <formula>"FM"</formula>
    </cfRule>
  </conditionalFormatting>
  <conditionalFormatting sqref="O83">
    <cfRule type="cellIs" dxfId="256" priority="253" operator="equal">
      <formula>"NY"</formula>
    </cfRule>
    <cfRule type="cellIs" dxfId="255" priority="254" operator="equal">
      <formula>"DM"</formula>
    </cfRule>
    <cfRule type="cellIs" dxfId="254" priority="255" operator="equal">
      <formula>"PM"</formula>
    </cfRule>
    <cfRule type="cellIs" dxfId="253" priority="256" operator="equal">
      <formula>"LM"</formula>
    </cfRule>
    <cfRule type="cellIs" dxfId="252" priority="257" operator="equal">
      <formula>"FM"</formula>
    </cfRule>
  </conditionalFormatting>
  <conditionalFormatting sqref="O84">
    <cfRule type="cellIs" dxfId="251" priority="248" operator="equal">
      <formula>"NY"</formula>
    </cfRule>
    <cfRule type="cellIs" dxfId="250" priority="249" operator="equal">
      <formula>"DM"</formula>
    </cfRule>
    <cfRule type="cellIs" dxfId="249" priority="250" operator="equal">
      <formula>"PM"</formula>
    </cfRule>
    <cfRule type="cellIs" dxfId="248" priority="251" operator="equal">
      <formula>"LM"</formula>
    </cfRule>
    <cfRule type="cellIs" dxfId="247" priority="252" operator="equal">
      <formula>"FM"</formula>
    </cfRule>
  </conditionalFormatting>
  <conditionalFormatting sqref="O86">
    <cfRule type="cellIs" dxfId="246" priority="246" operator="equal">
      <formula>"U"</formula>
    </cfRule>
    <cfRule type="cellIs" dxfId="245" priority="247" operator="equal">
      <formula>"S"</formula>
    </cfRule>
  </conditionalFormatting>
  <conditionalFormatting sqref="O87">
    <cfRule type="cellIs" dxfId="244" priority="241" operator="equal">
      <formula>"NY"</formula>
    </cfRule>
    <cfRule type="cellIs" dxfId="243" priority="242" operator="equal">
      <formula>"DM"</formula>
    </cfRule>
    <cfRule type="cellIs" dxfId="242" priority="243" operator="equal">
      <formula>"PM"</formula>
    </cfRule>
    <cfRule type="cellIs" dxfId="241" priority="244" operator="equal">
      <formula>"LM"</formula>
    </cfRule>
    <cfRule type="cellIs" dxfId="240" priority="245" operator="equal">
      <formula>"FM"</formula>
    </cfRule>
  </conditionalFormatting>
  <conditionalFormatting sqref="O88">
    <cfRule type="cellIs" dxfId="239" priority="236" operator="equal">
      <formula>"NY"</formula>
    </cfRule>
    <cfRule type="cellIs" dxfId="238" priority="237" operator="equal">
      <formula>"DM"</formula>
    </cfRule>
    <cfRule type="cellIs" dxfId="237" priority="238" operator="equal">
      <formula>"PM"</formula>
    </cfRule>
    <cfRule type="cellIs" dxfId="236" priority="239" operator="equal">
      <formula>"LM"</formula>
    </cfRule>
    <cfRule type="cellIs" dxfId="235" priority="240" operator="equal">
      <formula>"FM"</formula>
    </cfRule>
  </conditionalFormatting>
  <conditionalFormatting sqref="O89">
    <cfRule type="cellIs" dxfId="234" priority="231" operator="equal">
      <formula>"NY"</formula>
    </cfRule>
    <cfRule type="cellIs" dxfId="233" priority="232" operator="equal">
      <formula>"DM"</formula>
    </cfRule>
    <cfRule type="cellIs" dxfId="232" priority="233" operator="equal">
      <formula>"PM"</formula>
    </cfRule>
    <cfRule type="cellIs" dxfId="231" priority="234" operator="equal">
      <formula>"LM"</formula>
    </cfRule>
    <cfRule type="cellIs" dxfId="230" priority="235" operator="equal">
      <formula>"FM"</formula>
    </cfRule>
  </conditionalFormatting>
  <conditionalFormatting sqref="O91">
    <cfRule type="cellIs" dxfId="229" priority="226" operator="equal">
      <formula>"NY"</formula>
    </cfRule>
    <cfRule type="cellIs" dxfId="228" priority="227" operator="equal">
      <formula>"DM"</formula>
    </cfRule>
    <cfRule type="cellIs" dxfId="227" priority="228" operator="equal">
      <formula>"PM"</formula>
    </cfRule>
    <cfRule type="cellIs" dxfId="226" priority="229" operator="equal">
      <formula>"LM"</formula>
    </cfRule>
    <cfRule type="cellIs" dxfId="225" priority="230" operator="equal">
      <formula>"FM"</formula>
    </cfRule>
  </conditionalFormatting>
  <conditionalFormatting sqref="O93">
    <cfRule type="cellIs" dxfId="224" priority="221" operator="equal">
      <formula>"NY"</formula>
    </cfRule>
    <cfRule type="cellIs" dxfId="223" priority="222" operator="equal">
      <formula>"DM"</formula>
    </cfRule>
    <cfRule type="cellIs" dxfId="222" priority="223" operator="equal">
      <formula>"PM"</formula>
    </cfRule>
    <cfRule type="cellIs" dxfId="221" priority="224" operator="equal">
      <formula>"LM"</formula>
    </cfRule>
    <cfRule type="cellIs" dxfId="220" priority="225" operator="equal">
      <formula>"FM"</formula>
    </cfRule>
  </conditionalFormatting>
  <conditionalFormatting sqref="O94">
    <cfRule type="cellIs" dxfId="219" priority="216" operator="equal">
      <formula>"NY"</formula>
    </cfRule>
    <cfRule type="cellIs" dxfId="218" priority="217" operator="equal">
      <formula>"DM"</formula>
    </cfRule>
    <cfRule type="cellIs" dxfId="217" priority="218" operator="equal">
      <formula>"PM"</formula>
    </cfRule>
    <cfRule type="cellIs" dxfId="216" priority="219" operator="equal">
      <formula>"LM"</formula>
    </cfRule>
    <cfRule type="cellIs" dxfId="215" priority="220" operator="equal">
      <formula>"FM"</formula>
    </cfRule>
  </conditionalFormatting>
  <conditionalFormatting sqref="O96">
    <cfRule type="cellIs" dxfId="214" priority="211" operator="equal">
      <formula>"NY"</formula>
    </cfRule>
    <cfRule type="cellIs" dxfId="213" priority="212" operator="equal">
      <formula>"DM"</formula>
    </cfRule>
    <cfRule type="cellIs" dxfId="212" priority="213" operator="equal">
      <formula>"PM"</formula>
    </cfRule>
    <cfRule type="cellIs" dxfId="211" priority="214" operator="equal">
      <formula>"LM"</formula>
    </cfRule>
    <cfRule type="cellIs" dxfId="210" priority="215" operator="equal">
      <formula>"FM"</formula>
    </cfRule>
  </conditionalFormatting>
  <conditionalFormatting sqref="O98">
    <cfRule type="cellIs" dxfId="209" priority="206" operator="equal">
      <formula>"NY"</formula>
    </cfRule>
    <cfRule type="cellIs" dxfId="208" priority="207" operator="equal">
      <formula>"DM"</formula>
    </cfRule>
    <cfRule type="cellIs" dxfId="207" priority="208" operator="equal">
      <formula>"PM"</formula>
    </cfRule>
    <cfRule type="cellIs" dxfId="206" priority="209" operator="equal">
      <formula>"LM"</formula>
    </cfRule>
    <cfRule type="cellIs" dxfId="205" priority="210" operator="equal">
      <formula>"FM"</formula>
    </cfRule>
  </conditionalFormatting>
  <conditionalFormatting sqref="O100">
    <cfRule type="cellIs" dxfId="204" priority="201" operator="equal">
      <formula>"NY"</formula>
    </cfRule>
    <cfRule type="cellIs" dxfId="203" priority="202" operator="equal">
      <formula>"DM"</formula>
    </cfRule>
    <cfRule type="cellIs" dxfId="202" priority="203" operator="equal">
      <formula>"PM"</formula>
    </cfRule>
    <cfRule type="cellIs" dxfId="201" priority="204" operator="equal">
      <formula>"LM"</formula>
    </cfRule>
    <cfRule type="cellIs" dxfId="200" priority="205" operator="equal">
      <formula>"FM"</formula>
    </cfRule>
  </conditionalFormatting>
  <conditionalFormatting sqref="O101">
    <cfRule type="cellIs" dxfId="199" priority="196" operator="equal">
      <formula>"NY"</formula>
    </cfRule>
    <cfRule type="cellIs" dxfId="198" priority="197" operator="equal">
      <formula>"DM"</formula>
    </cfRule>
    <cfRule type="cellIs" dxfId="197" priority="198" operator="equal">
      <formula>"PM"</formula>
    </cfRule>
    <cfRule type="cellIs" dxfId="196" priority="199" operator="equal">
      <formula>"LM"</formula>
    </cfRule>
    <cfRule type="cellIs" dxfId="195" priority="200" operator="equal">
      <formula>"FM"</formula>
    </cfRule>
  </conditionalFormatting>
  <conditionalFormatting sqref="O103">
    <cfRule type="cellIs" dxfId="194" priority="191" operator="equal">
      <formula>"NY"</formula>
    </cfRule>
    <cfRule type="cellIs" dxfId="193" priority="192" operator="equal">
      <formula>"DM"</formula>
    </cfRule>
    <cfRule type="cellIs" dxfId="192" priority="193" operator="equal">
      <formula>"PM"</formula>
    </cfRule>
    <cfRule type="cellIs" dxfId="191" priority="194" operator="equal">
      <formula>"LM"</formula>
    </cfRule>
    <cfRule type="cellIs" dxfId="190" priority="195" operator="equal">
      <formula>"FM"</formula>
    </cfRule>
  </conditionalFormatting>
  <conditionalFormatting sqref="O104">
    <cfRule type="cellIs" dxfId="189" priority="186" operator="equal">
      <formula>"NY"</formula>
    </cfRule>
    <cfRule type="cellIs" dxfId="188" priority="187" operator="equal">
      <formula>"DM"</formula>
    </cfRule>
    <cfRule type="cellIs" dxfId="187" priority="188" operator="equal">
      <formula>"PM"</formula>
    </cfRule>
    <cfRule type="cellIs" dxfId="186" priority="189" operator="equal">
      <formula>"LM"</formula>
    </cfRule>
    <cfRule type="cellIs" dxfId="185" priority="190" operator="equal">
      <formula>"FM"</formula>
    </cfRule>
  </conditionalFormatting>
  <conditionalFormatting sqref="O106">
    <cfRule type="cellIs" dxfId="184" priority="181" operator="equal">
      <formula>"NY"</formula>
    </cfRule>
    <cfRule type="cellIs" dxfId="183" priority="182" operator="equal">
      <formula>"DM"</formula>
    </cfRule>
    <cfRule type="cellIs" dxfId="182" priority="183" operator="equal">
      <formula>"PM"</formula>
    </cfRule>
    <cfRule type="cellIs" dxfId="181" priority="184" operator="equal">
      <formula>"LM"</formula>
    </cfRule>
    <cfRule type="cellIs" dxfId="180" priority="185" operator="equal">
      <formula>"FM"</formula>
    </cfRule>
  </conditionalFormatting>
  <conditionalFormatting sqref="O107">
    <cfRule type="cellIs" dxfId="179" priority="176" operator="equal">
      <formula>"NY"</formula>
    </cfRule>
    <cfRule type="cellIs" dxfId="178" priority="177" operator="equal">
      <formula>"DM"</formula>
    </cfRule>
    <cfRule type="cellIs" dxfId="177" priority="178" operator="equal">
      <formula>"PM"</formula>
    </cfRule>
    <cfRule type="cellIs" dxfId="176" priority="179" operator="equal">
      <formula>"LM"</formula>
    </cfRule>
    <cfRule type="cellIs" dxfId="175" priority="180" operator="equal">
      <formula>"FM"</formula>
    </cfRule>
  </conditionalFormatting>
  <conditionalFormatting sqref="O109">
    <cfRule type="cellIs" dxfId="174" priority="171" operator="equal">
      <formula>"NY"</formula>
    </cfRule>
    <cfRule type="cellIs" dxfId="173" priority="172" operator="equal">
      <formula>"DM"</formula>
    </cfRule>
    <cfRule type="cellIs" dxfId="172" priority="173" operator="equal">
      <formula>"PM"</formula>
    </cfRule>
    <cfRule type="cellIs" dxfId="171" priority="174" operator="equal">
      <formula>"LM"</formula>
    </cfRule>
    <cfRule type="cellIs" dxfId="170" priority="175" operator="equal">
      <formula>"FM"</formula>
    </cfRule>
  </conditionalFormatting>
  <conditionalFormatting sqref="O110">
    <cfRule type="cellIs" dxfId="169" priority="166" operator="equal">
      <formula>"NY"</formula>
    </cfRule>
    <cfRule type="cellIs" dxfId="168" priority="167" operator="equal">
      <formula>"DM"</formula>
    </cfRule>
    <cfRule type="cellIs" dxfId="167" priority="168" operator="equal">
      <formula>"PM"</formula>
    </cfRule>
    <cfRule type="cellIs" dxfId="166" priority="169" operator="equal">
      <formula>"LM"</formula>
    </cfRule>
    <cfRule type="cellIs" dxfId="165" priority="170" operator="equal">
      <formula>"FM"</formula>
    </cfRule>
  </conditionalFormatting>
  <conditionalFormatting sqref="O112">
    <cfRule type="cellIs" dxfId="164" priority="161" operator="equal">
      <formula>"NY"</formula>
    </cfRule>
    <cfRule type="cellIs" dxfId="163" priority="162" operator="equal">
      <formula>"DM"</formula>
    </cfRule>
    <cfRule type="cellIs" dxfId="162" priority="163" operator="equal">
      <formula>"PM"</formula>
    </cfRule>
    <cfRule type="cellIs" dxfId="161" priority="164" operator="equal">
      <formula>"LM"</formula>
    </cfRule>
    <cfRule type="cellIs" dxfId="160" priority="165" operator="equal">
      <formula>"FM"</formula>
    </cfRule>
  </conditionalFormatting>
  <conditionalFormatting sqref="O113">
    <cfRule type="cellIs" dxfId="159" priority="156" operator="equal">
      <formula>"NY"</formula>
    </cfRule>
    <cfRule type="cellIs" dxfId="158" priority="157" operator="equal">
      <formula>"DM"</formula>
    </cfRule>
    <cfRule type="cellIs" dxfId="157" priority="158" operator="equal">
      <formula>"PM"</formula>
    </cfRule>
    <cfRule type="cellIs" dxfId="156" priority="159" operator="equal">
      <formula>"LM"</formula>
    </cfRule>
    <cfRule type="cellIs" dxfId="155" priority="160" operator="equal">
      <formula>"FM"</formula>
    </cfRule>
  </conditionalFormatting>
  <conditionalFormatting sqref="O114">
    <cfRule type="cellIs" dxfId="154" priority="151" operator="equal">
      <formula>"NY"</formula>
    </cfRule>
    <cfRule type="cellIs" dxfId="153" priority="152" operator="equal">
      <formula>"DM"</formula>
    </cfRule>
    <cfRule type="cellIs" dxfId="152" priority="153" operator="equal">
      <formula>"PM"</formula>
    </cfRule>
    <cfRule type="cellIs" dxfId="151" priority="154" operator="equal">
      <formula>"LM"</formula>
    </cfRule>
    <cfRule type="cellIs" dxfId="150" priority="155" operator="equal">
      <formula>"FM"</formula>
    </cfRule>
  </conditionalFormatting>
  <conditionalFormatting sqref="O116">
    <cfRule type="cellIs" dxfId="149" priority="146" operator="equal">
      <formula>"NY"</formula>
    </cfRule>
    <cfRule type="cellIs" dxfId="148" priority="147" operator="equal">
      <formula>"DM"</formula>
    </cfRule>
    <cfRule type="cellIs" dxfId="147" priority="148" operator="equal">
      <formula>"PM"</formula>
    </cfRule>
    <cfRule type="cellIs" dxfId="146" priority="149" operator="equal">
      <formula>"LM"</formula>
    </cfRule>
    <cfRule type="cellIs" dxfId="145" priority="150" operator="equal">
      <formula>"FM"</formula>
    </cfRule>
  </conditionalFormatting>
  <conditionalFormatting sqref="O118">
    <cfRule type="cellIs" dxfId="144" priority="141" operator="equal">
      <formula>"NY"</formula>
    </cfRule>
    <cfRule type="cellIs" dxfId="143" priority="142" operator="equal">
      <formula>"DM"</formula>
    </cfRule>
    <cfRule type="cellIs" dxfId="142" priority="143" operator="equal">
      <formula>"PM"</formula>
    </cfRule>
    <cfRule type="cellIs" dxfId="141" priority="144" operator="equal">
      <formula>"LM"</formula>
    </cfRule>
    <cfRule type="cellIs" dxfId="140" priority="145" operator="equal">
      <formula>"FM"</formula>
    </cfRule>
  </conditionalFormatting>
  <conditionalFormatting sqref="O119">
    <cfRule type="cellIs" dxfId="139" priority="136" operator="equal">
      <formula>"NY"</formula>
    </cfRule>
    <cfRule type="cellIs" dxfId="138" priority="137" operator="equal">
      <formula>"DM"</formula>
    </cfRule>
    <cfRule type="cellIs" dxfId="137" priority="138" operator="equal">
      <formula>"PM"</formula>
    </cfRule>
    <cfRule type="cellIs" dxfId="136" priority="139" operator="equal">
      <formula>"LM"</formula>
    </cfRule>
    <cfRule type="cellIs" dxfId="135" priority="140" operator="equal">
      <formula>"FM"</formula>
    </cfRule>
  </conditionalFormatting>
  <conditionalFormatting sqref="O121">
    <cfRule type="cellIs" dxfId="134" priority="131" operator="equal">
      <formula>"NY"</formula>
    </cfRule>
    <cfRule type="cellIs" dxfId="133" priority="132" operator="equal">
      <formula>"DM"</formula>
    </cfRule>
    <cfRule type="cellIs" dxfId="132" priority="133" operator="equal">
      <formula>"PM"</formula>
    </cfRule>
    <cfRule type="cellIs" dxfId="131" priority="134" operator="equal">
      <formula>"LM"</formula>
    </cfRule>
    <cfRule type="cellIs" dxfId="130" priority="135" operator="equal">
      <formula>"FM"</formula>
    </cfRule>
  </conditionalFormatting>
  <conditionalFormatting sqref="O123">
    <cfRule type="cellIs" dxfId="129" priority="126" operator="equal">
      <formula>"NY"</formula>
    </cfRule>
    <cfRule type="cellIs" dxfId="128" priority="127" operator="equal">
      <formula>"DM"</formula>
    </cfRule>
    <cfRule type="cellIs" dxfId="127" priority="128" operator="equal">
      <formula>"PM"</formula>
    </cfRule>
    <cfRule type="cellIs" dxfId="126" priority="129" operator="equal">
      <formula>"LM"</formula>
    </cfRule>
    <cfRule type="cellIs" dxfId="125" priority="130" operator="equal">
      <formula>"FM"</formula>
    </cfRule>
  </conditionalFormatting>
  <conditionalFormatting sqref="O125">
    <cfRule type="cellIs" dxfId="124" priority="121" operator="equal">
      <formula>"NY"</formula>
    </cfRule>
    <cfRule type="cellIs" dxfId="123" priority="122" operator="equal">
      <formula>"DM"</formula>
    </cfRule>
    <cfRule type="cellIs" dxfId="122" priority="123" operator="equal">
      <formula>"PM"</formula>
    </cfRule>
    <cfRule type="cellIs" dxfId="121" priority="124" operator="equal">
      <formula>"LM"</formula>
    </cfRule>
    <cfRule type="cellIs" dxfId="120" priority="125" operator="equal">
      <formula>"FM"</formula>
    </cfRule>
  </conditionalFormatting>
  <conditionalFormatting sqref="O126">
    <cfRule type="cellIs" dxfId="119" priority="116" operator="equal">
      <formula>"NY"</formula>
    </cfRule>
    <cfRule type="cellIs" dxfId="118" priority="117" operator="equal">
      <formula>"DM"</formula>
    </cfRule>
    <cfRule type="cellIs" dxfId="117" priority="118" operator="equal">
      <formula>"PM"</formula>
    </cfRule>
    <cfRule type="cellIs" dxfId="116" priority="119" operator="equal">
      <formula>"LM"</formula>
    </cfRule>
    <cfRule type="cellIs" dxfId="115" priority="120" operator="equal">
      <formula>"FM"</formula>
    </cfRule>
  </conditionalFormatting>
  <conditionalFormatting sqref="O128">
    <cfRule type="cellIs" dxfId="114" priority="111" operator="equal">
      <formula>"NY"</formula>
    </cfRule>
    <cfRule type="cellIs" dxfId="113" priority="112" operator="equal">
      <formula>"DM"</formula>
    </cfRule>
    <cfRule type="cellIs" dxfId="112" priority="113" operator="equal">
      <formula>"PM"</formula>
    </cfRule>
    <cfRule type="cellIs" dxfId="111" priority="114" operator="equal">
      <formula>"LM"</formula>
    </cfRule>
    <cfRule type="cellIs" dxfId="110" priority="115" operator="equal">
      <formula>"FM"</formula>
    </cfRule>
  </conditionalFormatting>
  <conditionalFormatting sqref="O129">
    <cfRule type="cellIs" dxfId="109" priority="106" operator="equal">
      <formula>"NY"</formula>
    </cfRule>
    <cfRule type="cellIs" dxfId="108" priority="107" operator="equal">
      <formula>"DM"</formula>
    </cfRule>
    <cfRule type="cellIs" dxfId="107" priority="108" operator="equal">
      <formula>"PM"</formula>
    </cfRule>
    <cfRule type="cellIs" dxfId="106" priority="109" operator="equal">
      <formula>"LM"</formula>
    </cfRule>
    <cfRule type="cellIs" dxfId="105" priority="110" operator="equal">
      <formula>"FM"</formula>
    </cfRule>
  </conditionalFormatting>
  <conditionalFormatting sqref="O131">
    <cfRule type="cellIs" dxfId="104" priority="101" operator="equal">
      <formula>"NY"</formula>
    </cfRule>
    <cfRule type="cellIs" dxfId="103" priority="102" operator="equal">
      <formula>"DM"</formula>
    </cfRule>
    <cfRule type="cellIs" dxfId="102" priority="103" operator="equal">
      <formula>"PM"</formula>
    </cfRule>
    <cfRule type="cellIs" dxfId="101" priority="104" operator="equal">
      <formula>"LM"</formula>
    </cfRule>
    <cfRule type="cellIs" dxfId="100" priority="105" operator="equal">
      <formula>"FM"</formula>
    </cfRule>
  </conditionalFormatting>
  <conditionalFormatting sqref="O132">
    <cfRule type="cellIs" dxfId="99" priority="96" operator="equal">
      <formula>"NY"</formula>
    </cfRule>
    <cfRule type="cellIs" dxfId="98" priority="97" operator="equal">
      <formula>"DM"</formula>
    </cfRule>
    <cfRule type="cellIs" dxfId="97" priority="98" operator="equal">
      <formula>"PM"</formula>
    </cfRule>
    <cfRule type="cellIs" dxfId="96" priority="99" operator="equal">
      <formula>"LM"</formula>
    </cfRule>
    <cfRule type="cellIs" dxfId="95" priority="100" operator="equal">
      <formula>"FM"</formula>
    </cfRule>
  </conditionalFormatting>
  <conditionalFormatting sqref="O134">
    <cfRule type="cellIs" dxfId="94" priority="91" operator="equal">
      <formula>"NY"</formula>
    </cfRule>
    <cfRule type="cellIs" dxfId="93" priority="92" operator="equal">
      <formula>"DM"</formula>
    </cfRule>
    <cfRule type="cellIs" dxfId="92" priority="93" operator="equal">
      <formula>"PM"</formula>
    </cfRule>
    <cfRule type="cellIs" dxfId="91" priority="94" operator="equal">
      <formula>"LM"</formula>
    </cfRule>
    <cfRule type="cellIs" dxfId="90" priority="95" operator="equal">
      <formula>"FM"</formula>
    </cfRule>
  </conditionalFormatting>
  <conditionalFormatting sqref="O135">
    <cfRule type="cellIs" dxfId="89" priority="86" operator="equal">
      <formula>"NY"</formula>
    </cfRule>
    <cfRule type="cellIs" dxfId="88" priority="87" operator="equal">
      <formula>"DM"</formula>
    </cfRule>
    <cfRule type="cellIs" dxfId="87" priority="88" operator="equal">
      <formula>"PM"</formula>
    </cfRule>
    <cfRule type="cellIs" dxfId="86" priority="89" operator="equal">
      <formula>"LM"</formula>
    </cfRule>
    <cfRule type="cellIs" dxfId="85" priority="90" operator="equal">
      <formula>"FM"</formula>
    </cfRule>
  </conditionalFormatting>
  <conditionalFormatting sqref="O137">
    <cfRule type="cellIs" dxfId="84" priority="81" operator="equal">
      <formula>"NY"</formula>
    </cfRule>
    <cfRule type="cellIs" dxfId="83" priority="82" operator="equal">
      <formula>"DM"</formula>
    </cfRule>
    <cfRule type="cellIs" dxfId="82" priority="83" operator="equal">
      <formula>"PM"</formula>
    </cfRule>
    <cfRule type="cellIs" dxfId="81" priority="84" operator="equal">
      <formula>"LM"</formula>
    </cfRule>
    <cfRule type="cellIs" dxfId="80" priority="85" operator="equal">
      <formula>"FM"</formula>
    </cfRule>
  </conditionalFormatting>
  <conditionalFormatting sqref="O138">
    <cfRule type="cellIs" dxfId="79" priority="76" operator="equal">
      <formula>"NY"</formula>
    </cfRule>
    <cfRule type="cellIs" dxfId="78" priority="77" operator="equal">
      <formula>"DM"</formula>
    </cfRule>
    <cfRule type="cellIs" dxfId="77" priority="78" operator="equal">
      <formula>"PM"</formula>
    </cfRule>
    <cfRule type="cellIs" dxfId="76" priority="79" operator="equal">
      <formula>"LM"</formula>
    </cfRule>
    <cfRule type="cellIs" dxfId="75" priority="80" operator="equal">
      <formula>"FM"</formula>
    </cfRule>
  </conditionalFormatting>
  <conditionalFormatting sqref="O139">
    <cfRule type="cellIs" dxfId="74" priority="71" operator="equal">
      <formula>"NY"</formula>
    </cfRule>
    <cfRule type="cellIs" dxfId="73" priority="72" operator="equal">
      <formula>"DM"</formula>
    </cfRule>
    <cfRule type="cellIs" dxfId="72" priority="73" operator="equal">
      <formula>"PM"</formula>
    </cfRule>
    <cfRule type="cellIs" dxfId="71" priority="74" operator="equal">
      <formula>"LM"</formula>
    </cfRule>
    <cfRule type="cellIs" dxfId="70" priority="75" operator="equal">
      <formula>"FM"</formula>
    </cfRule>
  </conditionalFormatting>
  <conditionalFormatting sqref="O141">
    <cfRule type="cellIs" dxfId="69" priority="66" operator="equal">
      <formula>"NY"</formula>
    </cfRule>
    <cfRule type="cellIs" dxfId="68" priority="67" operator="equal">
      <formula>"DM"</formula>
    </cfRule>
    <cfRule type="cellIs" dxfId="67" priority="68" operator="equal">
      <formula>"PM"</formula>
    </cfRule>
    <cfRule type="cellIs" dxfId="66" priority="69" operator="equal">
      <formula>"LM"</formula>
    </cfRule>
    <cfRule type="cellIs" dxfId="65" priority="70" operator="equal">
      <formula>"FM"</formula>
    </cfRule>
  </conditionalFormatting>
  <conditionalFormatting sqref="O143">
    <cfRule type="cellIs" dxfId="64" priority="61" operator="equal">
      <formula>"NY"</formula>
    </cfRule>
    <cfRule type="cellIs" dxfId="63" priority="62" operator="equal">
      <formula>"DM"</formula>
    </cfRule>
    <cfRule type="cellIs" dxfId="62" priority="63" operator="equal">
      <formula>"PM"</formula>
    </cfRule>
    <cfRule type="cellIs" dxfId="61" priority="64" operator="equal">
      <formula>"LM"</formula>
    </cfRule>
    <cfRule type="cellIs" dxfId="60" priority="65" operator="equal">
      <formula>"FM"</formula>
    </cfRule>
  </conditionalFormatting>
  <conditionalFormatting sqref="O144">
    <cfRule type="cellIs" dxfId="59" priority="56" operator="equal">
      <formula>"NY"</formula>
    </cfRule>
    <cfRule type="cellIs" dxfId="58" priority="57" operator="equal">
      <formula>"DM"</formula>
    </cfRule>
    <cfRule type="cellIs" dxfId="57" priority="58" operator="equal">
      <formula>"PM"</formula>
    </cfRule>
    <cfRule type="cellIs" dxfId="56" priority="59" operator="equal">
      <formula>"LM"</formula>
    </cfRule>
    <cfRule type="cellIs" dxfId="55" priority="60" operator="equal">
      <formula>"FM"</formula>
    </cfRule>
  </conditionalFormatting>
  <conditionalFormatting sqref="O146">
    <cfRule type="cellIs" dxfId="54" priority="51" operator="equal">
      <formula>"NY"</formula>
    </cfRule>
    <cfRule type="cellIs" dxfId="53" priority="52" operator="equal">
      <formula>"DM"</formula>
    </cfRule>
    <cfRule type="cellIs" dxfId="52" priority="53" operator="equal">
      <formula>"PM"</formula>
    </cfRule>
    <cfRule type="cellIs" dxfId="51" priority="54" operator="equal">
      <formula>"LM"</formula>
    </cfRule>
    <cfRule type="cellIs" dxfId="50" priority="55" operator="equal">
      <formula>"FM"</formula>
    </cfRule>
  </conditionalFormatting>
  <conditionalFormatting sqref="O148">
    <cfRule type="cellIs" dxfId="49" priority="46" operator="equal">
      <formula>"NY"</formula>
    </cfRule>
    <cfRule type="cellIs" dxfId="48" priority="47" operator="equal">
      <formula>"DM"</formula>
    </cfRule>
    <cfRule type="cellIs" dxfId="47" priority="48" operator="equal">
      <formula>"PM"</formula>
    </cfRule>
    <cfRule type="cellIs" dxfId="46" priority="49" operator="equal">
      <formula>"LM"</formula>
    </cfRule>
    <cfRule type="cellIs" dxfId="45" priority="50" operator="equal">
      <formula>"FM"</formula>
    </cfRule>
  </conditionalFormatting>
  <conditionalFormatting sqref="O150">
    <cfRule type="cellIs" dxfId="44" priority="41" operator="equal">
      <formula>"NY"</formula>
    </cfRule>
    <cfRule type="cellIs" dxfId="43" priority="42" operator="equal">
      <formula>"DM"</formula>
    </cfRule>
    <cfRule type="cellIs" dxfId="42" priority="43" operator="equal">
      <formula>"PM"</formula>
    </cfRule>
    <cfRule type="cellIs" dxfId="41" priority="44" operator="equal">
      <formula>"LM"</formula>
    </cfRule>
    <cfRule type="cellIs" dxfId="40" priority="45" operator="equal">
      <formula>"FM"</formula>
    </cfRule>
  </conditionalFormatting>
  <conditionalFormatting sqref="O151">
    <cfRule type="cellIs" dxfId="39" priority="36" operator="equal">
      <formula>"NY"</formula>
    </cfRule>
    <cfRule type="cellIs" dxfId="38" priority="37" operator="equal">
      <formula>"DM"</formula>
    </cfRule>
    <cfRule type="cellIs" dxfId="37" priority="38" operator="equal">
      <formula>"PM"</formula>
    </cfRule>
    <cfRule type="cellIs" dxfId="36" priority="39" operator="equal">
      <formula>"LM"</formula>
    </cfRule>
    <cfRule type="cellIs" dxfId="35" priority="40" operator="equal">
      <formula>"FM"</formula>
    </cfRule>
  </conditionalFormatting>
  <conditionalFormatting sqref="O153">
    <cfRule type="cellIs" dxfId="34" priority="31" operator="equal">
      <formula>"NY"</formula>
    </cfRule>
    <cfRule type="cellIs" dxfId="33" priority="32" operator="equal">
      <formula>"DM"</formula>
    </cfRule>
    <cfRule type="cellIs" dxfId="32" priority="33" operator="equal">
      <formula>"PM"</formula>
    </cfRule>
    <cfRule type="cellIs" dxfId="31" priority="34" operator="equal">
      <formula>"LM"</formula>
    </cfRule>
    <cfRule type="cellIs" dxfId="30" priority="35" operator="equal">
      <formula>"FM"</formula>
    </cfRule>
  </conditionalFormatting>
  <conditionalFormatting sqref="O154">
    <cfRule type="cellIs" dxfId="29" priority="26" operator="equal">
      <formula>"NY"</formula>
    </cfRule>
    <cfRule type="cellIs" dxfId="28" priority="27" operator="equal">
      <formula>"DM"</formula>
    </cfRule>
    <cfRule type="cellIs" dxfId="27" priority="28" operator="equal">
      <formula>"PM"</formula>
    </cfRule>
    <cfRule type="cellIs" dxfId="26" priority="29" operator="equal">
      <formula>"LM"</formula>
    </cfRule>
    <cfRule type="cellIs" dxfId="25" priority="30" operator="equal">
      <formula>"FM"</formula>
    </cfRule>
  </conditionalFormatting>
  <conditionalFormatting sqref="O156">
    <cfRule type="cellIs" dxfId="24" priority="21" operator="equal">
      <formula>"NY"</formula>
    </cfRule>
    <cfRule type="cellIs" dxfId="23" priority="22" operator="equal">
      <formula>"DM"</formula>
    </cfRule>
    <cfRule type="cellIs" dxfId="22" priority="23" operator="equal">
      <formula>"PM"</formula>
    </cfRule>
    <cfRule type="cellIs" dxfId="21" priority="24" operator="equal">
      <formula>"LM"</formula>
    </cfRule>
    <cfRule type="cellIs" dxfId="20" priority="25" operator="equal">
      <formula>"FM"</formula>
    </cfRule>
  </conditionalFormatting>
  <conditionalFormatting sqref="O157">
    <cfRule type="cellIs" dxfId="19" priority="16" operator="equal">
      <formula>"NY"</formula>
    </cfRule>
    <cfRule type="cellIs" dxfId="18" priority="17" operator="equal">
      <formula>"DM"</formula>
    </cfRule>
    <cfRule type="cellIs" dxfId="17" priority="18" operator="equal">
      <formula>"PM"</formula>
    </cfRule>
    <cfRule type="cellIs" dxfId="16" priority="19" operator="equal">
      <formula>"LM"</formula>
    </cfRule>
    <cfRule type="cellIs" dxfId="15" priority="20" operator="equal">
      <formula>"FM"</formula>
    </cfRule>
  </conditionalFormatting>
  <conditionalFormatting sqref="O159">
    <cfRule type="cellIs" dxfId="14" priority="11" operator="equal">
      <formula>"NY"</formula>
    </cfRule>
    <cfRule type="cellIs" dxfId="13" priority="12" operator="equal">
      <formula>"DM"</formula>
    </cfRule>
    <cfRule type="cellIs" dxfId="12" priority="13" operator="equal">
      <formula>"PM"</formula>
    </cfRule>
    <cfRule type="cellIs" dxfId="11" priority="14" operator="equal">
      <formula>"LM"</formula>
    </cfRule>
    <cfRule type="cellIs" dxfId="10" priority="15" operator="equal">
      <formula>"FM"</formula>
    </cfRule>
  </conditionalFormatting>
  <conditionalFormatting sqref="O160">
    <cfRule type="cellIs" dxfId="9" priority="6" operator="equal">
      <formula>"NY"</formula>
    </cfRule>
    <cfRule type="cellIs" dxfId="8" priority="7" operator="equal">
      <formula>"DM"</formula>
    </cfRule>
    <cfRule type="cellIs" dxfId="7" priority="8" operator="equal">
      <formula>"PM"</formula>
    </cfRule>
    <cfRule type="cellIs" dxfId="6" priority="9" operator="equal">
      <formula>"LM"</formula>
    </cfRule>
    <cfRule type="cellIs" dxfId="5" priority="10" operator="equal">
      <formula>"FM"</formula>
    </cfRule>
  </conditionalFormatting>
  <conditionalFormatting sqref="O158">
    <cfRule type="cellIs" dxfId="4" priority="1" operator="equal">
      <formula>"NY"</formula>
    </cfRule>
    <cfRule type="cellIs" dxfId="3" priority="2" operator="equal">
      <formula>"DM"</formula>
    </cfRule>
    <cfRule type="cellIs" dxfId="2" priority="3" operator="equal">
      <formula>"PM"</formula>
    </cfRule>
    <cfRule type="cellIs" dxfId="1" priority="4" operator="equal">
      <formula>"LM"</formula>
    </cfRule>
    <cfRule type="cellIs" dxfId="0" priority="5" operator="equal">
      <formula>"FM"</formula>
    </cfRule>
  </conditionalFormatting>
  <hyperlinks>
    <hyperlink ref="D13" r:id="rId1" display="Annex-Configuration Library Directory Structure.xls" xr:uid="{00000000-0004-0000-1200-000000000000}"/>
    <hyperlink ref="D140" r:id="rId2" display="Project Manager Guide 1 (Kamfu-SPI-OPAL-EXP)-doc.doc" xr:uid="{00000000-0004-0000-1200-000001000000}"/>
    <hyperlink ref="D115" display="Comparative analysis of baseline differences between 2019 and 2020.xls" xr:uid="{00000000-0004-0000-1200-000002000000}"/>
    <hyperlink ref="D90" r:id="rId3" display="Tailoring Guide (Kamfu-SPI-PAD-Guid-Tailor) V1.1.xls" xr:uid="{00000000-0004-0000-1200-000003000000}"/>
    <hyperlink ref="D64" r:id="rId4" display="组织级工作产品和过程检查表(Kamfu-ORG-PQA-Checklist_20180627)V1-0.xls" xr:uid="{00000000-0004-0000-1200-000004000000}"/>
  </hyperlink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62A3C-B032-40AA-8C78-6AD507D116E0}">
  <sheetPr codeName="Sheet24">
    <pageSetUpPr fitToPage="1"/>
  </sheetPr>
  <dimension ref="A1:AA37"/>
  <sheetViews>
    <sheetView zoomScale="70" zoomScaleNormal="70" workbookViewId="0">
      <selection activeCell="F27" sqref="F27"/>
    </sheetView>
  </sheetViews>
  <sheetFormatPr defaultColWidth="8.7265625" defaultRowHeight="14.5"/>
  <cols>
    <col min="1" max="21" width="8.7265625" style="96"/>
    <col min="22" max="22" width="8.7265625" style="96" hidden="1" customWidth="1"/>
    <col min="23" max="16384" width="8.7265625" style="96"/>
  </cols>
  <sheetData>
    <row r="1" spans="1:27" s="128" customFormat="1" ht="18.5">
      <c r="A1" s="128" t="s">
        <v>1941</v>
      </c>
    </row>
    <row r="2" spans="1:27" ht="93">
      <c r="A2" s="134" t="s">
        <v>1807</v>
      </c>
      <c r="B2" s="134" t="s">
        <v>1808</v>
      </c>
      <c r="C2" s="132" t="s">
        <v>1809</v>
      </c>
      <c r="D2" s="132"/>
      <c r="E2" s="133" t="s">
        <v>1810</v>
      </c>
      <c r="F2" s="133"/>
      <c r="G2" s="132" t="s">
        <v>1811</v>
      </c>
      <c r="H2" s="132"/>
      <c r="I2" s="132"/>
      <c r="J2" s="132"/>
      <c r="K2" s="133" t="s">
        <v>1812</v>
      </c>
      <c r="L2" s="133"/>
      <c r="M2" s="133"/>
      <c r="N2" s="97" t="s">
        <v>1813</v>
      </c>
      <c r="O2" s="98" t="s">
        <v>1814</v>
      </c>
      <c r="P2" s="132" t="s">
        <v>1815</v>
      </c>
      <c r="Q2" s="132"/>
      <c r="R2" s="132"/>
      <c r="S2" s="133" t="s">
        <v>1816</v>
      </c>
      <c r="T2" s="133"/>
      <c r="U2" s="133"/>
      <c r="V2" s="99" t="s">
        <v>1817</v>
      </c>
    </row>
    <row r="3" spans="1:27" ht="15.5">
      <c r="A3" s="134"/>
      <c r="B3" s="134"/>
      <c r="C3" s="117" t="s">
        <v>1793</v>
      </c>
      <c r="D3" s="117" t="s">
        <v>1794</v>
      </c>
      <c r="E3" s="118" t="s">
        <v>1818</v>
      </c>
      <c r="F3" s="118" t="s">
        <v>1819</v>
      </c>
      <c r="G3" s="117" t="s">
        <v>1802</v>
      </c>
      <c r="H3" s="117" t="s">
        <v>1805</v>
      </c>
      <c r="I3" s="117" t="s">
        <v>1801</v>
      </c>
      <c r="J3" s="117" t="s">
        <v>1803</v>
      </c>
      <c r="K3" s="118" t="s">
        <v>1799</v>
      </c>
      <c r="L3" s="118" t="s">
        <v>1798</v>
      </c>
      <c r="M3" s="118" t="s">
        <v>1796</v>
      </c>
      <c r="N3" s="117" t="s">
        <v>1804</v>
      </c>
      <c r="O3" s="118" t="s">
        <v>1797</v>
      </c>
      <c r="P3" s="117" t="s">
        <v>1795</v>
      </c>
      <c r="Q3" s="117" t="s">
        <v>1800</v>
      </c>
      <c r="R3" s="117" t="s">
        <v>1792</v>
      </c>
      <c r="S3" s="118" t="s">
        <v>1789</v>
      </c>
      <c r="T3" s="118" t="s">
        <v>1791</v>
      </c>
      <c r="U3" s="118" t="s">
        <v>1790</v>
      </c>
      <c r="V3" s="99" t="s">
        <v>1820</v>
      </c>
    </row>
    <row r="4" spans="1:27" ht="15.5">
      <c r="A4" s="131" t="s">
        <v>1821</v>
      </c>
      <c r="B4" s="103" t="s">
        <v>28</v>
      </c>
      <c r="C4" s="104" t="s">
        <v>1822</v>
      </c>
      <c r="D4" s="104" t="s">
        <v>1822</v>
      </c>
      <c r="E4" s="104" t="s">
        <v>1822</v>
      </c>
      <c r="F4" s="104" t="s">
        <v>1822</v>
      </c>
      <c r="G4" s="104" t="s">
        <v>1822</v>
      </c>
      <c r="H4" s="104" t="s">
        <v>1822</v>
      </c>
      <c r="I4" s="104" t="s">
        <v>1822</v>
      </c>
      <c r="J4" s="104" t="s">
        <v>1822</v>
      </c>
      <c r="K4" s="104" t="s">
        <v>1822</v>
      </c>
      <c r="L4" s="104" t="s">
        <v>1822</v>
      </c>
      <c r="M4" s="104" t="s">
        <v>1822</v>
      </c>
      <c r="N4" s="104" t="s">
        <v>1822</v>
      </c>
      <c r="O4" s="104" t="s">
        <v>1822</v>
      </c>
      <c r="P4" s="104" t="s">
        <v>1822</v>
      </c>
      <c r="Q4" s="104" t="s">
        <v>1822</v>
      </c>
      <c r="R4" s="104" t="s">
        <v>1822</v>
      </c>
      <c r="S4" s="104" t="s">
        <v>1822</v>
      </c>
      <c r="T4" s="104" t="s">
        <v>1822</v>
      </c>
      <c r="U4" s="104" t="s">
        <v>1822</v>
      </c>
      <c r="V4" s="102" t="s">
        <v>1823</v>
      </c>
    </row>
    <row r="5" spans="1:27" ht="15.5">
      <c r="A5" s="131"/>
      <c r="B5" s="118">
        <v>1.1000000000000001</v>
      </c>
      <c r="C5" s="103" t="str">
        <f>GOV!O29</f>
        <v>FM</v>
      </c>
      <c r="D5" s="103" t="str">
        <f>II!O10</f>
        <v>FM</v>
      </c>
      <c r="E5" s="103" t="s">
        <v>1137</v>
      </c>
      <c r="F5" s="103" t="s">
        <v>1137</v>
      </c>
      <c r="G5" s="103" t="s">
        <v>1137</v>
      </c>
      <c r="H5" s="103" t="s">
        <v>1137</v>
      </c>
      <c r="I5" s="103" t="s">
        <v>1137</v>
      </c>
      <c r="J5" s="103" t="s">
        <v>1137</v>
      </c>
      <c r="K5" s="103" t="s">
        <v>1137</v>
      </c>
      <c r="L5" s="103" t="s">
        <v>1137</v>
      </c>
      <c r="M5" s="103" t="s">
        <v>1137</v>
      </c>
      <c r="N5" s="103" t="s">
        <v>1137</v>
      </c>
      <c r="O5" s="103" t="s">
        <v>1137</v>
      </c>
      <c r="P5" s="103" t="s">
        <v>1316</v>
      </c>
      <c r="Q5" s="103" t="s">
        <v>1137</v>
      </c>
      <c r="R5" s="103" t="s">
        <v>1137</v>
      </c>
      <c r="S5" s="103" t="s">
        <v>1137</v>
      </c>
      <c r="T5" s="103" t="s">
        <v>1137</v>
      </c>
      <c r="U5" s="103" t="s">
        <v>1137</v>
      </c>
      <c r="V5" s="102" t="s">
        <v>1824</v>
      </c>
      <c r="Y5" s="96" t="s">
        <v>1137</v>
      </c>
      <c r="AA5" s="96" t="s">
        <v>1822</v>
      </c>
    </row>
    <row r="6" spans="1:27" ht="15.5">
      <c r="A6" s="131"/>
      <c r="B6" s="118">
        <v>1.2</v>
      </c>
      <c r="C6" s="103"/>
      <c r="D6" s="103"/>
      <c r="E6" s="103"/>
      <c r="F6" s="103"/>
      <c r="G6" s="103"/>
      <c r="H6" s="103" t="s">
        <v>1137</v>
      </c>
      <c r="I6" s="103"/>
      <c r="J6" s="103"/>
      <c r="K6" s="103" t="s">
        <v>1137</v>
      </c>
      <c r="L6" s="103"/>
      <c r="M6" s="103" t="s">
        <v>1137</v>
      </c>
      <c r="N6" s="103"/>
      <c r="O6" s="103"/>
      <c r="P6" s="103" t="s">
        <v>1137</v>
      </c>
      <c r="Q6" s="103" t="s">
        <v>1137</v>
      </c>
      <c r="R6" s="103"/>
      <c r="S6" s="103" t="s">
        <v>1936</v>
      </c>
      <c r="T6" s="103" t="s">
        <v>1137</v>
      </c>
      <c r="U6" s="103" t="s">
        <v>1936</v>
      </c>
      <c r="V6" s="102" t="s">
        <v>1825</v>
      </c>
      <c r="Y6" s="96" t="s">
        <v>1316</v>
      </c>
      <c r="AA6" s="96" t="s">
        <v>1823</v>
      </c>
    </row>
    <row r="7" spans="1:27" ht="15.5">
      <c r="A7" s="131"/>
      <c r="B7" s="118">
        <v>1.3</v>
      </c>
      <c r="C7" s="103"/>
      <c r="D7" s="103"/>
      <c r="E7" s="103"/>
      <c r="F7" s="103"/>
      <c r="G7" s="103"/>
      <c r="H7" s="103"/>
      <c r="I7" s="103"/>
      <c r="J7" s="103"/>
      <c r="K7" s="103" t="s">
        <v>1137</v>
      </c>
      <c r="L7" s="103"/>
      <c r="M7" s="103"/>
      <c r="N7" s="103"/>
      <c r="O7" s="103"/>
      <c r="P7" s="103"/>
      <c r="Q7" s="103"/>
      <c r="R7" s="103"/>
      <c r="S7" s="103"/>
      <c r="T7" s="103"/>
      <c r="U7" s="103"/>
      <c r="V7" s="102" t="s">
        <v>1316</v>
      </c>
      <c r="Y7" s="96" t="s">
        <v>1825</v>
      </c>
    </row>
    <row r="8" spans="1:27" ht="15.5">
      <c r="A8" s="131"/>
      <c r="B8" s="118">
        <v>1.4</v>
      </c>
      <c r="C8" s="103"/>
      <c r="D8" s="103"/>
      <c r="E8" s="103" t="s">
        <v>1936</v>
      </c>
      <c r="F8" s="103" t="s">
        <v>1936</v>
      </c>
      <c r="G8" s="103" t="s">
        <v>1936</v>
      </c>
      <c r="H8" s="103" t="s">
        <v>1936</v>
      </c>
      <c r="I8" s="103" t="s">
        <v>1936</v>
      </c>
      <c r="J8" s="103" t="s">
        <v>1936</v>
      </c>
      <c r="K8" s="103"/>
      <c r="L8" s="103" t="s">
        <v>1936</v>
      </c>
      <c r="M8" s="103" t="s">
        <v>1936</v>
      </c>
      <c r="N8" s="103" t="s">
        <v>1936</v>
      </c>
      <c r="O8" s="103" t="s">
        <v>1936</v>
      </c>
      <c r="P8" s="103" t="s">
        <v>1936</v>
      </c>
      <c r="Q8" s="103" t="s">
        <v>1936</v>
      </c>
      <c r="R8" s="103" t="s">
        <v>1936</v>
      </c>
      <c r="S8" s="103" t="s">
        <v>1936</v>
      </c>
      <c r="T8" s="103" t="s">
        <v>1936</v>
      </c>
      <c r="U8" s="103" t="s">
        <v>1936</v>
      </c>
      <c r="V8" s="102" t="s">
        <v>1316</v>
      </c>
      <c r="Y8" s="96" t="s">
        <v>1825</v>
      </c>
    </row>
    <row r="9" spans="1:27" ht="15.5">
      <c r="A9" s="131" t="s">
        <v>47</v>
      </c>
      <c r="B9" s="103" t="s">
        <v>47</v>
      </c>
      <c r="C9" s="104" t="s">
        <v>1822</v>
      </c>
      <c r="D9" s="104" t="s">
        <v>1822</v>
      </c>
      <c r="E9" s="104" t="s">
        <v>1822</v>
      </c>
      <c r="F9" s="104" t="s">
        <v>1822</v>
      </c>
      <c r="G9" s="104" t="s">
        <v>1822</v>
      </c>
      <c r="H9" s="104" t="s">
        <v>1822</v>
      </c>
      <c r="I9" s="104" t="s">
        <v>1822</v>
      </c>
      <c r="J9" s="104" t="s">
        <v>1822</v>
      </c>
      <c r="K9" s="104" t="s">
        <v>1822</v>
      </c>
      <c r="L9" s="104" t="s">
        <v>1822</v>
      </c>
      <c r="M9" s="104" t="s">
        <v>1822</v>
      </c>
      <c r="N9" s="104" t="s">
        <v>1822</v>
      </c>
      <c r="O9" s="104" t="s">
        <v>1822</v>
      </c>
      <c r="P9" s="104" t="s">
        <v>1822</v>
      </c>
      <c r="Q9" s="104" t="s">
        <v>1822</v>
      </c>
      <c r="R9" s="104" t="s">
        <v>1822</v>
      </c>
      <c r="S9" s="104" t="s">
        <v>1822</v>
      </c>
      <c r="T9" s="104" t="s">
        <v>1822</v>
      </c>
      <c r="U9" s="104" t="s">
        <v>1822</v>
      </c>
      <c r="V9" s="102"/>
      <c r="Y9" s="96" t="s">
        <v>1826</v>
      </c>
    </row>
    <row r="10" spans="1:27" ht="15.5">
      <c r="A10" s="131"/>
      <c r="B10" s="118">
        <v>2.1</v>
      </c>
      <c r="C10" s="103" t="str">
        <f>GOV!O55</f>
        <v>FM</v>
      </c>
      <c r="D10" s="103" t="str">
        <f>II!O36</f>
        <v>LM</v>
      </c>
      <c r="E10" s="103" t="s">
        <v>1137</v>
      </c>
      <c r="F10" s="103" t="s">
        <v>1137</v>
      </c>
      <c r="G10" s="103" t="s">
        <v>1137</v>
      </c>
      <c r="H10" s="103" t="s">
        <v>1137</v>
      </c>
      <c r="I10" s="103" t="s">
        <v>1137</v>
      </c>
      <c r="J10" s="103" t="s">
        <v>1137</v>
      </c>
      <c r="K10" s="103" t="s">
        <v>1137</v>
      </c>
      <c r="L10" s="103" t="s">
        <v>1137</v>
      </c>
      <c r="M10" s="103" t="s">
        <v>1137</v>
      </c>
      <c r="N10" s="103" t="s">
        <v>1137</v>
      </c>
      <c r="O10" s="103" t="s">
        <v>1137</v>
      </c>
      <c r="P10" s="103" t="s">
        <v>1137</v>
      </c>
      <c r="Q10" s="103" t="s">
        <v>1137</v>
      </c>
      <c r="R10" s="103" t="s">
        <v>1137</v>
      </c>
      <c r="S10" s="103" t="s">
        <v>1137</v>
      </c>
      <c r="T10" s="103" t="s">
        <v>1137</v>
      </c>
      <c r="U10" s="103" t="s">
        <v>1137</v>
      </c>
      <c r="V10" s="102" t="s">
        <v>1824</v>
      </c>
    </row>
    <row r="11" spans="1:27" ht="15.5">
      <c r="A11" s="131"/>
      <c r="B11" s="118">
        <v>2.2000000000000002</v>
      </c>
      <c r="C11" s="103" t="str">
        <f>GOV!O80</f>
        <v>FM</v>
      </c>
      <c r="D11" s="103" t="str">
        <f>II!O61</f>
        <v>FM</v>
      </c>
      <c r="E11" s="103" t="s">
        <v>1137</v>
      </c>
      <c r="F11" s="103" t="s">
        <v>1137</v>
      </c>
      <c r="G11" s="103" t="s">
        <v>1137</v>
      </c>
      <c r="H11" s="103" t="s">
        <v>1137</v>
      </c>
      <c r="I11" s="103" t="s">
        <v>1137</v>
      </c>
      <c r="J11" s="103" t="s">
        <v>1137</v>
      </c>
      <c r="K11" s="103" t="s">
        <v>1137</v>
      </c>
      <c r="L11" s="103" t="s">
        <v>1137</v>
      </c>
      <c r="M11" s="103" t="s">
        <v>1137</v>
      </c>
      <c r="N11" s="103" t="s">
        <v>1137</v>
      </c>
      <c r="O11" s="103" t="s">
        <v>1137</v>
      </c>
      <c r="P11" s="103" t="s">
        <v>1137</v>
      </c>
      <c r="Q11" s="103" t="s">
        <v>1137</v>
      </c>
      <c r="R11" s="103" t="s">
        <v>1137</v>
      </c>
      <c r="S11" s="103" t="s">
        <v>1137</v>
      </c>
      <c r="T11" s="103" t="s">
        <v>1137</v>
      </c>
      <c r="U11" s="103" t="s">
        <v>1137</v>
      </c>
      <c r="V11" s="102" t="s">
        <v>1824</v>
      </c>
    </row>
    <row r="12" spans="1:27" ht="15.5">
      <c r="A12" s="131"/>
      <c r="B12" s="118">
        <v>2.2999999999999998</v>
      </c>
      <c r="C12" s="103" t="str">
        <f>GOV!O105</f>
        <v>FM</v>
      </c>
      <c r="D12" s="103"/>
      <c r="E12" s="103" t="s">
        <v>1137</v>
      </c>
      <c r="F12" s="103" t="s">
        <v>1137</v>
      </c>
      <c r="G12" s="103" t="s">
        <v>1137</v>
      </c>
      <c r="H12" s="103" t="s">
        <v>1137</v>
      </c>
      <c r="I12" s="103" t="s">
        <v>1137</v>
      </c>
      <c r="J12" s="103" t="s">
        <v>1137</v>
      </c>
      <c r="K12" s="103" t="s">
        <v>1936</v>
      </c>
      <c r="L12" s="103" t="s">
        <v>1137</v>
      </c>
      <c r="M12" s="103" t="s">
        <v>1137</v>
      </c>
      <c r="N12" s="103" t="s">
        <v>1936</v>
      </c>
      <c r="O12" s="103" t="s">
        <v>1936</v>
      </c>
      <c r="P12" s="103" t="s">
        <v>1137</v>
      </c>
      <c r="Q12" s="103" t="s">
        <v>1137</v>
      </c>
      <c r="R12" s="103" t="s">
        <v>1137</v>
      </c>
      <c r="S12" s="103" t="s">
        <v>1936</v>
      </c>
      <c r="T12" s="103" t="s">
        <v>1137</v>
      </c>
      <c r="U12" s="103" t="s">
        <v>1137</v>
      </c>
      <c r="V12" s="102" t="s">
        <v>1137</v>
      </c>
    </row>
    <row r="13" spans="1:27" ht="15.5">
      <c r="A13" s="131"/>
      <c r="B13" s="118">
        <v>2.4</v>
      </c>
      <c r="C13" s="103" t="str">
        <f>GOV!O130</f>
        <v>FM</v>
      </c>
      <c r="D13" s="103"/>
      <c r="E13" s="103" t="s">
        <v>1936</v>
      </c>
      <c r="F13" s="103" t="s">
        <v>1137</v>
      </c>
      <c r="G13" s="103" t="s">
        <v>1137</v>
      </c>
      <c r="H13" s="103" t="s">
        <v>1936</v>
      </c>
      <c r="I13" s="103" t="s">
        <v>1137</v>
      </c>
      <c r="J13" s="103" t="s">
        <v>1137</v>
      </c>
      <c r="K13" s="103" t="s">
        <v>1936</v>
      </c>
      <c r="L13" s="103" t="s">
        <v>1936</v>
      </c>
      <c r="M13" s="103" t="s">
        <v>1137</v>
      </c>
      <c r="N13" s="103" t="s">
        <v>1936</v>
      </c>
      <c r="O13" s="103" t="s">
        <v>1936</v>
      </c>
      <c r="P13" s="103" t="s">
        <v>1137</v>
      </c>
      <c r="Q13" s="103" t="s">
        <v>1137</v>
      </c>
      <c r="R13" s="103"/>
      <c r="S13" s="103" t="s">
        <v>1936</v>
      </c>
      <c r="T13" s="103" t="s">
        <v>1137</v>
      </c>
      <c r="U13" s="103" t="s">
        <v>1137</v>
      </c>
      <c r="V13" s="102" t="s">
        <v>1316</v>
      </c>
    </row>
    <row r="14" spans="1:27" ht="15.5">
      <c r="A14" s="131"/>
      <c r="B14" s="118">
        <v>2.5</v>
      </c>
      <c r="C14" s="103"/>
      <c r="D14" s="103"/>
      <c r="E14" s="103" t="s">
        <v>1936</v>
      </c>
      <c r="F14" s="103" t="s">
        <v>1137</v>
      </c>
      <c r="G14" s="103" t="s">
        <v>1936</v>
      </c>
      <c r="H14" s="103" t="s">
        <v>1936</v>
      </c>
      <c r="I14" s="103" t="s">
        <v>1936</v>
      </c>
      <c r="J14" s="103" t="s">
        <v>1137</v>
      </c>
      <c r="K14" s="103" t="s">
        <v>1936</v>
      </c>
      <c r="L14" s="103" t="s">
        <v>1936</v>
      </c>
      <c r="M14" s="103" t="s">
        <v>1137</v>
      </c>
      <c r="N14" s="103" t="s">
        <v>1936</v>
      </c>
      <c r="O14" s="103" t="s">
        <v>1936</v>
      </c>
      <c r="P14" s="103" t="s">
        <v>1936</v>
      </c>
      <c r="Q14" s="103" t="s">
        <v>1137</v>
      </c>
      <c r="R14" s="103" t="s">
        <v>1936</v>
      </c>
      <c r="S14" s="103" t="s">
        <v>1936</v>
      </c>
      <c r="T14" s="103" t="s">
        <v>1137</v>
      </c>
      <c r="U14" s="103" t="s">
        <v>1137</v>
      </c>
      <c r="V14" s="102"/>
    </row>
    <row r="15" spans="1:27" ht="15.5">
      <c r="A15" s="131"/>
      <c r="B15" s="118">
        <v>2.6</v>
      </c>
      <c r="C15" s="103"/>
      <c r="D15" s="103"/>
      <c r="E15" s="103" t="s">
        <v>1936</v>
      </c>
      <c r="F15" s="103" t="s">
        <v>1137</v>
      </c>
      <c r="G15" s="103" t="s">
        <v>1936</v>
      </c>
      <c r="H15" s="103" t="s">
        <v>1936</v>
      </c>
      <c r="I15" s="103" t="s">
        <v>1936</v>
      </c>
      <c r="J15" s="103" t="s">
        <v>1137</v>
      </c>
      <c r="K15" s="103" t="s">
        <v>1936</v>
      </c>
      <c r="L15" s="103" t="s">
        <v>1936</v>
      </c>
      <c r="M15" s="103" t="s">
        <v>1137</v>
      </c>
      <c r="N15" s="103" t="s">
        <v>1936</v>
      </c>
      <c r="O15" s="103" t="s">
        <v>1936</v>
      </c>
      <c r="P15" s="103" t="s">
        <v>1936</v>
      </c>
      <c r="Q15" s="103" t="s">
        <v>1137</v>
      </c>
      <c r="R15" s="103" t="s">
        <v>1936</v>
      </c>
      <c r="S15" s="103" t="s">
        <v>1936</v>
      </c>
      <c r="T15" s="103" t="s">
        <v>1936</v>
      </c>
      <c r="U15" s="103" t="s">
        <v>1137</v>
      </c>
      <c r="V15" s="102"/>
    </row>
    <row r="16" spans="1:27" ht="15.5">
      <c r="A16" s="131"/>
      <c r="B16" s="118">
        <v>2.7</v>
      </c>
      <c r="C16" s="103"/>
      <c r="D16" s="103"/>
      <c r="E16" s="103" t="s">
        <v>1936</v>
      </c>
      <c r="F16" s="103" t="s">
        <v>1936</v>
      </c>
      <c r="G16" s="103" t="s">
        <v>1936</v>
      </c>
      <c r="H16" s="103" t="s">
        <v>1936</v>
      </c>
      <c r="I16" s="103" t="s">
        <v>1936</v>
      </c>
      <c r="J16" s="103" t="s">
        <v>1936</v>
      </c>
      <c r="K16" s="103" t="s">
        <v>1936</v>
      </c>
      <c r="L16" s="103" t="s">
        <v>1936</v>
      </c>
      <c r="M16" s="103" t="s">
        <v>1936</v>
      </c>
      <c r="N16" s="103" t="s">
        <v>1936</v>
      </c>
      <c r="O16" s="103" t="s">
        <v>1936</v>
      </c>
      <c r="P16" s="103" t="s">
        <v>1936</v>
      </c>
      <c r="Q16" s="103" t="s">
        <v>1137</v>
      </c>
      <c r="R16" s="103" t="s">
        <v>1936</v>
      </c>
      <c r="S16" s="103" t="s">
        <v>1936</v>
      </c>
      <c r="T16" s="103" t="s">
        <v>1936</v>
      </c>
      <c r="U16" s="103" t="s">
        <v>1936</v>
      </c>
      <c r="V16" s="102"/>
    </row>
    <row r="17" spans="1:22" ht="15.5">
      <c r="A17" s="131"/>
      <c r="B17" s="118">
        <v>2.8</v>
      </c>
      <c r="C17" s="103"/>
      <c r="D17" s="103"/>
      <c r="E17" s="103" t="s">
        <v>1936</v>
      </c>
      <c r="F17" s="103" t="s">
        <v>1936</v>
      </c>
      <c r="G17" s="103" t="s">
        <v>1936</v>
      </c>
      <c r="H17" s="103" t="s">
        <v>1936</v>
      </c>
      <c r="I17" s="103" t="s">
        <v>1936</v>
      </c>
      <c r="J17" s="103" t="s">
        <v>1936</v>
      </c>
      <c r="K17" s="103" t="s">
        <v>1936</v>
      </c>
      <c r="L17" s="103" t="s">
        <v>1936</v>
      </c>
      <c r="M17" s="103" t="s">
        <v>1936</v>
      </c>
      <c r="N17" s="103" t="s">
        <v>1936</v>
      </c>
      <c r="O17" s="103" t="s">
        <v>1936</v>
      </c>
      <c r="P17" s="103" t="s">
        <v>1936</v>
      </c>
      <c r="Q17" s="103" t="s">
        <v>1316</v>
      </c>
      <c r="R17" s="103" t="s">
        <v>1936</v>
      </c>
      <c r="S17" s="103" t="s">
        <v>1936</v>
      </c>
      <c r="T17" s="103" t="s">
        <v>1936</v>
      </c>
      <c r="U17" s="103" t="s">
        <v>1936</v>
      </c>
      <c r="V17" s="102"/>
    </row>
    <row r="18" spans="1:22" ht="15.5">
      <c r="A18" s="131" t="s">
        <v>73</v>
      </c>
      <c r="B18" s="103" t="s">
        <v>73</v>
      </c>
      <c r="C18" s="104" t="s">
        <v>1822</v>
      </c>
      <c r="D18" s="104" t="s">
        <v>1822</v>
      </c>
      <c r="E18" s="104" t="s">
        <v>1822</v>
      </c>
      <c r="F18" s="104" t="s">
        <v>1822</v>
      </c>
      <c r="G18" s="104" t="s">
        <v>1822</v>
      </c>
      <c r="H18" s="104" t="s">
        <v>1822</v>
      </c>
      <c r="I18" s="104" t="s">
        <v>1822</v>
      </c>
      <c r="J18" s="104" t="s">
        <v>1822</v>
      </c>
      <c r="K18" s="104" t="s">
        <v>1822</v>
      </c>
      <c r="L18" s="104" t="s">
        <v>1822</v>
      </c>
      <c r="M18" s="104" t="s">
        <v>1822</v>
      </c>
      <c r="N18" s="104" t="s">
        <v>1822</v>
      </c>
      <c r="O18" s="104" t="s">
        <v>1822</v>
      </c>
      <c r="P18" s="104" t="s">
        <v>1822</v>
      </c>
      <c r="Q18" s="104" t="s">
        <v>1822</v>
      </c>
      <c r="R18" s="104" t="s">
        <v>1822</v>
      </c>
      <c r="S18" s="104" t="s">
        <v>1822</v>
      </c>
      <c r="T18" s="104" t="s">
        <v>1822</v>
      </c>
      <c r="U18" s="103"/>
      <c r="V18" s="102"/>
    </row>
    <row r="19" spans="1:22" ht="15.5">
      <c r="A19" s="131"/>
      <c r="B19" s="118">
        <v>3.1</v>
      </c>
      <c r="C19" s="103" t="str">
        <f>GOV!O156</f>
        <v>FM</v>
      </c>
      <c r="D19" s="103" t="str">
        <f>II!O87</f>
        <v>FM</v>
      </c>
      <c r="E19" s="103" t="s">
        <v>1137</v>
      </c>
      <c r="F19" s="103" t="s">
        <v>1137</v>
      </c>
      <c r="G19" s="103" t="s">
        <v>1137</v>
      </c>
      <c r="H19" s="103" t="s">
        <v>1137</v>
      </c>
      <c r="I19" s="103" t="s">
        <v>1137</v>
      </c>
      <c r="J19" s="103" t="s">
        <v>1137</v>
      </c>
      <c r="K19" s="103" t="s">
        <v>1137</v>
      </c>
      <c r="L19" s="103" t="s">
        <v>1137</v>
      </c>
      <c r="M19" s="103" t="s">
        <v>1137</v>
      </c>
      <c r="N19" s="103" t="s">
        <v>1137</v>
      </c>
      <c r="O19" s="103" t="s">
        <v>1137</v>
      </c>
      <c r="P19" s="103" t="s">
        <v>1137</v>
      </c>
      <c r="Q19" s="103" t="s">
        <v>1137</v>
      </c>
      <c r="R19" s="103" t="s">
        <v>1137</v>
      </c>
      <c r="S19" s="103" t="s">
        <v>1137</v>
      </c>
      <c r="T19" s="103" t="s">
        <v>1137</v>
      </c>
      <c r="U19" s="103" t="s">
        <v>1936</v>
      </c>
      <c r="V19" s="102" t="s">
        <v>1824</v>
      </c>
    </row>
    <row r="20" spans="1:22" ht="15.5">
      <c r="A20" s="131"/>
      <c r="B20" s="118">
        <v>3.2</v>
      </c>
      <c r="C20" s="103" t="str">
        <f>GOV!O181</f>
        <v>FM</v>
      </c>
      <c r="D20" s="103" t="str">
        <f>II!O112</f>
        <v>FM</v>
      </c>
      <c r="E20" s="103" t="s">
        <v>1137</v>
      </c>
      <c r="F20" s="103" t="s">
        <v>1137</v>
      </c>
      <c r="G20" s="103" t="s">
        <v>1936</v>
      </c>
      <c r="H20" s="103" t="s">
        <v>1137</v>
      </c>
      <c r="I20" s="103" t="s">
        <v>1936</v>
      </c>
      <c r="J20" s="103" t="s">
        <v>1137</v>
      </c>
      <c r="K20" s="103" t="s">
        <v>1137</v>
      </c>
      <c r="L20" s="103" t="s">
        <v>1316</v>
      </c>
      <c r="M20" s="103" t="s">
        <v>1137</v>
      </c>
      <c r="N20" s="103" t="s">
        <v>1137</v>
      </c>
      <c r="O20" s="103" t="s">
        <v>1137</v>
      </c>
      <c r="P20" s="103" t="s">
        <v>1137</v>
      </c>
      <c r="Q20" s="103" t="s">
        <v>1137</v>
      </c>
      <c r="R20" s="103" t="s">
        <v>1137</v>
      </c>
      <c r="S20" s="103" t="s">
        <v>1316</v>
      </c>
      <c r="T20" s="103" t="s">
        <v>1936</v>
      </c>
      <c r="U20" s="103" t="s">
        <v>1936</v>
      </c>
      <c r="V20" s="102" t="s">
        <v>1824</v>
      </c>
    </row>
    <row r="21" spans="1:22" ht="15.5">
      <c r="A21" s="131"/>
      <c r="B21" s="118">
        <v>3.3</v>
      </c>
      <c r="C21" s="103"/>
      <c r="D21" s="103" t="str">
        <f>II!O137</f>
        <v>FM</v>
      </c>
      <c r="E21" s="103" t="s">
        <v>1137</v>
      </c>
      <c r="F21" s="103" t="s">
        <v>1137</v>
      </c>
      <c r="G21" s="103" t="s">
        <v>1936</v>
      </c>
      <c r="H21" s="103" t="s">
        <v>1936</v>
      </c>
      <c r="I21" s="103" t="s">
        <v>1936</v>
      </c>
      <c r="J21" s="103" t="s">
        <v>1137</v>
      </c>
      <c r="K21" s="103" t="s">
        <v>1137</v>
      </c>
      <c r="L21" s="103" t="s">
        <v>1137</v>
      </c>
      <c r="M21" s="103" t="s">
        <v>1137</v>
      </c>
      <c r="N21" s="103" t="s">
        <v>1316</v>
      </c>
      <c r="O21" s="103" t="s">
        <v>1137</v>
      </c>
      <c r="P21" s="103" t="s">
        <v>1137</v>
      </c>
      <c r="Q21" s="103" t="s">
        <v>1137</v>
      </c>
      <c r="R21" s="103" t="s">
        <v>1936</v>
      </c>
      <c r="S21" s="103" t="s">
        <v>1316</v>
      </c>
      <c r="T21" s="103" t="s">
        <v>1936</v>
      </c>
      <c r="U21" s="103" t="s">
        <v>1936</v>
      </c>
      <c r="V21" s="102"/>
    </row>
    <row r="22" spans="1:22" ht="15.5">
      <c r="A22" s="131"/>
      <c r="B22" s="118">
        <v>3.4</v>
      </c>
      <c r="C22" s="103"/>
      <c r="D22" s="103"/>
      <c r="E22" s="103" t="s">
        <v>1137</v>
      </c>
      <c r="F22" s="103" t="s">
        <v>1936</v>
      </c>
      <c r="G22" s="103" t="s">
        <v>1936</v>
      </c>
      <c r="H22" s="103" t="s">
        <v>1936</v>
      </c>
      <c r="I22" s="103" t="s">
        <v>1936</v>
      </c>
      <c r="J22" s="103" t="s">
        <v>1137</v>
      </c>
      <c r="K22" s="103" t="s">
        <v>1137</v>
      </c>
      <c r="L22" s="103" t="s">
        <v>1137</v>
      </c>
      <c r="M22" s="103" t="s">
        <v>1137</v>
      </c>
      <c r="N22" s="103" t="s">
        <v>1137</v>
      </c>
      <c r="O22" s="103" t="s">
        <v>1137</v>
      </c>
      <c r="P22" s="103" t="s">
        <v>1137</v>
      </c>
      <c r="Q22" s="103" t="s">
        <v>1137</v>
      </c>
      <c r="R22" s="103" t="s">
        <v>1936</v>
      </c>
      <c r="S22" s="103" t="s">
        <v>1137</v>
      </c>
      <c r="T22" s="103" t="s">
        <v>1936</v>
      </c>
      <c r="U22" s="103" t="s">
        <v>1936</v>
      </c>
      <c r="V22" s="102"/>
    </row>
    <row r="23" spans="1:22" ht="15.5">
      <c r="A23" s="131"/>
      <c r="B23" s="118">
        <v>3.5</v>
      </c>
      <c r="C23" s="103"/>
      <c r="D23" s="103"/>
      <c r="E23" s="103" t="s">
        <v>1137</v>
      </c>
      <c r="F23" s="103" t="s">
        <v>1936</v>
      </c>
      <c r="G23" s="103" t="s">
        <v>1936</v>
      </c>
      <c r="H23" s="103" t="s">
        <v>1936</v>
      </c>
      <c r="I23" s="103" t="s">
        <v>1936</v>
      </c>
      <c r="J23" s="103" t="s">
        <v>1137</v>
      </c>
      <c r="K23" s="103" t="s">
        <v>1137</v>
      </c>
      <c r="L23" s="103" t="s">
        <v>1137</v>
      </c>
      <c r="M23" s="103" t="s">
        <v>1137</v>
      </c>
      <c r="N23" s="103" t="s">
        <v>1316</v>
      </c>
      <c r="O23" s="103" t="s">
        <v>1137</v>
      </c>
      <c r="P23" s="103" t="s">
        <v>1936</v>
      </c>
      <c r="Q23" s="103" t="s">
        <v>1936</v>
      </c>
      <c r="R23" s="103" t="s">
        <v>1936</v>
      </c>
      <c r="S23" s="103" t="s">
        <v>1137</v>
      </c>
      <c r="T23" s="103" t="s">
        <v>1936</v>
      </c>
      <c r="U23" s="103" t="s">
        <v>1936</v>
      </c>
      <c r="V23" s="102"/>
    </row>
    <row r="24" spans="1:22" ht="15.5">
      <c r="A24" s="131"/>
      <c r="B24" s="118">
        <v>3.6</v>
      </c>
      <c r="C24" s="103"/>
      <c r="D24" s="103"/>
      <c r="E24" s="103" t="s">
        <v>1137</v>
      </c>
      <c r="F24" s="103" t="s">
        <v>1936</v>
      </c>
      <c r="G24" s="103" t="s">
        <v>1936</v>
      </c>
      <c r="H24" s="103" t="s">
        <v>1936</v>
      </c>
      <c r="I24" s="103" t="s">
        <v>1936</v>
      </c>
      <c r="J24" s="103" t="s">
        <v>1137</v>
      </c>
      <c r="K24" s="103" t="s">
        <v>1137</v>
      </c>
      <c r="L24" s="103" t="s">
        <v>1137</v>
      </c>
      <c r="M24" s="103" t="s">
        <v>1137</v>
      </c>
      <c r="N24" s="103" t="s">
        <v>1936</v>
      </c>
      <c r="O24" s="103" t="s">
        <v>1137</v>
      </c>
      <c r="P24" s="103" t="s">
        <v>1936</v>
      </c>
      <c r="Q24" s="103" t="s">
        <v>1936</v>
      </c>
      <c r="R24" s="103" t="s">
        <v>1936</v>
      </c>
      <c r="S24" s="103" t="s">
        <v>1936</v>
      </c>
      <c r="T24" s="103" t="s">
        <v>1936</v>
      </c>
      <c r="U24" s="103" t="s">
        <v>1936</v>
      </c>
      <c r="V24" s="102"/>
    </row>
    <row r="25" spans="1:22" ht="15.5">
      <c r="A25" s="131"/>
      <c r="B25" s="118">
        <v>3.7</v>
      </c>
      <c r="C25" s="103"/>
      <c r="D25" s="103"/>
      <c r="E25" s="103" t="s">
        <v>1936</v>
      </c>
      <c r="F25" s="103" t="s">
        <v>1936</v>
      </c>
      <c r="G25" s="103" t="s">
        <v>1936</v>
      </c>
      <c r="H25" s="103" t="s">
        <v>1936</v>
      </c>
      <c r="I25" s="103" t="s">
        <v>1936</v>
      </c>
      <c r="J25" s="103" t="s">
        <v>1137</v>
      </c>
      <c r="K25" s="103" t="s">
        <v>1936</v>
      </c>
      <c r="L25" s="103" t="s">
        <v>1137</v>
      </c>
      <c r="M25" s="103" t="s">
        <v>1936</v>
      </c>
      <c r="N25" s="103" t="s">
        <v>1936</v>
      </c>
      <c r="O25" s="103" t="s">
        <v>1936</v>
      </c>
      <c r="P25" s="103" t="s">
        <v>1936</v>
      </c>
      <c r="Q25" s="103" t="s">
        <v>1936</v>
      </c>
      <c r="R25" s="103" t="s">
        <v>1936</v>
      </c>
      <c r="S25" s="103" t="s">
        <v>1936</v>
      </c>
      <c r="T25" s="103" t="s">
        <v>1936</v>
      </c>
      <c r="U25" s="103" t="s">
        <v>1936</v>
      </c>
      <c r="V25" s="102"/>
    </row>
    <row r="26" spans="1:22" ht="15.5">
      <c r="A26" s="131" t="s">
        <v>1827</v>
      </c>
      <c r="B26" s="103" t="s">
        <v>401</v>
      </c>
      <c r="C26" s="104" t="s">
        <v>1822</v>
      </c>
      <c r="D26" s="103"/>
      <c r="E26" s="103"/>
      <c r="F26" s="103"/>
      <c r="G26" s="103"/>
      <c r="H26" s="103"/>
      <c r="I26" s="103"/>
      <c r="J26" s="103"/>
      <c r="K26" s="104" t="s">
        <v>1822</v>
      </c>
      <c r="L26" s="103"/>
      <c r="M26" s="104" t="s">
        <v>1822</v>
      </c>
      <c r="N26" s="103"/>
      <c r="O26" s="103"/>
      <c r="P26" s="103"/>
      <c r="Q26" s="104" t="s">
        <v>1822</v>
      </c>
      <c r="R26" s="103"/>
      <c r="S26" s="104" t="s">
        <v>1822</v>
      </c>
      <c r="T26" s="103"/>
      <c r="U26" s="103"/>
      <c r="V26" s="102"/>
    </row>
    <row r="27" spans="1:22" ht="15.5">
      <c r="A27" s="131"/>
      <c r="B27" s="118">
        <v>4.0999999999999996</v>
      </c>
      <c r="C27" s="103" t="str">
        <f>GOV!O207</f>
        <v>FM</v>
      </c>
      <c r="D27" s="103"/>
      <c r="E27" s="103" t="s">
        <v>1936</v>
      </c>
      <c r="F27" s="103" t="s">
        <v>1936</v>
      </c>
      <c r="G27" s="103" t="s">
        <v>1936</v>
      </c>
      <c r="H27" s="103" t="s">
        <v>1936</v>
      </c>
      <c r="I27" s="103" t="s">
        <v>1936</v>
      </c>
      <c r="J27" s="103" t="s">
        <v>1936</v>
      </c>
      <c r="K27" s="103" t="s">
        <v>1137</v>
      </c>
      <c r="L27" s="103" t="s">
        <v>1936</v>
      </c>
      <c r="M27" s="103" t="s">
        <v>1316</v>
      </c>
      <c r="N27" s="103" t="s">
        <v>1936</v>
      </c>
      <c r="O27" s="103" t="s">
        <v>1936</v>
      </c>
      <c r="P27" s="103" t="s">
        <v>1936</v>
      </c>
      <c r="Q27" s="103" t="s">
        <v>1137</v>
      </c>
      <c r="R27" s="103" t="s">
        <v>1936</v>
      </c>
      <c r="S27" s="103" t="s">
        <v>1137</v>
      </c>
      <c r="T27" s="103" t="s">
        <v>1936</v>
      </c>
      <c r="U27" s="103" t="s">
        <v>1936</v>
      </c>
      <c r="V27" s="102" t="s">
        <v>1824</v>
      </c>
    </row>
    <row r="28" spans="1:22" ht="15.5">
      <c r="A28" s="131"/>
      <c r="B28" s="118">
        <v>4.2</v>
      </c>
      <c r="C28" s="103"/>
      <c r="D28" s="103"/>
      <c r="E28" s="103" t="s">
        <v>1936</v>
      </c>
      <c r="F28" s="103" t="s">
        <v>1936</v>
      </c>
      <c r="G28" s="103" t="s">
        <v>1936</v>
      </c>
      <c r="H28" s="103" t="s">
        <v>1936</v>
      </c>
      <c r="I28" s="103" t="s">
        <v>1936</v>
      </c>
      <c r="J28" s="103" t="s">
        <v>1936</v>
      </c>
      <c r="K28" s="103" t="s">
        <v>1936</v>
      </c>
      <c r="L28" s="103" t="s">
        <v>1936</v>
      </c>
      <c r="M28" s="103" t="s">
        <v>1137</v>
      </c>
      <c r="N28" s="103" t="s">
        <v>1936</v>
      </c>
      <c r="O28" s="103" t="s">
        <v>1936</v>
      </c>
      <c r="P28" s="103" t="s">
        <v>1936</v>
      </c>
      <c r="Q28" s="103" t="s">
        <v>1936</v>
      </c>
      <c r="R28" s="103" t="s">
        <v>1936</v>
      </c>
      <c r="S28" s="103" t="s">
        <v>1137</v>
      </c>
      <c r="T28" s="103" t="s">
        <v>1936</v>
      </c>
      <c r="U28" s="103" t="s">
        <v>1936</v>
      </c>
      <c r="V28" s="102"/>
    </row>
    <row r="29" spans="1:22" ht="15.5">
      <c r="A29" s="131"/>
      <c r="B29" s="118">
        <v>4.3</v>
      </c>
      <c r="C29" s="103"/>
      <c r="D29" s="103"/>
      <c r="E29" s="103" t="s">
        <v>1936</v>
      </c>
      <c r="F29" s="103" t="s">
        <v>1936</v>
      </c>
      <c r="G29" s="103" t="s">
        <v>1936</v>
      </c>
      <c r="H29" s="103" t="s">
        <v>1936</v>
      </c>
      <c r="I29" s="103" t="s">
        <v>1936</v>
      </c>
      <c r="J29" s="103" t="s">
        <v>1936</v>
      </c>
      <c r="K29" s="103" t="s">
        <v>1936</v>
      </c>
      <c r="L29" s="103" t="s">
        <v>1936</v>
      </c>
      <c r="M29" s="103" t="s">
        <v>1137</v>
      </c>
      <c r="N29" s="103" t="s">
        <v>1936</v>
      </c>
      <c r="O29" s="103" t="s">
        <v>1936</v>
      </c>
      <c r="P29" s="103" t="s">
        <v>1936</v>
      </c>
      <c r="Q29" s="103" t="s">
        <v>1936</v>
      </c>
      <c r="R29" s="103" t="s">
        <v>1936</v>
      </c>
      <c r="S29" s="103" t="s">
        <v>1936</v>
      </c>
      <c r="T29" s="103" t="s">
        <v>1936</v>
      </c>
      <c r="U29" s="103" t="s">
        <v>1936</v>
      </c>
      <c r="V29" s="102"/>
    </row>
    <row r="30" spans="1:22" ht="15.5">
      <c r="A30" s="131"/>
      <c r="B30" s="118">
        <v>4.4000000000000004</v>
      </c>
      <c r="C30" s="103"/>
      <c r="D30" s="103"/>
      <c r="E30" s="103" t="s">
        <v>1936</v>
      </c>
      <c r="F30" s="103" t="s">
        <v>1936</v>
      </c>
      <c r="G30" s="103" t="s">
        <v>1936</v>
      </c>
      <c r="H30" s="103" t="s">
        <v>1936</v>
      </c>
      <c r="I30" s="103" t="s">
        <v>1936</v>
      </c>
      <c r="J30" s="103" t="s">
        <v>1936</v>
      </c>
      <c r="K30" s="103" t="s">
        <v>1936</v>
      </c>
      <c r="L30" s="103" t="s">
        <v>1936</v>
      </c>
      <c r="M30" s="103" t="s">
        <v>1316</v>
      </c>
      <c r="N30" s="103" t="s">
        <v>1936</v>
      </c>
      <c r="O30" s="103" t="s">
        <v>1936</v>
      </c>
      <c r="P30" s="103" t="s">
        <v>1936</v>
      </c>
      <c r="Q30" s="103" t="s">
        <v>1936</v>
      </c>
      <c r="R30" s="103" t="s">
        <v>1936</v>
      </c>
      <c r="S30" s="103" t="s">
        <v>1936</v>
      </c>
      <c r="T30" s="103" t="s">
        <v>1936</v>
      </c>
      <c r="U30" s="103" t="s">
        <v>1936</v>
      </c>
      <c r="V30" s="102"/>
    </row>
    <row r="31" spans="1:22" ht="15.5">
      <c r="A31" s="131"/>
      <c r="B31" s="118">
        <v>4.5</v>
      </c>
      <c r="C31" s="103"/>
      <c r="D31" s="103"/>
      <c r="E31" s="103" t="s">
        <v>1936</v>
      </c>
      <c r="F31" s="103" t="s">
        <v>1936</v>
      </c>
      <c r="G31" s="103" t="s">
        <v>1936</v>
      </c>
      <c r="H31" s="103" t="s">
        <v>1936</v>
      </c>
      <c r="I31" s="103" t="s">
        <v>1936</v>
      </c>
      <c r="J31" s="103" t="s">
        <v>1936</v>
      </c>
      <c r="K31" s="103" t="s">
        <v>1936</v>
      </c>
      <c r="L31" s="103" t="s">
        <v>1936</v>
      </c>
      <c r="M31" s="103" t="s">
        <v>1137</v>
      </c>
      <c r="N31" s="103" t="s">
        <v>1936</v>
      </c>
      <c r="O31" s="103" t="s">
        <v>1936</v>
      </c>
      <c r="P31" s="103" t="s">
        <v>1936</v>
      </c>
      <c r="Q31" s="103" t="s">
        <v>1936</v>
      </c>
      <c r="R31" s="103" t="s">
        <v>1936</v>
      </c>
      <c r="S31" s="103" t="s">
        <v>1936</v>
      </c>
      <c r="T31" s="103" t="s">
        <v>1936</v>
      </c>
      <c r="U31" s="103" t="s">
        <v>1936</v>
      </c>
      <c r="V31" s="102"/>
    </row>
    <row r="32" spans="1:22" ht="15.5">
      <c r="A32" s="131" t="s">
        <v>422</v>
      </c>
      <c r="B32" s="103" t="s">
        <v>422</v>
      </c>
      <c r="C32" s="103"/>
      <c r="D32" s="103"/>
      <c r="E32" s="103"/>
      <c r="F32" s="103"/>
      <c r="G32" s="103"/>
      <c r="H32" s="103"/>
      <c r="I32" s="103"/>
      <c r="J32" s="103"/>
      <c r="K32" s="103"/>
      <c r="L32" s="103"/>
      <c r="M32" s="104" t="s">
        <v>1822</v>
      </c>
      <c r="N32" s="103"/>
      <c r="O32" s="103"/>
      <c r="P32" s="103"/>
      <c r="Q32" s="103"/>
      <c r="R32" s="103"/>
      <c r="S32" s="104" t="s">
        <v>1822</v>
      </c>
      <c r="T32" s="103"/>
      <c r="U32" s="103"/>
      <c r="V32" s="102"/>
    </row>
    <row r="33" spans="1:22" ht="15.5">
      <c r="A33" s="131"/>
      <c r="B33" s="118">
        <v>5.0999999999999996</v>
      </c>
      <c r="C33" s="103"/>
      <c r="D33" s="103"/>
      <c r="E33" s="103" t="s">
        <v>1936</v>
      </c>
      <c r="F33" s="103" t="s">
        <v>1936</v>
      </c>
      <c r="G33" s="103" t="s">
        <v>1936</v>
      </c>
      <c r="H33" s="103" t="s">
        <v>1936</v>
      </c>
      <c r="I33" s="103" t="s">
        <v>1936</v>
      </c>
      <c r="J33" s="103" t="s">
        <v>1936</v>
      </c>
      <c r="K33" s="103" t="s">
        <v>1936</v>
      </c>
      <c r="L33" s="103" t="s">
        <v>1936</v>
      </c>
      <c r="M33" s="103" t="s">
        <v>1137</v>
      </c>
      <c r="N33" s="103" t="s">
        <v>1936</v>
      </c>
      <c r="O33" s="103" t="s">
        <v>1936</v>
      </c>
      <c r="P33" s="103" t="s">
        <v>1936</v>
      </c>
      <c r="Q33" s="103" t="s">
        <v>1936</v>
      </c>
      <c r="R33" s="103" t="s">
        <v>1936</v>
      </c>
      <c r="S33" s="103" t="s">
        <v>1137</v>
      </c>
      <c r="T33" s="103" t="s">
        <v>1936</v>
      </c>
      <c r="U33" s="103" t="s">
        <v>1936</v>
      </c>
      <c r="V33" s="102"/>
    </row>
    <row r="34" spans="1:22" ht="15.5">
      <c r="A34" s="131"/>
      <c r="B34" s="118">
        <v>5.2</v>
      </c>
      <c r="C34" s="103"/>
      <c r="D34" s="103"/>
      <c r="E34" s="103" t="s">
        <v>1936</v>
      </c>
      <c r="F34" s="103" t="s">
        <v>1936</v>
      </c>
      <c r="G34" s="103" t="s">
        <v>1936</v>
      </c>
      <c r="H34" s="103" t="s">
        <v>1936</v>
      </c>
      <c r="I34" s="103" t="s">
        <v>1936</v>
      </c>
      <c r="J34" s="103" t="s">
        <v>1936</v>
      </c>
      <c r="K34" s="103" t="s">
        <v>1936</v>
      </c>
      <c r="L34" s="103" t="s">
        <v>1936</v>
      </c>
      <c r="M34" s="103" t="s">
        <v>1137</v>
      </c>
      <c r="N34" s="103" t="s">
        <v>1936</v>
      </c>
      <c r="O34" s="103" t="s">
        <v>1936</v>
      </c>
      <c r="P34" s="103" t="s">
        <v>1936</v>
      </c>
      <c r="Q34" s="103" t="s">
        <v>1936</v>
      </c>
      <c r="R34" s="103" t="s">
        <v>1936</v>
      </c>
      <c r="S34" s="103" t="s">
        <v>1936</v>
      </c>
      <c r="T34" s="103" t="s">
        <v>1936</v>
      </c>
      <c r="U34" s="103" t="s">
        <v>1936</v>
      </c>
      <c r="V34" s="102"/>
    </row>
    <row r="35" spans="1:22" ht="15.5">
      <c r="A35" s="131"/>
      <c r="B35" s="118">
        <v>5.3</v>
      </c>
      <c r="C35" s="103"/>
      <c r="D35" s="103"/>
      <c r="E35" s="103" t="s">
        <v>1936</v>
      </c>
      <c r="F35" s="103" t="s">
        <v>1936</v>
      </c>
      <c r="G35" s="103" t="s">
        <v>1936</v>
      </c>
      <c r="H35" s="103" t="s">
        <v>1936</v>
      </c>
      <c r="I35" s="103" t="s">
        <v>1936</v>
      </c>
      <c r="J35" s="103" t="s">
        <v>1936</v>
      </c>
      <c r="K35" s="103" t="s">
        <v>1936</v>
      </c>
      <c r="L35" s="103" t="s">
        <v>1936</v>
      </c>
      <c r="M35" s="103" t="s">
        <v>1137</v>
      </c>
      <c r="N35" s="103" t="s">
        <v>1936</v>
      </c>
      <c r="O35" s="103" t="s">
        <v>1936</v>
      </c>
      <c r="P35" s="103" t="s">
        <v>1936</v>
      </c>
      <c r="Q35" s="103" t="s">
        <v>1936</v>
      </c>
      <c r="R35" s="103" t="s">
        <v>1936</v>
      </c>
      <c r="S35" s="103" t="s">
        <v>1936</v>
      </c>
      <c r="T35" s="103" t="s">
        <v>1936</v>
      </c>
      <c r="U35" s="103" t="s">
        <v>1936</v>
      </c>
      <c r="V35" s="102"/>
    </row>
    <row r="36" spans="1:22" s="124" customFormat="1" ht="21">
      <c r="C36" s="125" t="s">
        <v>1793</v>
      </c>
      <c r="D36" s="125" t="s">
        <v>1794</v>
      </c>
      <c r="E36" s="126" t="s">
        <v>1818</v>
      </c>
      <c r="F36" s="126" t="s">
        <v>1819</v>
      </c>
      <c r="G36" s="125" t="s">
        <v>1802</v>
      </c>
      <c r="H36" s="125" t="s">
        <v>1805</v>
      </c>
      <c r="I36" s="125" t="s">
        <v>1801</v>
      </c>
      <c r="J36" s="125" t="s">
        <v>1803</v>
      </c>
      <c r="K36" s="126" t="s">
        <v>1799</v>
      </c>
      <c r="L36" s="126" t="s">
        <v>1798</v>
      </c>
      <c r="M36" s="126" t="s">
        <v>1796</v>
      </c>
      <c r="N36" s="125" t="s">
        <v>1804</v>
      </c>
      <c r="O36" s="126" t="s">
        <v>1797</v>
      </c>
      <c r="P36" s="125" t="s">
        <v>1795</v>
      </c>
      <c r="Q36" s="125" t="s">
        <v>1800</v>
      </c>
      <c r="R36" s="125" t="s">
        <v>1792</v>
      </c>
      <c r="S36" s="126" t="s">
        <v>1789</v>
      </c>
      <c r="T36" s="126" t="s">
        <v>1791</v>
      </c>
      <c r="U36" s="126" t="s">
        <v>1790</v>
      </c>
      <c r="V36" s="127" t="s">
        <v>1820</v>
      </c>
    </row>
    <row r="37" spans="1:22" s="122" customFormat="1" ht="23.5">
      <c r="A37" s="122" t="s">
        <v>1937</v>
      </c>
      <c r="C37" s="123">
        <v>4</v>
      </c>
      <c r="D37" s="123">
        <v>3</v>
      </c>
      <c r="E37" s="123">
        <v>3</v>
      </c>
      <c r="F37" s="123">
        <v>3</v>
      </c>
      <c r="G37" s="123">
        <v>3</v>
      </c>
      <c r="H37" s="123">
        <v>3</v>
      </c>
      <c r="I37" s="123">
        <v>3</v>
      </c>
      <c r="J37" s="123">
        <v>3</v>
      </c>
      <c r="K37" s="123">
        <v>4</v>
      </c>
      <c r="L37" s="123">
        <v>3</v>
      </c>
      <c r="M37" s="123">
        <v>5</v>
      </c>
      <c r="N37" s="123">
        <v>3</v>
      </c>
      <c r="O37" s="123">
        <v>3</v>
      </c>
      <c r="P37" s="123">
        <v>3</v>
      </c>
      <c r="Q37" s="123">
        <v>4</v>
      </c>
      <c r="R37" s="123">
        <v>3</v>
      </c>
      <c r="S37" s="123">
        <v>5</v>
      </c>
      <c r="T37" s="123">
        <v>3</v>
      </c>
      <c r="U37" s="123">
        <v>2</v>
      </c>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C4:V35">
    <cfRule type="cellIs" dxfId="3826" priority="26" operator="equal">
      <formula>"S"</formula>
    </cfRule>
    <cfRule type="cellIs" dxfId="3825" priority="27" stopIfTrue="1" operator="equal">
      <formula>"FM"</formula>
    </cfRule>
    <cfRule type="cellIs" dxfId="3824" priority="28" stopIfTrue="1" operator="equal">
      <formula>"LM"</formula>
    </cfRule>
    <cfRule type="cellIs" dxfId="3823" priority="29" stopIfTrue="1" operator="equal">
      <formula>"PM"</formula>
    </cfRule>
    <cfRule type="cellIs" dxfId="3822" priority="30" stopIfTrue="1" operator="equal">
      <formula>"DM"</formula>
    </cfRule>
  </conditionalFormatting>
  <conditionalFormatting sqref="B4">
    <cfRule type="cellIs" dxfId="3821" priority="21" operator="equal">
      <formula>"S"</formula>
    </cfRule>
    <cfRule type="cellIs" dxfId="3820" priority="22" stopIfTrue="1" operator="equal">
      <formula>"FM"</formula>
    </cfRule>
    <cfRule type="cellIs" dxfId="3819" priority="23" stopIfTrue="1" operator="equal">
      <formula>"LM"</formula>
    </cfRule>
    <cfRule type="cellIs" dxfId="3818" priority="24" stopIfTrue="1" operator="equal">
      <formula>"PM"</formula>
    </cfRule>
    <cfRule type="cellIs" dxfId="3817" priority="25" stopIfTrue="1" operator="equal">
      <formula>"DM"</formula>
    </cfRule>
  </conditionalFormatting>
  <conditionalFormatting sqref="B9">
    <cfRule type="cellIs" dxfId="3816" priority="16" operator="equal">
      <formula>"S"</formula>
    </cfRule>
    <cfRule type="cellIs" dxfId="3815" priority="17" stopIfTrue="1" operator="equal">
      <formula>"FM"</formula>
    </cfRule>
    <cfRule type="cellIs" dxfId="3814" priority="18" stopIfTrue="1" operator="equal">
      <formula>"LM"</formula>
    </cfRule>
    <cfRule type="cellIs" dxfId="3813" priority="19" stopIfTrue="1" operator="equal">
      <formula>"PM"</formula>
    </cfRule>
    <cfRule type="cellIs" dxfId="3812" priority="20" stopIfTrue="1" operator="equal">
      <formula>"DM"</formula>
    </cfRule>
  </conditionalFormatting>
  <conditionalFormatting sqref="B18">
    <cfRule type="cellIs" dxfId="3811" priority="11" operator="equal">
      <formula>"S"</formula>
    </cfRule>
    <cfRule type="cellIs" dxfId="3810" priority="12" stopIfTrue="1" operator="equal">
      <formula>"FM"</formula>
    </cfRule>
    <cfRule type="cellIs" dxfId="3809" priority="13" stopIfTrue="1" operator="equal">
      <formula>"LM"</formula>
    </cfRule>
    <cfRule type="cellIs" dxfId="3808" priority="14" stopIfTrue="1" operator="equal">
      <formula>"PM"</formula>
    </cfRule>
    <cfRule type="cellIs" dxfId="3807" priority="15" stopIfTrue="1" operator="equal">
      <formula>"DM"</formula>
    </cfRule>
  </conditionalFormatting>
  <conditionalFormatting sqref="B26">
    <cfRule type="cellIs" dxfId="3806" priority="6" operator="equal">
      <formula>"S"</formula>
    </cfRule>
    <cfRule type="cellIs" dxfId="3805" priority="7" stopIfTrue="1" operator="equal">
      <formula>"FM"</formula>
    </cfRule>
    <cfRule type="cellIs" dxfId="3804" priority="8" stopIfTrue="1" operator="equal">
      <formula>"LM"</formula>
    </cfRule>
    <cfRule type="cellIs" dxfId="3803" priority="9" stopIfTrue="1" operator="equal">
      <formula>"PM"</formula>
    </cfRule>
    <cfRule type="cellIs" dxfId="3802" priority="10" stopIfTrue="1" operator="equal">
      <formula>"DM"</formula>
    </cfRule>
  </conditionalFormatting>
  <conditionalFormatting sqref="B32">
    <cfRule type="cellIs" dxfId="3801" priority="1" operator="equal">
      <formula>"S"</formula>
    </cfRule>
    <cfRule type="cellIs" dxfId="3800" priority="2" stopIfTrue="1" operator="equal">
      <formula>"FM"</formula>
    </cfRule>
    <cfRule type="cellIs" dxfId="3799" priority="3" stopIfTrue="1" operator="equal">
      <formula>"LM"</formula>
    </cfRule>
    <cfRule type="cellIs" dxfId="3798" priority="4" stopIfTrue="1" operator="equal">
      <formula>"PM"</formula>
    </cfRule>
    <cfRule type="cellIs" dxfId="3797" priority="5" stopIfTrue="1" operator="equal">
      <formula>"DM"</formula>
    </cfRule>
  </conditionalFormatting>
  <pageMargins left="0.7" right="0.7" top="0.75" bottom="0.75" header="0.3" footer="0.3"/>
  <pageSetup scale="63"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00A9F-A458-42E2-8020-9B9DD9B302A9}">
  <sheetPr codeName="Sheet25">
    <pageSetUpPr fitToPage="1"/>
  </sheetPr>
  <dimension ref="A1:Q35"/>
  <sheetViews>
    <sheetView zoomScale="85" zoomScaleNormal="85" workbookViewId="0">
      <selection activeCell="F27" sqref="F27"/>
    </sheetView>
  </sheetViews>
  <sheetFormatPr defaultColWidth="8.7265625" defaultRowHeight="14.5"/>
  <cols>
    <col min="1" max="2" width="8.7265625" style="96"/>
    <col min="3" max="9" width="7.81640625" style="120" customWidth="1"/>
    <col min="10" max="10" width="3.453125" style="96" customWidth="1"/>
    <col min="11" max="17" width="7.81640625" style="120" customWidth="1"/>
    <col min="18" max="16384" width="8.7265625" style="96"/>
  </cols>
  <sheetData>
    <row r="1" spans="1:17" s="129" customFormat="1" ht="18.5">
      <c r="A1" s="129" t="s">
        <v>1940</v>
      </c>
      <c r="C1" s="130"/>
      <c r="D1" s="130"/>
      <c r="E1" s="130"/>
      <c r="F1" s="130"/>
      <c r="G1" s="130"/>
      <c r="H1" s="130"/>
      <c r="I1" s="130"/>
      <c r="K1" s="130"/>
      <c r="L1" s="130"/>
      <c r="M1" s="130"/>
      <c r="N1" s="130"/>
      <c r="O1" s="130"/>
      <c r="P1" s="130"/>
      <c r="Q1" s="130"/>
    </row>
    <row r="2" spans="1:17" ht="68.150000000000006" customHeight="1">
      <c r="A2" s="134" t="s">
        <v>1807</v>
      </c>
      <c r="B2" s="134" t="s">
        <v>1808</v>
      </c>
      <c r="C2" s="117" t="s">
        <v>1933</v>
      </c>
      <c r="D2" s="121" t="s">
        <v>994</v>
      </c>
      <c r="E2" s="121" t="s">
        <v>995</v>
      </c>
      <c r="F2" s="121" t="s">
        <v>996</v>
      </c>
      <c r="G2" s="121" t="s">
        <v>997</v>
      </c>
      <c r="H2" s="121" t="s">
        <v>998</v>
      </c>
      <c r="I2" s="121" t="s">
        <v>999</v>
      </c>
      <c r="J2" s="118"/>
      <c r="K2" s="117" t="s">
        <v>1933</v>
      </c>
      <c r="L2" s="121" t="s">
        <v>994</v>
      </c>
      <c r="M2" s="121" t="s">
        <v>995</v>
      </c>
      <c r="N2" s="121" t="s">
        <v>996</v>
      </c>
      <c r="O2" s="121" t="s">
        <v>997</v>
      </c>
      <c r="P2" s="121" t="s">
        <v>998</v>
      </c>
      <c r="Q2" s="121" t="s">
        <v>999</v>
      </c>
    </row>
    <row r="3" spans="1:17">
      <c r="A3" s="134"/>
      <c r="B3" s="134"/>
      <c r="C3" s="117" t="s">
        <v>1793</v>
      </c>
      <c r="D3" s="117" t="s">
        <v>1793</v>
      </c>
      <c r="E3" s="117" t="s">
        <v>1793</v>
      </c>
      <c r="F3" s="117" t="s">
        <v>1793</v>
      </c>
      <c r="G3" s="117" t="s">
        <v>1793</v>
      </c>
      <c r="H3" s="117" t="s">
        <v>1793</v>
      </c>
      <c r="I3" s="117" t="s">
        <v>1793</v>
      </c>
      <c r="J3" s="118"/>
      <c r="K3" s="117" t="s">
        <v>1794</v>
      </c>
      <c r="L3" s="117" t="s">
        <v>1794</v>
      </c>
      <c r="M3" s="117" t="s">
        <v>1794</v>
      </c>
      <c r="N3" s="117" t="s">
        <v>1794</v>
      </c>
      <c r="O3" s="117" t="s">
        <v>1794</v>
      </c>
      <c r="P3" s="117" t="s">
        <v>1794</v>
      </c>
      <c r="Q3" s="117" t="s">
        <v>1794</v>
      </c>
    </row>
    <row r="4" spans="1:17">
      <c r="A4" s="131" t="s">
        <v>1821</v>
      </c>
      <c r="B4" s="103" t="s">
        <v>28</v>
      </c>
      <c r="C4" s="104"/>
      <c r="D4" s="104"/>
      <c r="E4" s="104"/>
      <c r="F4" s="104"/>
      <c r="G4" s="104"/>
      <c r="H4" s="104"/>
      <c r="I4" s="104"/>
      <c r="J4" s="118"/>
      <c r="K4" s="104"/>
      <c r="L4" s="104"/>
      <c r="M4" s="104"/>
      <c r="N4" s="104"/>
      <c r="O4" s="104"/>
      <c r="P4" s="104"/>
      <c r="Q4" s="104"/>
    </row>
    <row r="5" spans="1:17">
      <c r="A5" s="131"/>
      <c r="B5" s="118">
        <v>1.1000000000000001</v>
      </c>
      <c r="C5" s="103" t="s">
        <v>1137</v>
      </c>
      <c r="D5" s="103" t="s">
        <v>1137</v>
      </c>
      <c r="E5" s="103" t="s">
        <v>1137</v>
      </c>
      <c r="F5" s="103" t="s">
        <v>1137</v>
      </c>
      <c r="G5" s="103" t="s">
        <v>1137</v>
      </c>
      <c r="H5" s="103" t="s">
        <v>1137</v>
      </c>
      <c r="I5" s="103" t="s">
        <v>1137</v>
      </c>
      <c r="J5" s="118"/>
      <c r="K5" s="103" t="s">
        <v>1137</v>
      </c>
      <c r="L5" s="103" t="s">
        <v>1137</v>
      </c>
      <c r="M5" s="103" t="s">
        <v>1137</v>
      </c>
      <c r="N5" s="103" t="s">
        <v>1137</v>
      </c>
      <c r="O5" s="103" t="s">
        <v>1137</v>
      </c>
      <c r="P5" s="103" t="s">
        <v>1137</v>
      </c>
      <c r="Q5" s="103" t="s">
        <v>1137</v>
      </c>
    </row>
    <row r="6" spans="1:17">
      <c r="A6" s="131"/>
      <c r="B6" s="118">
        <v>1.2</v>
      </c>
      <c r="C6" s="103"/>
      <c r="D6" s="103"/>
      <c r="E6" s="103"/>
      <c r="F6" s="103"/>
      <c r="G6" s="103"/>
      <c r="H6" s="103"/>
      <c r="I6" s="103"/>
      <c r="J6" s="118"/>
      <c r="K6" s="103"/>
      <c r="L6" s="103"/>
      <c r="M6" s="103"/>
      <c r="N6" s="103"/>
      <c r="O6" s="103"/>
      <c r="P6" s="103"/>
      <c r="Q6" s="103"/>
    </row>
    <row r="7" spans="1:17">
      <c r="A7" s="131"/>
      <c r="B7" s="118">
        <v>1.3</v>
      </c>
      <c r="C7" s="103"/>
      <c r="D7" s="103"/>
      <c r="E7" s="103"/>
      <c r="F7" s="103"/>
      <c r="G7" s="103"/>
      <c r="H7" s="103"/>
      <c r="I7" s="103"/>
      <c r="J7" s="118"/>
      <c r="K7" s="103"/>
      <c r="L7" s="103"/>
      <c r="M7" s="103"/>
      <c r="N7" s="103"/>
      <c r="O7" s="103"/>
      <c r="P7" s="103"/>
      <c r="Q7" s="103"/>
    </row>
    <row r="8" spans="1:17">
      <c r="A8" s="131"/>
      <c r="B8" s="118">
        <v>1.4</v>
      </c>
      <c r="C8" s="103"/>
      <c r="D8" s="103"/>
      <c r="E8" s="103"/>
      <c r="F8" s="103"/>
      <c r="G8" s="103"/>
      <c r="H8" s="103"/>
      <c r="I8" s="103"/>
      <c r="J8" s="118"/>
      <c r="K8" s="103"/>
      <c r="L8" s="103"/>
      <c r="M8" s="103"/>
      <c r="N8" s="103"/>
      <c r="O8" s="103"/>
      <c r="P8" s="103"/>
      <c r="Q8" s="103"/>
    </row>
    <row r="9" spans="1:17">
      <c r="A9" s="131" t="s">
        <v>47</v>
      </c>
      <c r="B9" s="103" t="s">
        <v>47</v>
      </c>
      <c r="C9" s="104"/>
      <c r="D9" s="104"/>
      <c r="E9" s="104"/>
      <c r="F9" s="104"/>
      <c r="G9" s="104"/>
      <c r="H9" s="104"/>
      <c r="I9" s="104"/>
      <c r="J9" s="118"/>
      <c r="K9" s="104"/>
      <c r="L9" s="104"/>
      <c r="M9" s="104"/>
      <c r="N9" s="104"/>
      <c r="O9" s="104"/>
      <c r="P9" s="104"/>
      <c r="Q9" s="104"/>
    </row>
    <row r="10" spans="1:17">
      <c r="A10" s="131"/>
      <c r="B10" s="118">
        <v>2.1</v>
      </c>
      <c r="C10" s="103" t="s">
        <v>1137</v>
      </c>
      <c r="D10" s="103" t="s">
        <v>1137</v>
      </c>
      <c r="E10" s="103" t="s">
        <v>1137</v>
      </c>
      <c r="F10" s="103" t="s">
        <v>1137</v>
      </c>
      <c r="G10" s="103" t="s">
        <v>1137</v>
      </c>
      <c r="H10" s="103" t="s">
        <v>1137</v>
      </c>
      <c r="I10" s="103" t="s">
        <v>1137</v>
      </c>
      <c r="J10" s="118"/>
      <c r="K10" s="103" t="s">
        <v>1316</v>
      </c>
      <c r="L10" s="103" t="s">
        <v>1316</v>
      </c>
      <c r="M10" s="103" t="s">
        <v>1316</v>
      </c>
      <c r="N10" s="103" t="s">
        <v>1137</v>
      </c>
      <c r="O10" s="103" t="s">
        <v>1137</v>
      </c>
      <c r="P10" s="103" t="s">
        <v>1137</v>
      </c>
      <c r="Q10" s="103" t="s">
        <v>1137</v>
      </c>
    </row>
    <row r="11" spans="1:17">
      <c r="A11" s="131"/>
      <c r="B11" s="118">
        <v>2.2000000000000002</v>
      </c>
      <c r="C11" s="103" t="s">
        <v>1137</v>
      </c>
      <c r="D11" s="103" t="s">
        <v>1137</v>
      </c>
      <c r="E11" s="103" t="s">
        <v>1137</v>
      </c>
      <c r="F11" s="103" t="s">
        <v>1137</v>
      </c>
      <c r="G11" s="103" t="s">
        <v>1137</v>
      </c>
      <c r="H11" s="103" t="s">
        <v>1137</v>
      </c>
      <c r="I11" s="103" t="s">
        <v>1137</v>
      </c>
      <c r="J11" s="118"/>
      <c r="K11" s="103" t="s">
        <v>1137</v>
      </c>
      <c r="L11" s="103" t="s">
        <v>1137</v>
      </c>
      <c r="M11" s="103" t="s">
        <v>1137</v>
      </c>
      <c r="N11" s="103" t="s">
        <v>1137</v>
      </c>
      <c r="O11" s="103" t="s">
        <v>1137</v>
      </c>
      <c r="P11" s="103" t="s">
        <v>1137</v>
      </c>
      <c r="Q11" s="103" t="s">
        <v>1137</v>
      </c>
    </row>
    <row r="12" spans="1:17">
      <c r="A12" s="131"/>
      <c r="B12" s="118">
        <v>2.2999999999999998</v>
      </c>
      <c r="C12" s="103" t="s">
        <v>1137</v>
      </c>
      <c r="D12" s="103" t="s">
        <v>1137</v>
      </c>
      <c r="E12" s="103" t="s">
        <v>1137</v>
      </c>
      <c r="F12" s="103" t="s">
        <v>1137</v>
      </c>
      <c r="G12" s="103" t="s">
        <v>1137</v>
      </c>
      <c r="H12" s="103" t="s">
        <v>1137</v>
      </c>
      <c r="I12" s="103" t="s">
        <v>1137</v>
      </c>
      <c r="J12" s="118"/>
      <c r="K12" s="103"/>
      <c r="L12" s="103"/>
      <c r="M12" s="103"/>
      <c r="N12" s="103"/>
      <c r="O12" s="103"/>
      <c r="P12" s="103"/>
      <c r="Q12" s="103"/>
    </row>
    <row r="13" spans="1:17">
      <c r="A13" s="131"/>
      <c r="B13" s="118">
        <v>2.4</v>
      </c>
      <c r="C13" s="103" t="s">
        <v>1137</v>
      </c>
      <c r="D13" s="103" t="s">
        <v>1137</v>
      </c>
      <c r="E13" s="103" t="s">
        <v>1137</v>
      </c>
      <c r="F13" s="103" t="s">
        <v>1137</v>
      </c>
      <c r="G13" s="103" t="s">
        <v>1137</v>
      </c>
      <c r="H13" s="103" t="s">
        <v>1137</v>
      </c>
      <c r="I13" s="103" t="s">
        <v>1137</v>
      </c>
      <c r="J13" s="118"/>
      <c r="K13" s="103"/>
      <c r="L13" s="103"/>
      <c r="M13" s="103"/>
      <c r="N13" s="103"/>
      <c r="O13" s="103"/>
      <c r="P13" s="103"/>
      <c r="Q13" s="103"/>
    </row>
    <row r="14" spans="1:17">
      <c r="A14" s="131"/>
      <c r="B14" s="118">
        <v>2.5</v>
      </c>
      <c r="C14" s="103"/>
      <c r="D14" s="103"/>
      <c r="E14" s="103"/>
      <c r="F14" s="103"/>
      <c r="G14" s="103"/>
      <c r="H14" s="103"/>
      <c r="I14" s="103"/>
      <c r="J14" s="118"/>
      <c r="K14" s="103"/>
      <c r="L14" s="103"/>
      <c r="M14" s="103"/>
      <c r="N14" s="103"/>
      <c r="O14" s="103"/>
      <c r="P14" s="103"/>
      <c r="Q14" s="103"/>
    </row>
    <row r="15" spans="1:17">
      <c r="A15" s="131"/>
      <c r="B15" s="118">
        <v>2.6</v>
      </c>
      <c r="C15" s="103"/>
      <c r="D15" s="103"/>
      <c r="E15" s="103"/>
      <c r="F15" s="103"/>
      <c r="G15" s="103"/>
      <c r="H15" s="103"/>
      <c r="I15" s="103"/>
      <c r="J15" s="118"/>
      <c r="K15" s="103"/>
      <c r="L15" s="103"/>
      <c r="M15" s="103"/>
      <c r="N15" s="103"/>
      <c r="O15" s="103"/>
      <c r="P15" s="103"/>
      <c r="Q15" s="103"/>
    </row>
    <row r="16" spans="1:17">
      <c r="A16" s="131"/>
      <c r="B16" s="118">
        <v>2.7</v>
      </c>
      <c r="C16" s="103"/>
      <c r="D16" s="103"/>
      <c r="E16" s="103"/>
      <c r="F16" s="103"/>
      <c r="G16" s="103"/>
      <c r="H16" s="103"/>
      <c r="I16" s="103"/>
      <c r="J16" s="118"/>
      <c r="K16" s="103"/>
      <c r="L16" s="103"/>
      <c r="M16" s="103"/>
      <c r="N16" s="103"/>
      <c r="O16" s="103"/>
      <c r="P16" s="103"/>
      <c r="Q16" s="103"/>
    </row>
    <row r="17" spans="1:17">
      <c r="A17" s="131"/>
      <c r="B17" s="118">
        <v>2.8</v>
      </c>
      <c r="C17" s="103"/>
      <c r="D17" s="103"/>
      <c r="E17" s="103"/>
      <c r="F17" s="103"/>
      <c r="G17" s="103"/>
      <c r="H17" s="103"/>
      <c r="I17" s="103"/>
      <c r="J17" s="118"/>
      <c r="K17" s="103"/>
      <c r="L17" s="103"/>
      <c r="M17" s="103"/>
      <c r="N17" s="103"/>
      <c r="O17" s="103"/>
      <c r="P17" s="103"/>
      <c r="Q17" s="103"/>
    </row>
    <row r="18" spans="1:17">
      <c r="A18" s="131" t="s">
        <v>73</v>
      </c>
      <c r="B18" s="103" t="s">
        <v>73</v>
      </c>
      <c r="C18" s="104"/>
      <c r="D18" s="104"/>
      <c r="E18" s="104"/>
      <c r="F18" s="104"/>
      <c r="G18" s="104"/>
      <c r="H18" s="104"/>
      <c r="I18" s="104"/>
      <c r="J18" s="118"/>
      <c r="K18" s="104"/>
      <c r="L18" s="104"/>
      <c r="M18" s="104"/>
      <c r="N18" s="104"/>
      <c r="O18" s="104"/>
      <c r="P18" s="104"/>
      <c r="Q18" s="104"/>
    </row>
    <row r="19" spans="1:17">
      <c r="A19" s="131"/>
      <c r="B19" s="118">
        <v>3.1</v>
      </c>
      <c r="C19" s="103" t="s">
        <v>1137</v>
      </c>
      <c r="D19" s="103" t="s">
        <v>1137</v>
      </c>
      <c r="E19" s="103" t="s">
        <v>1137</v>
      </c>
      <c r="F19" s="103" t="s">
        <v>1137</v>
      </c>
      <c r="G19" s="103" t="s">
        <v>1137</v>
      </c>
      <c r="H19" s="103" t="s">
        <v>1137</v>
      </c>
      <c r="I19" s="103" t="s">
        <v>1137</v>
      </c>
      <c r="J19" s="118"/>
      <c r="K19" s="103" t="s">
        <v>1137</v>
      </c>
      <c r="L19" s="103" t="s">
        <v>1137</v>
      </c>
      <c r="M19" s="103" t="s">
        <v>1137</v>
      </c>
      <c r="N19" s="103" t="s">
        <v>1137</v>
      </c>
      <c r="O19" s="103" t="s">
        <v>1137</v>
      </c>
      <c r="P19" s="103" t="s">
        <v>1137</v>
      </c>
      <c r="Q19" s="103" t="s">
        <v>1137</v>
      </c>
    </row>
    <row r="20" spans="1:17">
      <c r="A20" s="131"/>
      <c r="B20" s="118">
        <v>3.2</v>
      </c>
      <c r="C20" s="103" t="s">
        <v>1137</v>
      </c>
      <c r="D20" s="103" t="s">
        <v>1137</v>
      </c>
      <c r="E20" s="103" t="s">
        <v>1137</v>
      </c>
      <c r="F20" s="103" t="s">
        <v>1137</v>
      </c>
      <c r="G20" s="103" t="s">
        <v>1137</v>
      </c>
      <c r="H20" s="103" t="s">
        <v>1137</v>
      </c>
      <c r="I20" s="103" t="s">
        <v>1137</v>
      </c>
      <c r="J20" s="118"/>
      <c r="K20" s="103" t="s">
        <v>1137</v>
      </c>
      <c r="L20" s="103" t="s">
        <v>1137</v>
      </c>
      <c r="M20" s="103" t="s">
        <v>1137</v>
      </c>
      <c r="N20" s="103" t="s">
        <v>1137</v>
      </c>
      <c r="O20" s="103" t="s">
        <v>1137</v>
      </c>
      <c r="P20" s="103" t="s">
        <v>1137</v>
      </c>
      <c r="Q20" s="103" t="s">
        <v>1137</v>
      </c>
    </row>
    <row r="21" spans="1:17">
      <c r="A21" s="131"/>
      <c r="B21" s="118">
        <v>3.3</v>
      </c>
      <c r="C21" s="103"/>
      <c r="D21" s="103"/>
      <c r="E21" s="103"/>
      <c r="F21" s="103"/>
      <c r="G21" s="103"/>
      <c r="H21" s="103"/>
      <c r="I21" s="103"/>
      <c r="J21" s="118"/>
      <c r="K21" s="103" t="s">
        <v>1137</v>
      </c>
      <c r="L21" s="103" t="s">
        <v>1137</v>
      </c>
      <c r="M21" s="103" t="s">
        <v>1137</v>
      </c>
      <c r="N21" s="103" t="s">
        <v>1137</v>
      </c>
      <c r="O21" s="103" t="s">
        <v>1137</v>
      </c>
      <c r="P21" s="103" t="s">
        <v>1137</v>
      </c>
      <c r="Q21" s="103" t="s">
        <v>1137</v>
      </c>
    </row>
    <row r="22" spans="1:17">
      <c r="A22" s="131"/>
      <c r="B22" s="118">
        <v>3.4</v>
      </c>
      <c r="C22" s="103"/>
      <c r="D22" s="103"/>
      <c r="E22" s="103"/>
      <c r="F22" s="103"/>
      <c r="G22" s="103"/>
      <c r="H22" s="103"/>
      <c r="I22" s="103"/>
      <c r="J22" s="118"/>
      <c r="K22" s="103"/>
      <c r="L22" s="103"/>
      <c r="M22" s="103"/>
      <c r="N22" s="103"/>
      <c r="O22" s="103"/>
      <c r="P22" s="103"/>
      <c r="Q22" s="103"/>
    </row>
    <row r="23" spans="1:17">
      <c r="A23" s="131"/>
      <c r="B23" s="118">
        <v>3.5</v>
      </c>
      <c r="C23" s="103"/>
      <c r="D23" s="103"/>
      <c r="E23" s="103"/>
      <c r="F23" s="103"/>
      <c r="G23" s="103"/>
      <c r="H23" s="103"/>
      <c r="I23" s="103"/>
      <c r="J23" s="118"/>
      <c r="K23" s="103"/>
      <c r="L23" s="103"/>
      <c r="M23" s="103"/>
      <c r="N23" s="103"/>
      <c r="O23" s="103"/>
      <c r="P23" s="103"/>
      <c r="Q23" s="103"/>
    </row>
    <row r="24" spans="1:17">
      <c r="A24" s="131"/>
      <c r="B24" s="118">
        <v>3.6</v>
      </c>
      <c r="C24" s="103"/>
      <c r="D24" s="103"/>
      <c r="E24" s="103"/>
      <c r="F24" s="103"/>
      <c r="G24" s="103"/>
      <c r="H24" s="103"/>
      <c r="I24" s="103"/>
      <c r="J24" s="118"/>
      <c r="K24" s="103"/>
      <c r="L24" s="103"/>
      <c r="M24" s="103"/>
      <c r="N24" s="103"/>
      <c r="O24" s="103"/>
      <c r="P24" s="103"/>
      <c r="Q24" s="103"/>
    </row>
    <row r="25" spans="1:17">
      <c r="A25" s="131"/>
      <c r="B25" s="118">
        <v>3.7</v>
      </c>
      <c r="C25" s="103"/>
      <c r="D25" s="103"/>
      <c r="E25" s="103"/>
      <c r="F25" s="103"/>
      <c r="G25" s="103"/>
      <c r="H25" s="103"/>
      <c r="I25" s="103"/>
      <c r="J25" s="118"/>
      <c r="K25" s="103"/>
      <c r="L25" s="103"/>
      <c r="M25" s="103"/>
      <c r="N25" s="103"/>
      <c r="O25" s="103"/>
      <c r="P25" s="103"/>
      <c r="Q25" s="103"/>
    </row>
    <row r="26" spans="1:17">
      <c r="A26" s="131" t="s">
        <v>1827</v>
      </c>
      <c r="B26" s="103" t="s">
        <v>401</v>
      </c>
      <c r="C26" s="104"/>
      <c r="D26" s="104"/>
      <c r="E26" s="104"/>
      <c r="F26" s="104"/>
      <c r="G26" s="104"/>
      <c r="H26" s="104"/>
      <c r="I26" s="104"/>
      <c r="J26" s="118"/>
      <c r="K26" s="104"/>
      <c r="L26" s="104"/>
      <c r="M26" s="104"/>
      <c r="N26" s="104"/>
      <c r="O26" s="104"/>
      <c r="P26" s="104"/>
      <c r="Q26" s="104"/>
    </row>
    <row r="27" spans="1:17">
      <c r="A27" s="131"/>
      <c r="B27" s="118">
        <v>4.0999999999999996</v>
      </c>
      <c r="C27" s="103" t="s">
        <v>1137</v>
      </c>
      <c r="D27" s="103" t="s">
        <v>1137</v>
      </c>
      <c r="E27" s="103" t="s">
        <v>1137</v>
      </c>
      <c r="F27" s="103" t="s">
        <v>1137</v>
      </c>
      <c r="G27" s="103" t="s">
        <v>1137</v>
      </c>
      <c r="H27" s="103" t="s">
        <v>1137</v>
      </c>
      <c r="I27" s="103" t="s">
        <v>1137</v>
      </c>
      <c r="J27" s="118"/>
      <c r="K27" s="103"/>
      <c r="L27" s="103"/>
      <c r="M27" s="103"/>
      <c r="N27" s="103"/>
      <c r="O27" s="103"/>
      <c r="P27" s="103"/>
      <c r="Q27" s="103"/>
    </row>
    <row r="28" spans="1:17">
      <c r="A28" s="131"/>
      <c r="B28" s="118">
        <v>4.2</v>
      </c>
      <c r="C28" s="103"/>
      <c r="D28" s="103"/>
      <c r="E28" s="103"/>
      <c r="F28" s="103"/>
      <c r="G28" s="103"/>
      <c r="H28" s="103"/>
      <c r="I28" s="103"/>
      <c r="J28" s="118"/>
      <c r="K28" s="103"/>
      <c r="L28" s="103"/>
      <c r="M28" s="103"/>
      <c r="N28" s="103"/>
      <c r="O28" s="103"/>
      <c r="P28" s="103"/>
      <c r="Q28" s="103"/>
    </row>
    <row r="29" spans="1:17">
      <c r="A29" s="131"/>
      <c r="B29" s="118">
        <v>4.3</v>
      </c>
      <c r="C29" s="103"/>
      <c r="D29" s="103"/>
      <c r="E29" s="103"/>
      <c r="F29" s="103"/>
      <c r="G29" s="103"/>
      <c r="H29" s="103"/>
      <c r="I29" s="103"/>
      <c r="J29" s="118"/>
      <c r="K29" s="103"/>
      <c r="L29" s="103"/>
      <c r="M29" s="103"/>
      <c r="N29" s="103"/>
      <c r="O29" s="103"/>
      <c r="P29" s="103"/>
      <c r="Q29" s="103"/>
    </row>
    <row r="30" spans="1:17">
      <c r="A30" s="131"/>
      <c r="B30" s="118">
        <v>4.4000000000000004</v>
      </c>
      <c r="C30" s="103"/>
      <c r="D30" s="103"/>
      <c r="E30" s="103"/>
      <c r="F30" s="103"/>
      <c r="G30" s="103"/>
      <c r="H30" s="103"/>
      <c r="I30" s="103"/>
      <c r="J30" s="118"/>
      <c r="K30" s="103"/>
      <c r="L30" s="103"/>
      <c r="M30" s="103"/>
      <c r="N30" s="103"/>
      <c r="O30" s="103"/>
      <c r="P30" s="103"/>
      <c r="Q30" s="103"/>
    </row>
    <row r="31" spans="1:17">
      <c r="A31" s="131"/>
      <c r="B31" s="118">
        <v>4.5</v>
      </c>
      <c r="C31" s="103"/>
      <c r="D31" s="103"/>
      <c r="E31" s="103"/>
      <c r="F31" s="103"/>
      <c r="G31" s="103"/>
      <c r="H31" s="103"/>
      <c r="I31" s="103"/>
      <c r="J31" s="118"/>
      <c r="K31" s="103"/>
      <c r="L31" s="103"/>
      <c r="M31" s="103"/>
      <c r="N31" s="103"/>
      <c r="O31" s="103"/>
      <c r="P31" s="103"/>
      <c r="Q31" s="103"/>
    </row>
    <row r="32" spans="1:17">
      <c r="A32" s="131" t="s">
        <v>422</v>
      </c>
      <c r="B32" s="103" t="s">
        <v>422</v>
      </c>
      <c r="C32" s="103"/>
      <c r="D32" s="103"/>
      <c r="E32" s="103"/>
      <c r="F32" s="103"/>
      <c r="G32" s="103"/>
      <c r="H32" s="103"/>
      <c r="I32" s="103"/>
      <c r="J32" s="118"/>
      <c r="K32" s="103"/>
      <c r="L32" s="103"/>
      <c r="M32" s="103"/>
      <c r="N32" s="103"/>
      <c r="O32" s="103"/>
      <c r="P32" s="103"/>
      <c r="Q32" s="103"/>
    </row>
    <row r="33" spans="1:17">
      <c r="A33" s="131"/>
      <c r="B33" s="118">
        <v>5.0999999999999996</v>
      </c>
      <c r="C33" s="103"/>
      <c r="D33" s="103"/>
      <c r="E33" s="103"/>
      <c r="F33" s="103"/>
      <c r="G33" s="103"/>
      <c r="H33" s="103"/>
      <c r="I33" s="103"/>
      <c r="J33" s="118"/>
      <c r="K33" s="103"/>
      <c r="L33" s="103"/>
      <c r="M33" s="103"/>
      <c r="N33" s="103"/>
      <c r="O33" s="103"/>
      <c r="P33" s="103"/>
      <c r="Q33" s="103"/>
    </row>
    <row r="34" spans="1:17">
      <c r="A34" s="131"/>
      <c r="B34" s="118">
        <v>5.2</v>
      </c>
      <c r="C34" s="103"/>
      <c r="D34" s="103"/>
      <c r="E34" s="103"/>
      <c r="F34" s="103"/>
      <c r="G34" s="103"/>
      <c r="H34" s="103"/>
      <c r="I34" s="103"/>
      <c r="J34" s="118"/>
      <c r="K34" s="103"/>
      <c r="L34" s="103"/>
      <c r="M34" s="103"/>
      <c r="N34" s="103"/>
      <c r="O34" s="103"/>
      <c r="P34" s="103"/>
      <c r="Q34" s="103"/>
    </row>
    <row r="35" spans="1:17">
      <c r="A35" s="131"/>
      <c r="B35" s="118">
        <v>5.3</v>
      </c>
      <c r="C35" s="103"/>
      <c r="D35" s="103"/>
      <c r="E35" s="103"/>
      <c r="F35" s="103"/>
      <c r="G35" s="103"/>
      <c r="H35" s="103"/>
      <c r="I35" s="103"/>
      <c r="J35" s="118"/>
      <c r="K35" s="103"/>
      <c r="L35" s="103"/>
      <c r="M35" s="103"/>
      <c r="N35" s="103"/>
      <c r="O35" s="103"/>
      <c r="P35" s="103"/>
      <c r="Q35" s="103"/>
    </row>
  </sheetData>
  <mergeCells count="7">
    <mergeCell ref="A2:A3"/>
    <mergeCell ref="B2:B3"/>
    <mergeCell ref="A32:A35"/>
    <mergeCell ref="A4:A8"/>
    <mergeCell ref="A9:A17"/>
    <mergeCell ref="A18:A25"/>
    <mergeCell ref="A26:A31"/>
  </mergeCells>
  <conditionalFormatting sqref="E5:I20 C4:D26 C28:D35 C27:I27">
    <cfRule type="cellIs" dxfId="3796" priority="66" operator="equal">
      <formula>"S"</formula>
    </cfRule>
    <cfRule type="cellIs" dxfId="3795" priority="67" stopIfTrue="1" operator="equal">
      <formula>"FM"</formula>
    </cfRule>
    <cfRule type="cellIs" dxfId="3794" priority="68" stopIfTrue="1" operator="equal">
      <formula>"LM"</formula>
    </cfRule>
    <cfRule type="cellIs" dxfId="3793" priority="69" stopIfTrue="1" operator="equal">
      <formula>"PM"</formula>
    </cfRule>
    <cfRule type="cellIs" dxfId="3792" priority="70" stopIfTrue="1" operator="equal">
      <formula>"DM"</formula>
    </cfRule>
  </conditionalFormatting>
  <conditionalFormatting sqref="B4">
    <cfRule type="cellIs" dxfId="3791" priority="61" operator="equal">
      <formula>"S"</formula>
    </cfRule>
    <cfRule type="cellIs" dxfId="3790" priority="62" stopIfTrue="1" operator="equal">
      <formula>"FM"</formula>
    </cfRule>
    <cfRule type="cellIs" dxfId="3789" priority="63" stopIfTrue="1" operator="equal">
      <formula>"LM"</formula>
    </cfRule>
    <cfRule type="cellIs" dxfId="3788" priority="64" stopIfTrue="1" operator="equal">
      <formula>"PM"</formula>
    </cfRule>
    <cfRule type="cellIs" dxfId="3787" priority="65" stopIfTrue="1" operator="equal">
      <formula>"DM"</formula>
    </cfRule>
  </conditionalFormatting>
  <conditionalFormatting sqref="B9">
    <cfRule type="cellIs" dxfId="3786" priority="56" operator="equal">
      <formula>"S"</formula>
    </cfRule>
    <cfRule type="cellIs" dxfId="3785" priority="57" stopIfTrue="1" operator="equal">
      <formula>"FM"</formula>
    </cfRule>
    <cfRule type="cellIs" dxfId="3784" priority="58" stopIfTrue="1" operator="equal">
      <formula>"LM"</formula>
    </cfRule>
    <cfRule type="cellIs" dxfId="3783" priority="59" stopIfTrue="1" operator="equal">
      <formula>"PM"</formula>
    </cfRule>
    <cfRule type="cellIs" dxfId="3782" priority="60" stopIfTrue="1" operator="equal">
      <formula>"DM"</formula>
    </cfRule>
  </conditionalFormatting>
  <conditionalFormatting sqref="B18">
    <cfRule type="cellIs" dxfId="3781" priority="51" operator="equal">
      <formula>"S"</formula>
    </cfRule>
    <cfRule type="cellIs" dxfId="3780" priority="52" stopIfTrue="1" operator="equal">
      <formula>"FM"</formula>
    </cfRule>
    <cfRule type="cellIs" dxfId="3779" priority="53" stopIfTrue="1" operator="equal">
      <formula>"LM"</formula>
    </cfRule>
    <cfRule type="cellIs" dxfId="3778" priority="54" stopIfTrue="1" operator="equal">
      <formula>"PM"</formula>
    </cfRule>
    <cfRule type="cellIs" dxfId="3777" priority="55" stopIfTrue="1" operator="equal">
      <formula>"DM"</formula>
    </cfRule>
  </conditionalFormatting>
  <conditionalFormatting sqref="B26">
    <cfRule type="cellIs" dxfId="3776" priority="46" operator="equal">
      <formula>"S"</formula>
    </cfRule>
    <cfRule type="cellIs" dxfId="3775" priority="47" stopIfTrue="1" operator="equal">
      <formula>"FM"</formula>
    </cfRule>
    <cfRule type="cellIs" dxfId="3774" priority="48" stopIfTrue="1" operator="equal">
      <formula>"LM"</formula>
    </cfRule>
    <cfRule type="cellIs" dxfId="3773" priority="49" stopIfTrue="1" operator="equal">
      <formula>"PM"</formula>
    </cfRule>
    <cfRule type="cellIs" dxfId="3772" priority="50" stopIfTrue="1" operator="equal">
      <formula>"DM"</formula>
    </cfRule>
  </conditionalFormatting>
  <conditionalFormatting sqref="B32">
    <cfRule type="cellIs" dxfId="3771" priority="41" operator="equal">
      <formula>"S"</formula>
    </cfRule>
    <cfRule type="cellIs" dxfId="3770" priority="42" stopIfTrue="1" operator="equal">
      <formula>"FM"</formula>
    </cfRule>
    <cfRule type="cellIs" dxfId="3769" priority="43" stopIfTrue="1" operator="equal">
      <formula>"LM"</formula>
    </cfRule>
    <cfRule type="cellIs" dxfId="3768" priority="44" stopIfTrue="1" operator="equal">
      <formula>"PM"</formula>
    </cfRule>
    <cfRule type="cellIs" dxfId="3767" priority="45" stopIfTrue="1" operator="equal">
      <formula>"DM"</formula>
    </cfRule>
  </conditionalFormatting>
  <conditionalFormatting sqref="E4:I4 E21:I26 E28:I35">
    <cfRule type="cellIs" dxfId="3766" priority="36" operator="equal">
      <formula>"S"</formula>
    </cfRule>
    <cfRule type="cellIs" dxfId="3765" priority="37" stopIfTrue="1" operator="equal">
      <formula>"FM"</formula>
    </cfRule>
    <cfRule type="cellIs" dxfId="3764" priority="38" stopIfTrue="1" operator="equal">
      <formula>"LM"</formula>
    </cfRule>
    <cfRule type="cellIs" dxfId="3763" priority="39" stopIfTrue="1" operator="equal">
      <formula>"PM"</formula>
    </cfRule>
    <cfRule type="cellIs" dxfId="3762" priority="40" stopIfTrue="1" operator="equal">
      <formula>"DM"</formula>
    </cfRule>
  </conditionalFormatting>
  <conditionalFormatting sqref="K4:L35">
    <cfRule type="cellIs" dxfId="3761" priority="31" operator="equal">
      <formula>"S"</formula>
    </cfRule>
    <cfRule type="cellIs" dxfId="3760" priority="32" stopIfTrue="1" operator="equal">
      <formula>"FM"</formula>
    </cfRule>
    <cfRule type="cellIs" dxfId="3759" priority="33" stopIfTrue="1" operator="equal">
      <formula>"LM"</formula>
    </cfRule>
    <cfRule type="cellIs" dxfId="3758" priority="34" stopIfTrue="1" operator="equal">
      <formula>"PM"</formula>
    </cfRule>
    <cfRule type="cellIs" dxfId="3757" priority="35" stopIfTrue="1" operator="equal">
      <formula>"DM"</formula>
    </cfRule>
  </conditionalFormatting>
  <conditionalFormatting sqref="M4:Q35">
    <cfRule type="cellIs" dxfId="3756" priority="26" operator="equal">
      <formula>"S"</formula>
    </cfRule>
    <cfRule type="cellIs" dxfId="3755" priority="27" stopIfTrue="1" operator="equal">
      <formula>"FM"</formula>
    </cfRule>
    <cfRule type="cellIs" dxfId="3754" priority="28" stopIfTrue="1" operator="equal">
      <formula>"LM"</formula>
    </cfRule>
    <cfRule type="cellIs" dxfId="3753" priority="29" stopIfTrue="1" operator="equal">
      <formula>"PM"</formula>
    </cfRule>
    <cfRule type="cellIs" dxfId="3752" priority="30" stopIfTrue="1" operator="equal">
      <formula>"DM"</formula>
    </cfRule>
  </conditionalFormatting>
  <pageMargins left="0.7" right="0.7" top="0.75" bottom="0.75" header="0.3" footer="0.3"/>
  <pageSetup scale="78"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3E183-EC3E-4DBA-8446-8462292FD26B}">
  <sheetPr codeName="Sheet26">
    <pageSetUpPr fitToPage="1"/>
  </sheetPr>
  <dimension ref="A1:AA35"/>
  <sheetViews>
    <sheetView zoomScale="70" zoomScaleNormal="70" workbookViewId="0">
      <selection activeCell="F27" sqref="F27"/>
    </sheetView>
  </sheetViews>
  <sheetFormatPr defaultColWidth="8.7265625" defaultRowHeight="14.5"/>
  <cols>
    <col min="1" max="21" width="8.7265625" style="96"/>
    <col min="22" max="22" width="8.7265625" style="96" hidden="1" customWidth="1"/>
    <col min="23" max="16384" width="8.7265625" style="96"/>
  </cols>
  <sheetData>
    <row r="1" spans="1:27" s="129" customFormat="1" ht="18.5">
      <c r="A1" s="129" t="s">
        <v>37</v>
      </c>
    </row>
    <row r="2" spans="1:27" ht="93">
      <c r="A2" s="134" t="s">
        <v>1807</v>
      </c>
      <c r="B2" s="134" t="s">
        <v>1808</v>
      </c>
      <c r="C2" s="132" t="s">
        <v>1809</v>
      </c>
      <c r="D2" s="132"/>
      <c r="E2" s="133" t="s">
        <v>1810</v>
      </c>
      <c r="F2" s="133"/>
      <c r="G2" s="132" t="s">
        <v>1811</v>
      </c>
      <c r="H2" s="132"/>
      <c r="I2" s="132"/>
      <c r="J2" s="132"/>
      <c r="K2" s="133" t="s">
        <v>1812</v>
      </c>
      <c r="L2" s="133"/>
      <c r="M2" s="133"/>
      <c r="N2" s="97" t="s">
        <v>1813</v>
      </c>
      <c r="O2" s="98" t="s">
        <v>1814</v>
      </c>
      <c r="P2" s="132" t="s">
        <v>1815</v>
      </c>
      <c r="Q2" s="132"/>
      <c r="R2" s="132"/>
      <c r="S2" s="133" t="s">
        <v>1816</v>
      </c>
      <c r="T2" s="133"/>
      <c r="U2" s="133"/>
      <c r="V2" s="99" t="s">
        <v>1817</v>
      </c>
    </row>
    <row r="3" spans="1:27" ht="15.5">
      <c r="A3" s="134"/>
      <c r="B3" s="134"/>
      <c r="C3" s="100" t="s">
        <v>1793</v>
      </c>
      <c r="D3" s="100" t="s">
        <v>1794</v>
      </c>
      <c r="E3" s="101" t="s">
        <v>1818</v>
      </c>
      <c r="F3" s="101" t="s">
        <v>1819</v>
      </c>
      <c r="G3" s="100" t="s">
        <v>1802</v>
      </c>
      <c r="H3" s="100" t="s">
        <v>1805</v>
      </c>
      <c r="I3" s="100" t="s">
        <v>1801</v>
      </c>
      <c r="J3" s="100" t="s">
        <v>1803</v>
      </c>
      <c r="K3" s="101" t="s">
        <v>1799</v>
      </c>
      <c r="L3" s="101" t="s">
        <v>1798</v>
      </c>
      <c r="M3" s="101" t="s">
        <v>1796</v>
      </c>
      <c r="N3" s="100" t="s">
        <v>1804</v>
      </c>
      <c r="O3" s="101" t="s">
        <v>1797</v>
      </c>
      <c r="P3" s="100" t="s">
        <v>1795</v>
      </c>
      <c r="Q3" s="100" t="s">
        <v>1800</v>
      </c>
      <c r="R3" s="100" t="s">
        <v>1792</v>
      </c>
      <c r="S3" s="101" t="s">
        <v>1789</v>
      </c>
      <c r="T3" s="101" t="s">
        <v>1791</v>
      </c>
      <c r="U3" s="101" t="s">
        <v>1790</v>
      </c>
      <c r="V3" s="99" t="s">
        <v>1820</v>
      </c>
    </row>
    <row r="4" spans="1:27" ht="15.5">
      <c r="A4" s="131" t="s">
        <v>1821</v>
      </c>
      <c r="B4" s="103" t="s">
        <v>28</v>
      </c>
      <c r="C4" s="104" t="s">
        <v>1828</v>
      </c>
      <c r="D4" s="104" t="s">
        <v>1828</v>
      </c>
      <c r="E4" s="104" t="s">
        <v>1828</v>
      </c>
      <c r="F4" s="104" t="s">
        <v>1828</v>
      </c>
      <c r="G4" s="104" t="s">
        <v>1828</v>
      </c>
      <c r="H4" s="104" t="s">
        <v>1828</v>
      </c>
      <c r="I4" s="104" t="s">
        <v>1828</v>
      </c>
      <c r="J4" s="104" t="s">
        <v>1828</v>
      </c>
      <c r="K4" s="104" t="s">
        <v>1828</v>
      </c>
      <c r="L4" s="104" t="s">
        <v>1828</v>
      </c>
      <c r="M4" s="104" t="s">
        <v>1828</v>
      </c>
      <c r="N4" s="104" t="s">
        <v>1828</v>
      </c>
      <c r="O4" s="104" t="s">
        <v>1828</v>
      </c>
      <c r="P4" s="104" t="s">
        <v>1828</v>
      </c>
      <c r="Q4" s="104" t="s">
        <v>1828</v>
      </c>
      <c r="R4" s="104" t="s">
        <v>1828</v>
      </c>
      <c r="S4" s="104" t="s">
        <v>1828</v>
      </c>
      <c r="T4" s="104" t="s">
        <v>1828</v>
      </c>
      <c r="U4" s="104" t="s">
        <v>1828</v>
      </c>
      <c r="V4" s="102" t="s">
        <v>1823</v>
      </c>
    </row>
    <row r="5" spans="1:27" ht="15.5">
      <c r="A5" s="131"/>
      <c r="B5" s="101">
        <v>1.1000000000000001</v>
      </c>
      <c r="C5" s="103" t="str">
        <f>GOV!O29</f>
        <v>FM</v>
      </c>
      <c r="D5" s="103" t="str">
        <f>II!O10</f>
        <v>FM</v>
      </c>
      <c r="E5" s="103" t="str">
        <f>TS!O11</f>
        <v>FM</v>
      </c>
      <c r="F5" s="103" t="str">
        <f>PI!O11</f>
        <v>FM</v>
      </c>
      <c r="G5" s="103" t="str">
        <f>PR!O11</f>
        <v>FM</v>
      </c>
      <c r="H5" s="103" t="str">
        <f>VV!O11</f>
        <v>FM</v>
      </c>
      <c r="I5" s="103" t="s">
        <v>1806</v>
      </c>
      <c r="J5" s="103" t="str">
        <f>RDM!O11</f>
        <v>FM</v>
      </c>
      <c r="K5" s="103" t="s">
        <v>1806</v>
      </c>
      <c r="L5" s="103" t="s">
        <v>1806</v>
      </c>
      <c r="M5" s="103" t="s">
        <v>1806</v>
      </c>
      <c r="N5" s="103" t="s">
        <v>1806</v>
      </c>
      <c r="O5" s="103" t="s">
        <v>1806</v>
      </c>
      <c r="P5" s="103" t="str">
        <f>MC!O11</f>
        <v>LM</v>
      </c>
      <c r="Q5" s="103" t="str">
        <f>PLAN!O11</f>
        <v>FM</v>
      </c>
      <c r="R5" s="103" t="str">
        <f>EST!O11</f>
        <v>FM</v>
      </c>
      <c r="S5" s="103" t="s">
        <v>1806</v>
      </c>
      <c r="T5" s="103" t="s">
        <v>1806</v>
      </c>
      <c r="U5" s="103" t="s">
        <v>1806</v>
      </c>
      <c r="V5" s="102" t="s">
        <v>1824</v>
      </c>
      <c r="Y5" s="96" t="s">
        <v>1137</v>
      </c>
      <c r="AA5" s="96" t="s">
        <v>1822</v>
      </c>
    </row>
    <row r="6" spans="1:27" ht="15.5">
      <c r="A6" s="131"/>
      <c r="B6" s="101">
        <v>1.2</v>
      </c>
      <c r="C6" s="103"/>
      <c r="D6" s="103"/>
      <c r="E6" s="103"/>
      <c r="F6" s="103"/>
      <c r="G6" s="103"/>
      <c r="H6" s="103" t="str">
        <f>VV!O18</f>
        <v>FM</v>
      </c>
      <c r="I6" s="103"/>
      <c r="J6" s="103"/>
      <c r="K6" s="103" t="s">
        <v>1806</v>
      </c>
      <c r="L6" s="103"/>
      <c r="M6" s="103" t="s">
        <v>1806</v>
      </c>
      <c r="N6" s="103"/>
      <c r="O6" s="103"/>
      <c r="P6" s="103" t="str">
        <f>MC!O18</f>
        <v>FM</v>
      </c>
      <c r="Q6" s="103" t="str">
        <f>PLAN!O18</f>
        <v>FM</v>
      </c>
      <c r="R6" s="103"/>
      <c r="S6" s="103"/>
      <c r="T6" s="103" t="s">
        <v>1806</v>
      </c>
      <c r="U6" s="103"/>
      <c r="V6" s="102" t="s">
        <v>1825</v>
      </c>
      <c r="Y6" s="96" t="s">
        <v>1316</v>
      </c>
      <c r="AA6" s="96" t="s">
        <v>1823</v>
      </c>
    </row>
    <row r="7" spans="1:27" ht="15.5">
      <c r="A7" s="131"/>
      <c r="B7" s="101">
        <v>1.3</v>
      </c>
      <c r="C7" s="103"/>
      <c r="D7" s="103"/>
      <c r="E7" s="103"/>
      <c r="F7" s="103"/>
      <c r="G7" s="103"/>
      <c r="H7" s="103"/>
      <c r="I7" s="103"/>
      <c r="J7" s="103"/>
      <c r="K7" s="103" t="s">
        <v>1806</v>
      </c>
      <c r="L7" s="103"/>
      <c r="M7" s="103"/>
      <c r="N7" s="103"/>
      <c r="O7" s="103"/>
      <c r="P7" s="103"/>
      <c r="Q7" s="103"/>
      <c r="R7" s="103"/>
      <c r="S7" s="103"/>
      <c r="T7" s="103"/>
      <c r="U7" s="103"/>
      <c r="V7" s="102" t="s">
        <v>1316</v>
      </c>
      <c r="Y7" s="96" t="s">
        <v>1825</v>
      </c>
    </row>
    <row r="8" spans="1:27" ht="15.5">
      <c r="A8" s="131"/>
      <c r="B8" s="101">
        <v>1.4</v>
      </c>
      <c r="C8" s="103"/>
      <c r="D8" s="103"/>
      <c r="E8" s="103"/>
      <c r="F8" s="103"/>
      <c r="G8" s="103"/>
      <c r="H8" s="103"/>
      <c r="I8" s="103"/>
      <c r="J8" s="103"/>
      <c r="K8" s="103" t="s">
        <v>1806</v>
      </c>
      <c r="L8" s="103"/>
      <c r="M8" s="103"/>
      <c r="N8" s="103"/>
      <c r="O8" s="103"/>
      <c r="P8" s="103"/>
      <c r="Q8" s="103"/>
      <c r="R8" s="103"/>
      <c r="S8" s="103"/>
      <c r="T8" s="103"/>
      <c r="U8" s="103"/>
      <c r="V8" s="102" t="s">
        <v>1316</v>
      </c>
      <c r="Y8" s="96" t="s">
        <v>1825</v>
      </c>
    </row>
    <row r="9" spans="1:27" ht="15.5">
      <c r="A9" s="131" t="s">
        <v>47</v>
      </c>
      <c r="B9" s="103" t="s">
        <v>47</v>
      </c>
      <c r="C9" s="104" t="s">
        <v>1828</v>
      </c>
      <c r="D9" s="104" t="s">
        <v>1828</v>
      </c>
      <c r="E9" s="104" t="s">
        <v>1828</v>
      </c>
      <c r="F9" s="104" t="s">
        <v>1828</v>
      </c>
      <c r="G9" s="104" t="s">
        <v>1828</v>
      </c>
      <c r="H9" s="104" t="s">
        <v>1828</v>
      </c>
      <c r="I9" s="104" t="s">
        <v>1828</v>
      </c>
      <c r="J9" s="104" t="s">
        <v>1828</v>
      </c>
      <c r="K9" s="104" t="s">
        <v>1828</v>
      </c>
      <c r="L9" s="104" t="s">
        <v>1828</v>
      </c>
      <c r="M9" s="104" t="s">
        <v>1828</v>
      </c>
      <c r="N9" s="104" t="s">
        <v>1828</v>
      </c>
      <c r="O9" s="104" t="s">
        <v>1828</v>
      </c>
      <c r="P9" s="104" t="s">
        <v>1828</v>
      </c>
      <c r="Q9" s="104" t="s">
        <v>1828</v>
      </c>
      <c r="R9" s="104" t="s">
        <v>1828</v>
      </c>
      <c r="S9" s="104" t="s">
        <v>1828</v>
      </c>
      <c r="T9" s="104" t="s">
        <v>1828</v>
      </c>
      <c r="U9" s="104" t="s">
        <v>1828</v>
      </c>
      <c r="V9" s="102"/>
      <c r="Y9" s="96" t="s">
        <v>1826</v>
      </c>
    </row>
    <row r="10" spans="1:27" ht="15.5">
      <c r="A10" s="131"/>
      <c r="B10" s="101">
        <v>2.1</v>
      </c>
      <c r="C10" s="103" t="str">
        <f>GOV!O55</f>
        <v>FM</v>
      </c>
      <c r="D10" s="103" t="str">
        <f>II!O36</f>
        <v>LM</v>
      </c>
      <c r="E10" s="103" t="str">
        <f>TS!O19</f>
        <v>FM</v>
      </c>
      <c r="F10" s="103" t="str">
        <f>PI!O19</f>
        <v>FM</v>
      </c>
      <c r="G10" s="103" t="str">
        <f>PR!O19</f>
        <v>FM</v>
      </c>
      <c r="H10" s="103" t="str">
        <f>VV!O26</f>
        <v>FM</v>
      </c>
      <c r="I10" s="103" t="s">
        <v>1806</v>
      </c>
      <c r="J10" s="103" t="str">
        <f>RDM!O19</f>
        <v>FM</v>
      </c>
      <c r="K10" s="103" t="s">
        <v>1806</v>
      </c>
      <c r="L10" s="103" t="s">
        <v>1806</v>
      </c>
      <c r="M10" s="103" t="s">
        <v>1806</v>
      </c>
      <c r="N10" s="103" t="s">
        <v>1806</v>
      </c>
      <c r="O10" s="103" t="s">
        <v>1806</v>
      </c>
      <c r="P10" s="103" t="str">
        <f>MC!O26</f>
        <v>FM</v>
      </c>
      <c r="Q10" s="103" t="str">
        <f>PLAN!O26</f>
        <v>FM</v>
      </c>
      <c r="R10" s="103" t="str">
        <f>EST!O19</f>
        <v>FM</v>
      </c>
      <c r="S10" s="103" t="s">
        <v>1806</v>
      </c>
      <c r="T10" s="103" t="s">
        <v>1806</v>
      </c>
      <c r="U10" s="103" t="s">
        <v>1806</v>
      </c>
      <c r="V10" s="102" t="s">
        <v>1824</v>
      </c>
    </row>
    <row r="11" spans="1:27" ht="15.5">
      <c r="A11" s="131"/>
      <c r="B11" s="101">
        <v>2.2000000000000002</v>
      </c>
      <c r="C11" s="103" t="str">
        <f>GOV!O80</f>
        <v>FM</v>
      </c>
      <c r="D11" s="103" t="str">
        <f>II!O61</f>
        <v>FM</v>
      </c>
      <c r="E11" s="103" t="str">
        <f>TS!O26</f>
        <v>FM</v>
      </c>
      <c r="F11" s="103" t="str">
        <f>PI!O26</f>
        <v>FM</v>
      </c>
      <c r="G11" s="103" t="str">
        <f>PR!O26</f>
        <v>FM</v>
      </c>
      <c r="H11" s="103" t="str">
        <f>VV!O33</f>
        <v>FM</v>
      </c>
      <c r="I11" s="103" t="s">
        <v>1806</v>
      </c>
      <c r="J11" s="103" t="str">
        <f>RDM!O26</f>
        <v>FM</v>
      </c>
      <c r="K11" s="103" t="s">
        <v>1806</v>
      </c>
      <c r="L11" s="103" t="s">
        <v>1806</v>
      </c>
      <c r="M11" s="103" t="s">
        <v>1806</v>
      </c>
      <c r="N11" s="103" t="s">
        <v>1806</v>
      </c>
      <c r="O11" s="103" t="s">
        <v>1806</v>
      </c>
      <c r="P11" s="103" t="str">
        <f>MC!O33</f>
        <v>FM</v>
      </c>
      <c r="Q11" s="103" t="str">
        <f>PLAN!O33</f>
        <v>FM</v>
      </c>
      <c r="R11" s="103" t="str">
        <f>EST!O26</f>
        <v>FM</v>
      </c>
      <c r="S11" s="103" t="s">
        <v>1806</v>
      </c>
      <c r="T11" s="103" t="s">
        <v>1806</v>
      </c>
      <c r="U11" s="103" t="s">
        <v>1806</v>
      </c>
      <c r="V11" s="102" t="s">
        <v>1824</v>
      </c>
    </row>
    <row r="12" spans="1:27" ht="15.5">
      <c r="A12" s="131"/>
      <c r="B12" s="101">
        <v>2.2999999999999998</v>
      </c>
      <c r="C12" s="103" t="str">
        <f>GOV!O105</f>
        <v>FM</v>
      </c>
      <c r="D12" s="103"/>
      <c r="E12" s="103" t="str">
        <f>TS!O33</f>
        <v>FM</v>
      </c>
      <c r="F12" s="103" t="str">
        <f>PI!O33</f>
        <v>FM</v>
      </c>
      <c r="G12" s="103" t="str">
        <f>PR!O33</f>
        <v>FM</v>
      </c>
      <c r="H12" s="103" t="str">
        <f>VV!O40</f>
        <v>FM</v>
      </c>
      <c r="I12" s="103" t="s">
        <v>1806</v>
      </c>
      <c r="J12" s="103" t="str">
        <f>RDM!O33</f>
        <v>FM</v>
      </c>
      <c r="K12" s="103"/>
      <c r="L12" s="103" t="s">
        <v>1806</v>
      </c>
      <c r="M12" s="103" t="s">
        <v>1806</v>
      </c>
      <c r="N12" s="103"/>
      <c r="O12" s="103"/>
      <c r="P12" s="103" t="str">
        <f>MC!O40</f>
        <v>FM</v>
      </c>
      <c r="Q12" s="103" t="str">
        <f>PLAN!O40</f>
        <v>FM</v>
      </c>
      <c r="R12" s="103" t="str">
        <f>EST!O33</f>
        <v>FM</v>
      </c>
      <c r="S12" s="103"/>
      <c r="T12" s="103" t="s">
        <v>1806</v>
      </c>
      <c r="U12" s="103" t="s">
        <v>1806</v>
      </c>
      <c r="V12" s="102" t="s">
        <v>1137</v>
      </c>
    </row>
    <row r="13" spans="1:27" ht="15.5">
      <c r="A13" s="131"/>
      <c r="B13" s="101">
        <v>2.4</v>
      </c>
      <c r="C13" s="103" t="str">
        <f>GOV!O130</f>
        <v>FM</v>
      </c>
      <c r="D13" s="103"/>
      <c r="E13" s="103"/>
      <c r="F13" s="103" t="str">
        <f>PI!O40</f>
        <v>FM</v>
      </c>
      <c r="G13" s="103" t="str">
        <f>PR!O40</f>
        <v>FM</v>
      </c>
      <c r="H13" s="103"/>
      <c r="I13" s="103" t="s">
        <v>1806</v>
      </c>
      <c r="J13" s="103" t="str">
        <f>RDM!O40</f>
        <v>FM</v>
      </c>
      <c r="K13" s="103"/>
      <c r="L13" s="103"/>
      <c r="M13" s="103" t="s">
        <v>1806</v>
      </c>
      <c r="N13" s="103"/>
      <c r="O13" s="103"/>
      <c r="P13" s="103" t="str">
        <f>MC!O47</f>
        <v>FM</v>
      </c>
      <c r="Q13" s="103" t="str">
        <f>PLAN!O47</f>
        <v>FM</v>
      </c>
      <c r="R13" s="103" t="s">
        <v>1806</v>
      </c>
      <c r="S13" s="103"/>
      <c r="T13" s="103" t="s">
        <v>1806</v>
      </c>
      <c r="U13" s="103" t="s">
        <v>1806</v>
      </c>
      <c r="V13" s="102" t="s">
        <v>1316</v>
      </c>
    </row>
    <row r="14" spans="1:27" ht="15.5">
      <c r="A14" s="131"/>
      <c r="B14" s="101">
        <v>2.5</v>
      </c>
      <c r="C14" s="103"/>
      <c r="D14" s="103"/>
      <c r="E14" s="103"/>
      <c r="F14" s="103" t="str">
        <f>PI!O47</f>
        <v>FM</v>
      </c>
      <c r="G14" s="103"/>
      <c r="H14" s="103"/>
      <c r="I14" s="103"/>
      <c r="J14" s="103" t="str">
        <f>RDM!O47</f>
        <v>FM</v>
      </c>
      <c r="K14" s="103"/>
      <c r="L14" s="103"/>
      <c r="M14" s="103" t="s">
        <v>1806</v>
      </c>
      <c r="N14" s="103"/>
      <c r="O14" s="103"/>
      <c r="P14" s="103"/>
      <c r="Q14" s="103" t="str">
        <f>PLAN!O54</f>
        <v>FM</v>
      </c>
      <c r="R14" s="103"/>
      <c r="S14" s="103"/>
      <c r="T14" s="103" t="s">
        <v>1806</v>
      </c>
      <c r="U14" s="103" t="s">
        <v>1806</v>
      </c>
      <c r="V14" s="102"/>
    </row>
    <row r="15" spans="1:27" ht="15.5">
      <c r="A15" s="131"/>
      <c r="B15" s="101">
        <v>2.6</v>
      </c>
      <c r="C15" s="103"/>
      <c r="D15" s="103"/>
      <c r="E15" s="103"/>
      <c r="F15" s="103" t="str">
        <f>PI!O54</f>
        <v>FM</v>
      </c>
      <c r="G15" s="103"/>
      <c r="H15" s="103"/>
      <c r="I15" s="103"/>
      <c r="J15" s="103" t="str">
        <f>RDM!O54</f>
        <v>FM</v>
      </c>
      <c r="K15" s="103"/>
      <c r="L15" s="103"/>
      <c r="M15" s="103" t="s">
        <v>1806</v>
      </c>
      <c r="N15" s="103"/>
      <c r="O15" s="103"/>
      <c r="P15" s="103"/>
      <c r="Q15" s="103" t="str">
        <f>PLAN!O61</f>
        <v>FM</v>
      </c>
      <c r="R15" s="103"/>
      <c r="S15" s="103"/>
      <c r="T15" s="103"/>
      <c r="U15" s="103"/>
      <c r="V15" s="102"/>
    </row>
    <row r="16" spans="1:27" ht="15.5">
      <c r="A16" s="131"/>
      <c r="B16" s="101">
        <v>2.7</v>
      </c>
      <c r="C16" s="103"/>
      <c r="D16" s="103"/>
      <c r="E16" s="103"/>
      <c r="F16" s="103"/>
      <c r="G16" s="103"/>
      <c r="H16" s="103"/>
      <c r="I16" s="103"/>
      <c r="J16" s="103"/>
      <c r="K16" s="103"/>
      <c r="L16" s="103"/>
      <c r="M16" s="103"/>
      <c r="N16" s="103"/>
      <c r="O16" s="103"/>
      <c r="P16" s="103"/>
      <c r="Q16" s="103" t="str">
        <f>PLAN!O68</f>
        <v>FM</v>
      </c>
      <c r="R16" s="103"/>
      <c r="S16" s="103"/>
      <c r="T16" s="103"/>
      <c r="U16" s="103"/>
      <c r="V16" s="102"/>
    </row>
    <row r="17" spans="1:22" ht="15.5">
      <c r="A17" s="131"/>
      <c r="B17" s="101">
        <v>2.8</v>
      </c>
      <c r="C17" s="103"/>
      <c r="D17" s="103"/>
      <c r="E17" s="103"/>
      <c r="F17" s="103"/>
      <c r="G17" s="103"/>
      <c r="H17" s="103"/>
      <c r="I17" s="103"/>
      <c r="J17" s="103"/>
      <c r="K17" s="103"/>
      <c r="L17" s="103"/>
      <c r="M17" s="103"/>
      <c r="N17" s="103"/>
      <c r="O17" s="103"/>
      <c r="P17" s="103"/>
      <c r="Q17" s="103" t="str">
        <f>PLAN!O75</f>
        <v>FM</v>
      </c>
      <c r="R17" s="103"/>
      <c r="S17" s="103"/>
      <c r="T17" s="103"/>
      <c r="U17" s="103"/>
      <c r="V17" s="102"/>
    </row>
    <row r="18" spans="1:22" ht="15.5">
      <c r="A18" s="131" t="s">
        <v>73</v>
      </c>
      <c r="B18" s="103" t="s">
        <v>73</v>
      </c>
      <c r="C18" s="104" t="s">
        <v>1828</v>
      </c>
      <c r="D18" s="104" t="s">
        <v>1828</v>
      </c>
      <c r="E18" s="104" t="s">
        <v>1828</v>
      </c>
      <c r="F18" s="104" t="s">
        <v>1828</v>
      </c>
      <c r="G18" s="104" t="s">
        <v>1828</v>
      </c>
      <c r="H18" s="104" t="s">
        <v>1828</v>
      </c>
      <c r="I18" s="104" t="s">
        <v>1828</v>
      </c>
      <c r="J18" s="104" t="s">
        <v>1828</v>
      </c>
      <c r="K18" s="104" t="s">
        <v>1828</v>
      </c>
      <c r="L18" s="104" t="s">
        <v>1828</v>
      </c>
      <c r="M18" s="104" t="s">
        <v>1828</v>
      </c>
      <c r="N18" s="104" t="s">
        <v>1828</v>
      </c>
      <c r="O18" s="104" t="s">
        <v>1828</v>
      </c>
      <c r="P18" s="104" t="s">
        <v>1828</v>
      </c>
      <c r="Q18" s="104" t="s">
        <v>1828</v>
      </c>
      <c r="R18" s="104" t="s">
        <v>1828</v>
      </c>
      <c r="S18" s="104" t="s">
        <v>1828</v>
      </c>
      <c r="T18" s="104" t="s">
        <v>1828</v>
      </c>
      <c r="U18" s="103"/>
      <c r="V18" s="102"/>
    </row>
    <row r="19" spans="1:22" ht="15.5">
      <c r="A19" s="131"/>
      <c r="B19" s="101">
        <v>3.1</v>
      </c>
      <c r="C19" s="103" t="str">
        <f>GOV!O156</f>
        <v>FM</v>
      </c>
      <c r="D19" s="103" t="str">
        <f>II!O87</f>
        <v>FM</v>
      </c>
      <c r="E19" s="103" t="str">
        <f>TS!O41</f>
        <v>FM</v>
      </c>
      <c r="F19" s="103" t="str">
        <f>PI!O62</f>
        <v>FM</v>
      </c>
      <c r="G19" s="103" t="str">
        <f>PR!O48</f>
        <v>FM</v>
      </c>
      <c r="H19" s="103" t="str">
        <f>VV!O48</f>
        <v>FM</v>
      </c>
      <c r="I19" s="103" t="s">
        <v>1806</v>
      </c>
      <c r="J19" s="103" t="str">
        <f>RDM!O62</f>
        <v>FM</v>
      </c>
      <c r="K19" s="103" t="s">
        <v>1806</v>
      </c>
      <c r="L19" s="103" t="s">
        <v>1806</v>
      </c>
      <c r="M19" s="103" t="s">
        <v>1806</v>
      </c>
      <c r="N19" s="103" t="s">
        <v>1806</v>
      </c>
      <c r="O19" s="103" t="s">
        <v>1806</v>
      </c>
      <c r="P19" s="103" t="str">
        <f>MC!O55</f>
        <v>FM</v>
      </c>
      <c r="Q19" s="103" t="str">
        <f>PLAN!O83</f>
        <v>FM</v>
      </c>
      <c r="R19" s="103" t="str">
        <f>EST!O41</f>
        <v>FM</v>
      </c>
      <c r="S19" s="103" t="s">
        <v>1806</v>
      </c>
      <c r="T19" s="103" t="s">
        <v>1806</v>
      </c>
      <c r="U19" s="103"/>
      <c r="V19" s="102" t="s">
        <v>1824</v>
      </c>
    </row>
    <row r="20" spans="1:22" ht="15.5">
      <c r="A20" s="131"/>
      <c r="B20" s="101">
        <v>3.2</v>
      </c>
      <c r="C20" s="103" t="str">
        <f>GOV!O181</f>
        <v>FM</v>
      </c>
      <c r="D20" s="103" t="str">
        <f>II!O112</f>
        <v>FM</v>
      </c>
      <c r="E20" s="103" t="str">
        <f>TS!O48</f>
        <v>FM</v>
      </c>
      <c r="F20" s="103" t="str">
        <f>PI!O69</f>
        <v>FM</v>
      </c>
      <c r="G20" s="103"/>
      <c r="H20" s="103" t="str">
        <f>VV!O55</f>
        <v>FM</v>
      </c>
      <c r="I20" s="103"/>
      <c r="J20" s="103" t="str">
        <f>RDM!O69</f>
        <v>FM</v>
      </c>
      <c r="K20" s="103" t="s">
        <v>1806</v>
      </c>
      <c r="L20" s="103" t="s">
        <v>1806</v>
      </c>
      <c r="M20" s="103" t="s">
        <v>1806</v>
      </c>
      <c r="N20" s="103" t="s">
        <v>1806</v>
      </c>
      <c r="O20" s="103" t="s">
        <v>1806</v>
      </c>
      <c r="P20" s="103" t="str">
        <f>MC!O62</f>
        <v>FM</v>
      </c>
      <c r="Q20" s="103" t="str">
        <f>PLAN!O90</f>
        <v>FM</v>
      </c>
      <c r="R20" s="103" t="str">
        <f>EST!O48</f>
        <v>FM</v>
      </c>
      <c r="S20" s="103" t="s">
        <v>1806</v>
      </c>
      <c r="T20" s="103"/>
      <c r="U20" s="103"/>
      <c r="V20" s="102" t="s">
        <v>1824</v>
      </c>
    </row>
    <row r="21" spans="1:22" ht="15.5">
      <c r="A21" s="131"/>
      <c r="B21" s="101">
        <v>3.3</v>
      </c>
      <c r="C21" s="103"/>
      <c r="D21" s="103" t="str">
        <f>II!O137</f>
        <v>FM</v>
      </c>
      <c r="E21" s="103" t="str">
        <f>TS!O55</f>
        <v>FM</v>
      </c>
      <c r="F21" s="103" t="str">
        <f>PI!O76</f>
        <v>FM</v>
      </c>
      <c r="G21" s="103"/>
      <c r="H21" s="103"/>
      <c r="I21" s="103"/>
      <c r="J21" s="103" t="str">
        <f>RDM!O76</f>
        <v>FM</v>
      </c>
      <c r="K21" s="103" t="s">
        <v>1806</v>
      </c>
      <c r="L21" s="103" t="s">
        <v>1806</v>
      </c>
      <c r="M21" s="103" t="s">
        <v>1806</v>
      </c>
      <c r="N21" s="103" t="s">
        <v>1806</v>
      </c>
      <c r="O21" s="103" t="s">
        <v>1806</v>
      </c>
      <c r="P21" s="103" t="str">
        <f>MC!O69</f>
        <v>FM</v>
      </c>
      <c r="Q21" s="103" t="str">
        <f>PLAN!O97</f>
        <v>FM</v>
      </c>
      <c r="R21" s="103"/>
      <c r="S21" s="103" t="s">
        <v>1806</v>
      </c>
      <c r="T21" s="103"/>
      <c r="U21" s="103"/>
      <c r="V21" s="102"/>
    </row>
    <row r="22" spans="1:22" ht="15.5">
      <c r="A22" s="131"/>
      <c r="B22" s="101">
        <v>3.4</v>
      </c>
      <c r="C22" s="103"/>
      <c r="D22" s="103"/>
      <c r="E22" s="103" t="str">
        <f>TS!O62</f>
        <v>FM</v>
      </c>
      <c r="F22" s="103"/>
      <c r="G22" s="103"/>
      <c r="H22" s="103"/>
      <c r="I22" s="103"/>
      <c r="J22" s="103" t="str">
        <f>RDM!O83</f>
        <v>FM</v>
      </c>
      <c r="K22" s="103" t="s">
        <v>1806</v>
      </c>
      <c r="L22" s="103" t="s">
        <v>1806</v>
      </c>
      <c r="M22" s="103" t="s">
        <v>1806</v>
      </c>
      <c r="N22" s="103" t="s">
        <v>1806</v>
      </c>
      <c r="O22" s="103" t="s">
        <v>1806</v>
      </c>
      <c r="P22" s="103" t="str">
        <f>MC!O76</f>
        <v>FM</v>
      </c>
      <c r="Q22" s="103" t="str">
        <f>PLAN!O104</f>
        <v>FM</v>
      </c>
      <c r="R22" s="103"/>
      <c r="S22" s="103" t="s">
        <v>1806</v>
      </c>
      <c r="T22" s="103"/>
      <c r="U22" s="103"/>
      <c r="V22" s="102"/>
    </row>
    <row r="23" spans="1:22" ht="15.5">
      <c r="A23" s="131"/>
      <c r="B23" s="101">
        <v>3.5</v>
      </c>
      <c r="C23" s="103"/>
      <c r="D23" s="103"/>
      <c r="E23" s="103" t="str">
        <f>TS!O69</f>
        <v>FM</v>
      </c>
      <c r="F23" s="103"/>
      <c r="G23" s="103"/>
      <c r="H23" s="103"/>
      <c r="I23" s="103"/>
      <c r="J23" s="103" t="str">
        <f>RDM!O90</f>
        <v>FM</v>
      </c>
      <c r="K23" s="103" t="s">
        <v>1806</v>
      </c>
      <c r="L23" s="103" t="s">
        <v>1806</v>
      </c>
      <c r="M23" s="103" t="s">
        <v>1806</v>
      </c>
      <c r="N23" s="103" t="s">
        <v>1806</v>
      </c>
      <c r="O23" s="103" t="s">
        <v>1806</v>
      </c>
      <c r="P23" s="103"/>
      <c r="Q23" s="103"/>
      <c r="R23" s="103"/>
      <c r="S23" s="103" t="s">
        <v>1806</v>
      </c>
      <c r="T23" s="103"/>
      <c r="U23" s="103"/>
      <c r="V23" s="102"/>
    </row>
    <row r="24" spans="1:22" ht="15.5">
      <c r="A24" s="131"/>
      <c r="B24" s="101">
        <v>3.6</v>
      </c>
      <c r="C24" s="103"/>
      <c r="D24" s="103"/>
      <c r="E24" s="103" t="str">
        <f>TS!O76</f>
        <v>FM</v>
      </c>
      <c r="F24" s="103"/>
      <c r="G24" s="103"/>
      <c r="H24" s="103"/>
      <c r="I24" s="103"/>
      <c r="J24" s="103" t="str">
        <f>RDM!O97</f>
        <v>FM</v>
      </c>
      <c r="K24" s="103" t="s">
        <v>1806</v>
      </c>
      <c r="L24" s="103" t="s">
        <v>1806</v>
      </c>
      <c r="M24" s="103" t="s">
        <v>1806</v>
      </c>
      <c r="N24" s="103"/>
      <c r="O24" s="103" t="s">
        <v>1806</v>
      </c>
      <c r="P24" s="103"/>
      <c r="Q24" s="103"/>
      <c r="R24" s="103"/>
      <c r="S24" s="103"/>
      <c r="T24" s="103"/>
      <c r="U24" s="103"/>
      <c r="V24" s="102"/>
    </row>
    <row r="25" spans="1:22" ht="15.5">
      <c r="A25" s="131"/>
      <c r="B25" s="101">
        <v>3.7</v>
      </c>
      <c r="C25" s="103"/>
      <c r="D25" s="103"/>
      <c r="E25" s="103"/>
      <c r="F25" s="103"/>
      <c r="G25" s="103"/>
      <c r="H25" s="103"/>
      <c r="I25" s="103"/>
      <c r="J25" s="103" t="str">
        <f>RDM!O104</f>
        <v>FM</v>
      </c>
      <c r="K25" s="103"/>
      <c r="L25" s="103" t="s">
        <v>1806</v>
      </c>
      <c r="M25" s="103"/>
      <c r="N25" s="103"/>
      <c r="O25" s="103"/>
      <c r="P25" s="103"/>
      <c r="Q25" s="103"/>
      <c r="R25" s="103"/>
      <c r="S25" s="103"/>
      <c r="T25" s="103"/>
      <c r="U25" s="103"/>
      <c r="V25" s="102"/>
    </row>
    <row r="26" spans="1:22" ht="15.5">
      <c r="A26" s="131" t="s">
        <v>1827</v>
      </c>
      <c r="B26" s="103" t="s">
        <v>401</v>
      </c>
      <c r="C26" s="104" t="s">
        <v>1828</v>
      </c>
      <c r="D26" s="103"/>
      <c r="E26" s="103"/>
      <c r="F26" s="103"/>
      <c r="G26" s="103"/>
      <c r="H26" s="103"/>
      <c r="I26" s="103"/>
      <c r="J26" s="103"/>
      <c r="K26" s="104" t="s">
        <v>1828</v>
      </c>
      <c r="L26" s="103"/>
      <c r="M26" s="104" t="s">
        <v>1828</v>
      </c>
      <c r="N26" s="103"/>
      <c r="O26" s="103"/>
      <c r="P26" s="103"/>
      <c r="Q26" s="104" t="s">
        <v>1828</v>
      </c>
      <c r="R26" s="103"/>
      <c r="S26" s="104" t="s">
        <v>1828</v>
      </c>
      <c r="T26" s="103"/>
      <c r="U26" s="103"/>
      <c r="V26" s="102"/>
    </row>
    <row r="27" spans="1:22" ht="15.5">
      <c r="A27" s="131"/>
      <c r="B27" s="101">
        <v>4.0999999999999996</v>
      </c>
      <c r="C27" s="103" t="str">
        <f>GOV!O207</f>
        <v>FM</v>
      </c>
      <c r="D27" s="103"/>
      <c r="E27" s="103"/>
      <c r="F27" s="103"/>
      <c r="G27" s="103"/>
      <c r="H27" s="103"/>
      <c r="I27" s="103"/>
      <c r="J27" s="103"/>
      <c r="K27" s="103" t="s">
        <v>1806</v>
      </c>
      <c r="L27" s="103"/>
      <c r="M27" s="103" t="s">
        <v>1806</v>
      </c>
      <c r="N27" s="103"/>
      <c r="O27" s="103"/>
      <c r="P27" s="103"/>
      <c r="Q27" s="103" t="str">
        <f>PLAN!O112</f>
        <v>FM</v>
      </c>
      <c r="R27" s="103"/>
      <c r="S27" s="103" t="s">
        <v>1806</v>
      </c>
      <c r="T27" s="103"/>
      <c r="U27" s="103"/>
      <c r="V27" s="102" t="s">
        <v>1824</v>
      </c>
    </row>
    <row r="28" spans="1:22" ht="15.5">
      <c r="A28" s="131"/>
      <c r="B28" s="101">
        <v>4.2</v>
      </c>
      <c r="C28" s="103"/>
      <c r="D28" s="103"/>
      <c r="E28" s="103"/>
      <c r="F28" s="103"/>
      <c r="G28" s="103"/>
      <c r="H28" s="103"/>
      <c r="I28" s="103"/>
      <c r="J28" s="103"/>
      <c r="K28" s="103"/>
      <c r="L28" s="103"/>
      <c r="M28" s="103" t="s">
        <v>1806</v>
      </c>
      <c r="N28" s="103"/>
      <c r="O28" s="103"/>
      <c r="P28" s="103"/>
      <c r="Q28" s="103"/>
      <c r="R28" s="103"/>
      <c r="S28" s="103" t="s">
        <v>1806</v>
      </c>
      <c r="T28" s="103"/>
      <c r="U28" s="103"/>
      <c r="V28" s="102"/>
    </row>
    <row r="29" spans="1:22" ht="15.5">
      <c r="A29" s="131"/>
      <c r="B29" s="101">
        <v>4.3</v>
      </c>
      <c r="C29" s="103"/>
      <c r="D29" s="103"/>
      <c r="E29" s="103"/>
      <c r="F29" s="103"/>
      <c r="G29" s="103"/>
      <c r="H29" s="103"/>
      <c r="I29" s="103"/>
      <c r="J29" s="103"/>
      <c r="K29" s="103"/>
      <c r="L29" s="103"/>
      <c r="M29" s="103" t="s">
        <v>1806</v>
      </c>
      <c r="N29" s="103"/>
      <c r="O29" s="103"/>
      <c r="P29" s="103"/>
      <c r="Q29" s="103"/>
      <c r="R29" s="103"/>
      <c r="S29" s="103"/>
      <c r="T29" s="103"/>
      <c r="U29" s="103"/>
      <c r="V29" s="102"/>
    </row>
    <row r="30" spans="1:22" ht="15.5">
      <c r="A30" s="131"/>
      <c r="B30" s="101">
        <v>4.4000000000000004</v>
      </c>
      <c r="C30" s="103"/>
      <c r="D30" s="103"/>
      <c r="E30" s="103"/>
      <c r="F30" s="103"/>
      <c r="G30" s="103"/>
      <c r="H30" s="103"/>
      <c r="I30" s="103"/>
      <c r="J30" s="103"/>
      <c r="K30" s="103"/>
      <c r="L30" s="103"/>
      <c r="M30" s="103" t="s">
        <v>1806</v>
      </c>
      <c r="N30" s="103"/>
      <c r="O30" s="103"/>
      <c r="P30" s="103"/>
      <c r="Q30" s="103"/>
      <c r="R30" s="103"/>
      <c r="S30" s="103"/>
      <c r="T30" s="103"/>
      <c r="U30" s="103"/>
      <c r="V30" s="102"/>
    </row>
    <row r="31" spans="1:22" ht="15.5">
      <c r="A31" s="131"/>
      <c r="B31" s="101">
        <v>4.5</v>
      </c>
      <c r="C31" s="103"/>
      <c r="D31" s="103"/>
      <c r="E31" s="103"/>
      <c r="F31" s="103"/>
      <c r="G31" s="103"/>
      <c r="H31" s="103"/>
      <c r="I31" s="103"/>
      <c r="J31" s="103"/>
      <c r="K31" s="103"/>
      <c r="L31" s="103"/>
      <c r="M31" s="103" t="s">
        <v>1806</v>
      </c>
      <c r="N31" s="103"/>
      <c r="O31" s="103"/>
      <c r="P31" s="103"/>
      <c r="Q31" s="103"/>
      <c r="R31" s="103"/>
      <c r="S31" s="103"/>
      <c r="T31" s="103"/>
      <c r="U31" s="103"/>
      <c r="V31" s="102"/>
    </row>
    <row r="32" spans="1:22" ht="15.5">
      <c r="A32" s="131" t="s">
        <v>422</v>
      </c>
      <c r="B32" s="103" t="s">
        <v>422</v>
      </c>
      <c r="C32" s="103"/>
      <c r="D32" s="103"/>
      <c r="E32" s="103"/>
      <c r="F32" s="103"/>
      <c r="G32" s="103"/>
      <c r="H32" s="103"/>
      <c r="I32" s="103"/>
      <c r="J32" s="103"/>
      <c r="K32" s="103"/>
      <c r="L32" s="103"/>
      <c r="M32" s="104" t="s">
        <v>1828</v>
      </c>
      <c r="N32" s="103"/>
      <c r="O32" s="103"/>
      <c r="P32" s="103"/>
      <c r="Q32" s="103"/>
      <c r="R32" s="103"/>
      <c r="S32" s="104" t="s">
        <v>1828</v>
      </c>
      <c r="T32" s="103"/>
      <c r="U32" s="103"/>
      <c r="V32" s="102"/>
    </row>
    <row r="33" spans="1:22" ht="15.5">
      <c r="A33" s="131"/>
      <c r="B33" s="101">
        <v>5.0999999999999996</v>
      </c>
      <c r="C33" s="103"/>
      <c r="D33" s="103"/>
      <c r="E33" s="103"/>
      <c r="F33" s="103"/>
      <c r="G33" s="103"/>
      <c r="H33" s="103"/>
      <c r="I33" s="103"/>
      <c r="J33" s="103"/>
      <c r="K33" s="103"/>
      <c r="L33" s="103"/>
      <c r="M33" s="103" t="s">
        <v>1806</v>
      </c>
      <c r="N33" s="103"/>
      <c r="O33" s="103"/>
      <c r="P33" s="103"/>
      <c r="Q33" s="103"/>
      <c r="R33" s="103"/>
      <c r="S33" s="103" t="s">
        <v>1806</v>
      </c>
      <c r="T33" s="103"/>
      <c r="U33" s="103"/>
      <c r="V33" s="102"/>
    </row>
    <row r="34" spans="1:22" ht="15.5">
      <c r="A34" s="131"/>
      <c r="B34" s="101">
        <v>5.2</v>
      </c>
      <c r="C34" s="103"/>
      <c r="D34" s="103"/>
      <c r="E34" s="103"/>
      <c r="F34" s="103"/>
      <c r="G34" s="103"/>
      <c r="H34" s="103"/>
      <c r="I34" s="103"/>
      <c r="J34" s="103"/>
      <c r="K34" s="103"/>
      <c r="L34" s="103"/>
      <c r="M34" s="103" t="s">
        <v>1806</v>
      </c>
      <c r="N34" s="103"/>
      <c r="O34" s="103"/>
      <c r="P34" s="103"/>
      <c r="Q34" s="103"/>
      <c r="R34" s="103"/>
      <c r="S34" s="103"/>
      <c r="T34" s="103"/>
      <c r="U34" s="103"/>
      <c r="V34" s="102"/>
    </row>
    <row r="35" spans="1:22" ht="15.5">
      <c r="A35" s="131"/>
      <c r="B35" s="101">
        <v>5.3</v>
      </c>
      <c r="C35" s="103"/>
      <c r="D35" s="103"/>
      <c r="E35" s="103"/>
      <c r="F35" s="103"/>
      <c r="G35" s="103"/>
      <c r="H35" s="103"/>
      <c r="I35" s="103"/>
      <c r="J35" s="103"/>
      <c r="K35" s="103"/>
      <c r="L35" s="103"/>
      <c r="M35" s="103" t="s">
        <v>1806</v>
      </c>
      <c r="N35" s="103"/>
      <c r="O35" s="103"/>
      <c r="P35" s="103"/>
      <c r="Q35" s="103"/>
      <c r="R35" s="103"/>
      <c r="S35" s="103"/>
      <c r="T35" s="103"/>
      <c r="U35" s="103"/>
      <c r="V35" s="102"/>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C4:V35">
    <cfRule type="cellIs" dxfId="3751" priority="26" operator="equal">
      <formula>"S"</formula>
    </cfRule>
    <cfRule type="cellIs" dxfId="3750" priority="27" stopIfTrue="1" operator="equal">
      <formula>"FM"</formula>
    </cfRule>
    <cfRule type="cellIs" dxfId="3749" priority="28" stopIfTrue="1" operator="equal">
      <formula>"LM"</formula>
    </cfRule>
    <cfRule type="cellIs" dxfId="3748" priority="29" stopIfTrue="1" operator="equal">
      <formula>"PM"</formula>
    </cfRule>
    <cfRule type="cellIs" dxfId="3747" priority="30" stopIfTrue="1" operator="equal">
      <formula>"DM"</formula>
    </cfRule>
  </conditionalFormatting>
  <conditionalFormatting sqref="B4">
    <cfRule type="cellIs" dxfId="3746" priority="21" operator="equal">
      <formula>"S"</formula>
    </cfRule>
    <cfRule type="cellIs" dxfId="3745" priority="22" stopIfTrue="1" operator="equal">
      <formula>"FM"</formula>
    </cfRule>
    <cfRule type="cellIs" dxfId="3744" priority="23" stopIfTrue="1" operator="equal">
      <formula>"LM"</formula>
    </cfRule>
    <cfRule type="cellIs" dxfId="3743" priority="24" stopIfTrue="1" operator="equal">
      <formula>"PM"</formula>
    </cfRule>
    <cfRule type="cellIs" dxfId="3742" priority="25" stopIfTrue="1" operator="equal">
      <formula>"DM"</formula>
    </cfRule>
  </conditionalFormatting>
  <conditionalFormatting sqref="B9">
    <cfRule type="cellIs" dxfId="3741" priority="16" operator="equal">
      <formula>"S"</formula>
    </cfRule>
    <cfRule type="cellIs" dxfId="3740" priority="17" stopIfTrue="1" operator="equal">
      <formula>"FM"</formula>
    </cfRule>
    <cfRule type="cellIs" dxfId="3739" priority="18" stopIfTrue="1" operator="equal">
      <formula>"LM"</formula>
    </cfRule>
    <cfRule type="cellIs" dxfId="3738" priority="19" stopIfTrue="1" operator="equal">
      <formula>"PM"</formula>
    </cfRule>
    <cfRule type="cellIs" dxfId="3737" priority="20" stopIfTrue="1" operator="equal">
      <formula>"DM"</formula>
    </cfRule>
  </conditionalFormatting>
  <conditionalFormatting sqref="B18">
    <cfRule type="cellIs" dxfId="3736" priority="11" operator="equal">
      <formula>"S"</formula>
    </cfRule>
    <cfRule type="cellIs" dxfId="3735" priority="12" stopIfTrue="1" operator="equal">
      <formula>"FM"</formula>
    </cfRule>
    <cfRule type="cellIs" dxfId="3734" priority="13" stopIfTrue="1" operator="equal">
      <formula>"LM"</formula>
    </cfRule>
    <cfRule type="cellIs" dxfId="3733" priority="14" stopIfTrue="1" operator="equal">
      <formula>"PM"</formula>
    </cfRule>
    <cfRule type="cellIs" dxfId="3732" priority="15" stopIfTrue="1" operator="equal">
      <formula>"DM"</formula>
    </cfRule>
  </conditionalFormatting>
  <conditionalFormatting sqref="B26">
    <cfRule type="cellIs" dxfId="3731" priority="6" operator="equal">
      <formula>"S"</formula>
    </cfRule>
    <cfRule type="cellIs" dxfId="3730" priority="7" stopIfTrue="1" operator="equal">
      <formula>"FM"</formula>
    </cfRule>
    <cfRule type="cellIs" dxfId="3729" priority="8" stopIfTrue="1" operator="equal">
      <formula>"LM"</formula>
    </cfRule>
    <cfRule type="cellIs" dxfId="3728" priority="9" stopIfTrue="1" operator="equal">
      <formula>"PM"</formula>
    </cfRule>
    <cfRule type="cellIs" dxfId="3727" priority="10" stopIfTrue="1" operator="equal">
      <formula>"DM"</formula>
    </cfRule>
  </conditionalFormatting>
  <conditionalFormatting sqref="B32">
    <cfRule type="cellIs" dxfId="3726" priority="1" operator="equal">
      <formula>"S"</formula>
    </cfRule>
    <cfRule type="cellIs" dxfId="3725" priority="2" stopIfTrue="1" operator="equal">
      <formula>"FM"</formula>
    </cfRule>
    <cfRule type="cellIs" dxfId="3724" priority="3" stopIfTrue="1" operator="equal">
      <formula>"LM"</formula>
    </cfRule>
    <cfRule type="cellIs" dxfId="3723" priority="4" stopIfTrue="1" operator="equal">
      <formula>"PM"</formula>
    </cfRule>
    <cfRule type="cellIs" dxfId="3722" priority="5" stopIfTrue="1" operator="equal">
      <formula>"DM"</formula>
    </cfRule>
  </conditionalFormatting>
  <pageMargins left="0.7" right="0.7" top="0.75" bottom="0.75" header="0.3" footer="0.3"/>
  <pageSetup scale="6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853F2-00A5-4C74-9ED8-38F876D5BB5A}">
  <sheetPr codeName="Sheet27">
    <pageSetUpPr fitToPage="1"/>
  </sheetPr>
  <dimension ref="A1:AA35"/>
  <sheetViews>
    <sheetView zoomScale="85" zoomScaleNormal="85" workbookViewId="0">
      <selection activeCell="F27" sqref="F27"/>
    </sheetView>
  </sheetViews>
  <sheetFormatPr defaultColWidth="8.7265625" defaultRowHeight="14.5"/>
  <cols>
    <col min="1" max="21" width="8.7265625" style="96"/>
    <col min="22" max="22" width="8.7265625" style="96" hidden="1" customWidth="1"/>
    <col min="23" max="16384" width="8.7265625" style="96"/>
  </cols>
  <sheetData>
    <row r="1" spans="1:27" s="129" customFormat="1" ht="18.5">
      <c r="A1" s="129" t="s">
        <v>572</v>
      </c>
    </row>
    <row r="2" spans="1:27" ht="93">
      <c r="A2" s="134" t="s">
        <v>1807</v>
      </c>
      <c r="B2" s="134" t="s">
        <v>1808</v>
      </c>
      <c r="C2" s="132" t="s">
        <v>1809</v>
      </c>
      <c r="D2" s="132"/>
      <c r="E2" s="133" t="s">
        <v>1810</v>
      </c>
      <c r="F2" s="133"/>
      <c r="G2" s="132" t="s">
        <v>1811</v>
      </c>
      <c r="H2" s="132"/>
      <c r="I2" s="132"/>
      <c r="J2" s="132"/>
      <c r="K2" s="133" t="s">
        <v>1812</v>
      </c>
      <c r="L2" s="133"/>
      <c r="M2" s="133"/>
      <c r="N2" s="97" t="s">
        <v>1813</v>
      </c>
      <c r="O2" s="98" t="s">
        <v>1814</v>
      </c>
      <c r="P2" s="132" t="s">
        <v>1815</v>
      </c>
      <c r="Q2" s="132"/>
      <c r="R2" s="132"/>
      <c r="S2" s="133" t="s">
        <v>1816</v>
      </c>
      <c r="T2" s="133"/>
      <c r="U2" s="133"/>
      <c r="V2" s="99" t="s">
        <v>1817</v>
      </c>
    </row>
    <row r="3" spans="1:27" ht="15.5">
      <c r="A3" s="134"/>
      <c r="B3" s="134"/>
      <c r="C3" s="100" t="s">
        <v>1793</v>
      </c>
      <c r="D3" s="100" t="s">
        <v>1794</v>
      </c>
      <c r="E3" s="101" t="s">
        <v>1818</v>
      </c>
      <c r="F3" s="101" t="s">
        <v>1819</v>
      </c>
      <c r="G3" s="100" t="s">
        <v>1802</v>
      </c>
      <c r="H3" s="100" t="s">
        <v>1805</v>
      </c>
      <c r="I3" s="100" t="s">
        <v>1801</v>
      </c>
      <c r="J3" s="100" t="s">
        <v>1803</v>
      </c>
      <c r="K3" s="101" t="s">
        <v>1799</v>
      </c>
      <c r="L3" s="101" t="s">
        <v>1798</v>
      </c>
      <c r="M3" s="101" t="s">
        <v>1796</v>
      </c>
      <c r="N3" s="100" t="s">
        <v>1804</v>
      </c>
      <c r="O3" s="101" t="s">
        <v>1797</v>
      </c>
      <c r="P3" s="100" t="s">
        <v>1795</v>
      </c>
      <c r="Q3" s="100" t="s">
        <v>1800</v>
      </c>
      <c r="R3" s="100" t="s">
        <v>1792</v>
      </c>
      <c r="S3" s="101" t="s">
        <v>1789</v>
      </c>
      <c r="T3" s="101" t="s">
        <v>1791</v>
      </c>
      <c r="U3" s="101" t="s">
        <v>1790</v>
      </c>
      <c r="V3" s="99" t="s">
        <v>1820</v>
      </c>
    </row>
    <row r="4" spans="1:27" ht="15.5">
      <c r="A4" s="131" t="s">
        <v>1821</v>
      </c>
      <c r="B4" s="103" t="s">
        <v>28</v>
      </c>
      <c r="C4" s="104" t="s">
        <v>1828</v>
      </c>
      <c r="D4" s="104" t="s">
        <v>1828</v>
      </c>
      <c r="E4" s="104" t="s">
        <v>1828</v>
      </c>
      <c r="F4" s="104" t="s">
        <v>1828</v>
      </c>
      <c r="G4" s="104" t="s">
        <v>1828</v>
      </c>
      <c r="H4" s="104" t="s">
        <v>1828</v>
      </c>
      <c r="I4" s="104" t="s">
        <v>1828</v>
      </c>
      <c r="J4" s="104" t="s">
        <v>1828</v>
      </c>
      <c r="K4" s="104" t="s">
        <v>1828</v>
      </c>
      <c r="L4" s="104" t="s">
        <v>1828</v>
      </c>
      <c r="M4" s="104" t="s">
        <v>1828</v>
      </c>
      <c r="N4" s="104" t="s">
        <v>1828</v>
      </c>
      <c r="O4" s="104" t="s">
        <v>1828</v>
      </c>
      <c r="P4" s="104" t="s">
        <v>1828</v>
      </c>
      <c r="Q4" s="104" t="s">
        <v>1828</v>
      </c>
      <c r="R4" s="104" t="s">
        <v>1828</v>
      </c>
      <c r="S4" s="104" t="s">
        <v>1828</v>
      </c>
      <c r="T4" s="104" t="s">
        <v>1828</v>
      </c>
      <c r="U4" s="104" t="s">
        <v>1828</v>
      </c>
      <c r="V4" s="102" t="s">
        <v>1823</v>
      </c>
    </row>
    <row r="5" spans="1:27" ht="15.5">
      <c r="A5" s="131"/>
      <c r="B5" s="101">
        <v>1.1000000000000001</v>
      </c>
      <c r="C5" s="103" t="str">
        <f>GOV!O29</f>
        <v>FM</v>
      </c>
      <c r="D5" s="103" t="str">
        <f>II!O10</f>
        <v>FM</v>
      </c>
      <c r="E5" s="103" t="s">
        <v>1806</v>
      </c>
      <c r="F5" s="103" t="s">
        <v>1806</v>
      </c>
      <c r="G5" s="103" t="s">
        <v>1806</v>
      </c>
      <c r="H5" s="103" t="s">
        <v>1806</v>
      </c>
      <c r="I5" s="103" t="s">
        <v>1806</v>
      </c>
      <c r="J5" s="103" t="s">
        <v>1806</v>
      </c>
      <c r="K5" s="103" t="s">
        <v>1806</v>
      </c>
      <c r="L5" s="103" t="s">
        <v>1806</v>
      </c>
      <c r="M5" s="103" t="s">
        <v>1806</v>
      </c>
      <c r="N5" s="103" t="str">
        <f>RSK!O11</f>
        <v>FM</v>
      </c>
      <c r="O5" s="103" t="s">
        <v>1806</v>
      </c>
      <c r="P5" s="103" t="s">
        <v>1806</v>
      </c>
      <c r="Q5" s="103" t="s">
        <v>1806</v>
      </c>
      <c r="R5" s="103" t="s">
        <v>1806</v>
      </c>
      <c r="S5" s="103" t="s">
        <v>1806</v>
      </c>
      <c r="T5" s="103" t="s">
        <v>1806</v>
      </c>
      <c r="U5" s="103" t="s">
        <v>1806</v>
      </c>
      <c r="V5" s="102" t="s">
        <v>1824</v>
      </c>
      <c r="Y5" s="96" t="s">
        <v>1137</v>
      </c>
      <c r="AA5" s="96" t="s">
        <v>1822</v>
      </c>
    </row>
    <row r="6" spans="1:27" ht="15.5">
      <c r="A6" s="131"/>
      <c r="B6" s="101">
        <v>1.2</v>
      </c>
      <c r="C6" s="103"/>
      <c r="D6" s="103"/>
      <c r="E6" s="103"/>
      <c r="F6" s="103"/>
      <c r="G6" s="103"/>
      <c r="H6" s="103" t="s">
        <v>1806</v>
      </c>
      <c r="I6" s="103"/>
      <c r="J6" s="103"/>
      <c r="K6" s="103" t="s">
        <v>1806</v>
      </c>
      <c r="L6" s="103"/>
      <c r="M6" s="103" t="s">
        <v>1806</v>
      </c>
      <c r="N6" s="103"/>
      <c r="O6" s="103"/>
      <c r="P6" s="103" t="s">
        <v>1806</v>
      </c>
      <c r="Q6" s="103" t="s">
        <v>1806</v>
      </c>
      <c r="R6" s="103"/>
      <c r="S6" s="103"/>
      <c r="T6" s="103" t="s">
        <v>1806</v>
      </c>
      <c r="U6" s="103"/>
      <c r="V6" s="102" t="s">
        <v>1825</v>
      </c>
      <c r="Y6" s="96" t="s">
        <v>1316</v>
      </c>
      <c r="AA6" s="96" t="s">
        <v>1823</v>
      </c>
    </row>
    <row r="7" spans="1:27" ht="15.5">
      <c r="A7" s="131"/>
      <c r="B7" s="101">
        <v>1.3</v>
      </c>
      <c r="C7" s="103"/>
      <c r="D7" s="103"/>
      <c r="E7" s="103"/>
      <c r="F7" s="103"/>
      <c r="G7" s="103"/>
      <c r="H7" s="103"/>
      <c r="I7" s="103"/>
      <c r="J7" s="103"/>
      <c r="K7" s="103" t="s">
        <v>1806</v>
      </c>
      <c r="L7" s="103"/>
      <c r="M7" s="103"/>
      <c r="N7" s="103"/>
      <c r="O7" s="103"/>
      <c r="P7" s="103"/>
      <c r="Q7" s="103"/>
      <c r="R7" s="103"/>
      <c r="S7" s="103"/>
      <c r="T7" s="103"/>
      <c r="U7" s="103"/>
      <c r="V7" s="102" t="s">
        <v>1316</v>
      </c>
      <c r="Y7" s="96" t="s">
        <v>1825</v>
      </c>
    </row>
    <row r="8" spans="1:27" ht="15.5">
      <c r="A8" s="131"/>
      <c r="B8" s="101">
        <v>1.4</v>
      </c>
      <c r="C8" s="103"/>
      <c r="D8" s="103"/>
      <c r="E8" s="103"/>
      <c r="F8" s="103"/>
      <c r="G8" s="103"/>
      <c r="H8" s="103"/>
      <c r="I8" s="103"/>
      <c r="J8" s="103"/>
      <c r="K8" s="103" t="s">
        <v>1806</v>
      </c>
      <c r="L8" s="103"/>
      <c r="M8" s="103"/>
      <c r="N8" s="103"/>
      <c r="O8" s="103"/>
      <c r="P8" s="103"/>
      <c r="Q8" s="103"/>
      <c r="R8" s="103"/>
      <c r="S8" s="103"/>
      <c r="T8" s="103"/>
      <c r="U8" s="103"/>
      <c r="V8" s="102" t="s">
        <v>1316</v>
      </c>
      <c r="Y8" s="96" t="s">
        <v>1825</v>
      </c>
    </row>
    <row r="9" spans="1:27" ht="15.5">
      <c r="A9" s="131" t="s">
        <v>47</v>
      </c>
      <c r="B9" s="103" t="s">
        <v>47</v>
      </c>
      <c r="C9" s="104" t="s">
        <v>1828</v>
      </c>
      <c r="D9" s="104" t="s">
        <v>1828</v>
      </c>
      <c r="E9" s="104" t="s">
        <v>1828</v>
      </c>
      <c r="F9" s="104" t="s">
        <v>1828</v>
      </c>
      <c r="G9" s="104" t="s">
        <v>1828</v>
      </c>
      <c r="H9" s="104" t="s">
        <v>1828</v>
      </c>
      <c r="I9" s="104" t="s">
        <v>1828</v>
      </c>
      <c r="J9" s="104" t="s">
        <v>1828</v>
      </c>
      <c r="K9" s="104" t="s">
        <v>1828</v>
      </c>
      <c r="L9" s="104" t="s">
        <v>1828</v>
      </c>
      <c r="M9" s="104" t="s">
        <v>1828</v>
      </c>
      <c r="N9" s="104" t="s">
        <v>1828</v>
      </c>
      <c r="O9" s="104" t="s">
        <v>1828</v>
      </c>
      <c r="P9" s="104" t="s">
        <v>1828</v>
      </c>
      <c r="Q9" s="104" t="s">
        <v>1828</v>
      </c>
      <c r="R9" s="104" t="s">
        <v>1828</v>
      </c>
      <c r="S9" s="104" t="s">
        <v>1828</v>
      </c>
      <c r="T9" s="104" t="s">
        <v>1828</v>
      </c>
      <c r="U9" s="104" t="s">
        <v>1828</v>
      </c>
      <c r="V9" s="102"/>
      <c r="Y9" s="96" t="s">
        <v>1826</v>
      </c>
    </row>
    <row r="10" spans="1:27" ht="15.5">
      <c r="A10" s="131"/>
      <c r="B10" s="101">
        <v>2.1</v>
      </c>
      <c r="C10" s="103" t="str">
        <f>GOV!O55</f>
        <v>FM</v>
      </c>
      <c r="D10" s="103" t="str">
        <f>II!O36</f>
        <v>LM</v>
      </c>
      <c r="E10" s="103" t="s">
        <v>1806</v>
      </c>
      <c r="F10" s="103" t="s">
        <v>1806</v>
      </c>
      <c r="G10" s="103" t="s">
        <v>1806</v>
      </c>
      <c r="H10" s="103" t="s">
        <v>1806</v>
      </c>
      <c r="I10" s="103" t="s">
        <v>1806</v>
      </c>
      <c r="J10" s="103" t="s">
        <v>1806</v>
      </c>
      <c r="K10" s="103" t="s">
        <v>1806</v>
      </c>
      <c r="L10" s="103" t="s">
        <v>1806</v>
      </c>
      <c r="M10" s="103" t="s">
        <v>1806</v>
      </c>
      <c r="N10" s="103" t="str">
        <f>RSK!O19</f>
        <v>FM</v>
      </c>
      <c r="O10" s="103" t="s">
        <v>1806</v>
      </c>
      <c r="P10" s="103" t="s">
        <v>1806</v>
      </c>
      <c r="Q10" s="103" t="s">
        <v>1806</v>
      </c>
      <c r="R10" s="103" t="s">
        <v>1806</v>
      </c>
      <c r="S10" s="103" t="s">
        <v>1806</v>
      </c>
      <c r="T10" s="103" t="s">
        <v>1806</v>
      </c>
      <c r="U10" s="103" t="s">
        <v>1806</v>
      </c>
      <c r="V10" s="102" t="s">
        <v>1824</v>
      </c>
    </row>
    <row r="11" spans="1:27" ht="15.5">
      <c r="A11" s="131"/>
      <c r="B11" s="101">
        <v>2.2000000000000002</v>
      </c>
      <c r="C11" s="103" t="str">
        <f>GOV!O80</f>
        <v>FM</v>
      </c>
      <c r="D11" s="103" t="str">
        <f>II!O61</f>
        <v>FM</v>
      </c>
      <c r="E11" s="103" t="s">
        <v>1806</v>
      </c>
      <c r="F11" s="103" t="s">
        <v>1806</v>
      </c>
      <c r="G11" s="103" t="s">
        <v>1806</v>
      </c>
      <c r="H11" s="103" t="s">
        <v>1806</v>
      </c>
      <c r="I11" s="103" t="s">
        <v>1806</v>
      </c>
      <c r="J11" s="103" t="s">
        <v>1806</v>
      </c>
      <c r="K11" s="103" t="s">
        <v>1806</v>
      </c>
      <c r="L11" s="103" t="s">
        <v>1806</v>
      </c>
      <c r="M11" s="103" t="s">
        <v>1806</v>
      </c>
      <c r="N11" s="103" t="str">
        <f>RSK!O26</f>
        <v>FM</v>
      </c>
      <c r="O11" s="103" t="s">
        <v>1806</v>
      </c>
      <c r="P11" s="103" t="s">
        <v>1806</v>
      </c>
      <c r="Q11" s="103" t="s">
        <v>1806</v>
      </c>
      <c r="R11" s="103" t="s">
        <v>1806</v>
      </c>
      <c r="S11" s="103" t="s">
        <v>1806</v>
      </c>
      <c r="T11" s="103" t="s">
        <v>1806</v>
      </c>
      <c r="U11" s="103" t="s">
        <v>1806</v>
      </c>
      <c r="V11" s="102" t="s">
        <v>1824</v>
      </c>
    </row>
    <row r="12" spans="1:27" ht="15.5">
      <c r="A12" s="131"/>
      <c r="B12" s="101">
        <v>2.2999999999999998</v>
      </c>
      <c r="C12" s="103" t="str">
        <f>GOV!O105</f>
        <v>FM</v>
      </c>
      <c r="D12" s="103"/>
      <c r="E12" s="103" t="s">
        <v>1806</v>
      </c>
      <c r="F12" s="103" t="s">
        <v>1806</v>
      </c>
      <c r="G12" s="103" t="s">
        <v>1806</v>
      </c>
      <c r="H12" s="103" t="s">
        <v>1806</v>
      </c>
      <c r="I12" s="103" t="s">
        <v>1806</v>
      </c>
      <c r="J12" s="103" t="s">
        <v>1806</v>
      </c>
      <c r="K12" s="103"/>
      <c r="L12" s="103" t="s">
        <v>1806</v>
      </c>
      <c r="M12" s="103" t="s">
        <v>1806</v>
      </c>
      <c r="N12" s="103"/>
      <c r="O12" s="103"/>
      <c r="P12" s="103" t="s">
        <v>1806</v>
      </c>
      <c r="Q12" s="103" t="s">
        <v>1806</v>
      </c>
      <c r="R12" s="103" t="s">
        <v>1806</v>
      </c>
      <c r="S12" s="103"/>
      <c r="T12" s="103" t="s">
        <v>1806</v>
      </c>
      <c r="U12" s="103" t="s">
        <v>1806</v>
      </c>
      <c r="V12" s="102" t="s">
        <v>1137</v>
      </c>
    </row>
    <row r="13" spans="1:27" ht="15.5">
      <c r="A13" s="131"/>
      <c r="B13" s="101">
        <v>2.4</v>
      </c>
      <c r="C13" s="103" t="str">
        <f>GOV!O130</f>
        <v>FM</v>
      </c>
      <c r="D13" s="103"/>
      <c r="E13" s="103"/>
      <c r="F13" s="103" t="s">
        <v>1806</v>
      </c>
      <c r="G13" s="103" t="s">
        <v>1806</v>
      </c>
      <c r="H13" s="103"/>
      <c r="I13" s="103" t="s">
        <v>1806</v>
      </c>
      <c r="J13" s="103" t="s">
        <v>1806</v>
      </c>
      <c r="K13" s="103"/>
      <c r="L13" s="103"/>
      <c r="M13" s="103" t="s">
        <v>1806</v>
      </c>
      <c r="N13" s="103"/>
      <c r="O13" s="103"/>
      <c r="P13" s="103" t="s">
        <v>1806</v>
      </c>
      <c r="Q13" s="103" t="s">
        <v>1806</v>
      </c>
      <c r="R13" s="103" t="s">
        <v>1806</v>
      </c>
      <c r="S13" s="103"/>
      <c r="T13" s="103" t="s">
        <v>1806</v>
      </c>
      <c r="U13" s="103" t="s">
        <v>1806</v>
      </c>
      <c r="V13" s="102" t="s">
        <v>1316</v>
      </c>
    </row>
    <row r="14" spans="1:27" ht="15.5">
      <c r="A14" s="131"/>
      <c r="B14" s="101">
        <v>2.5</v>
      </c>
      <c r="C14" s="103"/>
      <c r="D14" s="103"/>
      <c r="E14" s="103"/>
      <c r="F14" s="103" t="s">
        <v>1806</v>
      </c>
      <c r="G14" s="103"/>
      <c r="H14" s="103"/>
      <c r="I14" s="103"/>
      <c r="J14" s="103" t="s">
        <v>1806</v>
      </c>
      <c r="K14" s="103"/>
      <c r="L14" s="103"/>
      <c r="M14" s="103" t="s">
        <v>1806</v>
      </c>
      <c r="N14" s="103"/>
      <c r="O14" s="103"/>
      <c r="P14" s="103"/>
      <c r="Q14" s="103" t="s">
        <v>1806</v>
      </c>
      <c r="R14" s="103"/>
      <c r="S14" s="103"/>
      <c r="T14" s="103" t="s">
        <v>1806</v>
      </c>
      <c r="U14" s="103" t="s">
        <v>1806</v>
      </c>
      <c r="V14" s="102"/>
    </row>
    <row r="15" spans="1:27" ht="15.5">
      <c r="A15" s="131"/>
      <c r="B15" s="101">
        <v>2.6</v>
      </c>
      <c r="C15" s="103"/>
      <c r="D15" s="103"/>
      <c r="E15" s="103"/>
      <c r="F15" s="103" t="s">
        <v>1806</v>
      </c>
      <c r="G15" s="103"/>
      <c r="H15" s="103"/>
      <c r="I15" s="103"/>
      <c r="J15" s="103" t="s">
        <v>1806</v>
      </c>
      <c r="K15" s="103"/>
      <c r="L15" s="103"/>
      <c r="M15" s="103" t="s">
        <v>1806</v>
      </c>
      <c r="N15" s="103"/>
      <c r="O15" s="103"/>
      <c r="P15" s="103"/>
      <c r="Q15" s="103" t="s">
        <v>1806</v>
      </c>
      <c r="R15" s="103"/>
      <c r="S15" s="103"/>
      <c r="T15" s="103"/>
      <c r="U15" s="103"/>
      <c r="V15" s="102"/>
    </row>
    <row r="16" spans="1:27" ht="15.5">
      <c r="A16" s="131"/>
      <c r="B16" s="101">
        <v>2.7</v>
      </c>
      <c r="C16" s="103"/>
      <c r="D16" s="103"/>
      <c r="E16" s="103"/>
      <c r="F16" s="103"/>
      <c r="G16" s="103"/>
      <c r="H16" s="103"/>
      <c r="I16" s="103"/>
      <c r="J16" s="103"/>
      <c r="K16" s="103"/>
      <c r="L16" s="103"/>
      <c r="M16" s="103"/>
      <c r="N16" s="103"/>
      <c r="O16" s="103"/>
      <c r="P16" s="103"/>
      <c r="Q16" s="103" t="s">
        <v>1806</v>
      </c>
      <c r="R16" s="103"/>
      <c r="S16" s="103"/>
      <c r="T16" s="103"/>
      <c r="U16" s="103"/>
      <c r="V16" s="102"/>
    </row>
    <row r="17" spans="1:22" ht="15.5">
      <c r="A17" s="131"/>
      <c r="B17" s="101">
        <v>2.8</v>
      </c>
      <c r="C17" s="103"/>
      <c r="D17" s="103"/>
      <c r="E17" s="103"/>
      <c r="F17" s="103"/>
      <c r="G17" s="103"/>
      <c r="H17" s="103"/>
      <c r="I17" s="103"/>
      <c r="J17" s="103"/>
      <c r="K17" s="103"/>
      <c r="L17" s="103"/>
      <c r="M17" s="103"/>
      <c r="N17" s="103"/>
      <c r="O17" s="103"/>
      <c r="P17" s="103"/>
      <c r="Q17" s="103" t="s">
        <v>1806</v>
      </c>
      <c r="R17" s="103"/>
      <c r="S17" s="103"/>
      <c r="T17" s="103"/>
      <c r="U17" s="103"/>
      <c r="V17" s="102"/>
    </row>
    <row r="18" spans="1:22" ht="15.5">
      <c r="A18" s="131" t="s">
        <v>73</v>
      </c>
      <c r="B18" s="103" t="s">
        <v>73</v>
      </c>
      <c r="C18" s="104" t="s">
        <v>1828</v>
      </c>
      <c r="D18" s="104" t="s">
        <v>1828</v>
      </c>
      <c r="E18" s="104" t="s">
        <v>1828</v>
      </c>
      <c r="F18" s="104" t="s">
        <v>1828</v>
      </c>
      <c r="G18" s="104" t="s">
        <v>1828</v>
      </c>
      <c r="H18" s="104" t="s">
        <v>1828</v>
      </c>
      <c r="I18" s="104" t="s">
        <v>1828</v>
      </c>
      <c r="J18" s="104" t="s">
        <v>1828</v>
      </c>
      <c r="K18" s="104" t="s">
        <v>1828</v>
      </c>
      <c r="L18" s="104" t="s">
        <v>1828</v>
      </c>
      <c r="M18" s="104" t="s">
        <v>1828</v>
      </c>
      <c r="N18" s="104" t="s">
        <v>1828</v>
      </c>
      <c r="O18" s="104" t="s">
        <v>1828</v>
      </c>
      <c r="P18" s="104" t="s">
        <v>1828</v>
      </c>
      <c r="Q18" s="104" t="s">
        <v>1828</v>
      </c>
      <c r="R18" s="104" t="s">
        <v>1828</v>
      </c>
      <c r="S18" s="104" t="s">
        <v>1828</v>
      </c>
      <c r="T18" s="104" t="s">
        <v>1828</v>
      </c>
      <c r="U18" s="103"/>
      <c r="V18" s="102"/>
    </row>
    <row r="19" spans="1:22" ht="15.5">
      <c r="A19" s="131"/>
      <c r="B19" s="101">
        <v>3.1</v>
      </c>
      <c r="C19" s="103" t="str">
        <f>GOV!O156</f>
        <v>FM</v>
      </c>
      <c r="D19" s="103" t="str">
        <f>II!O87</f>
        <v>FM</v>
      </c>
      <c r="E19" s="103" t="s">
        <v>1806</v>
      </c>
      <c r="F19" s="103" t="s">
        <v>1806</v>
      </c>
      <c r="G19" s="103" t="s">
        <v>1806</v>
      </c>
      <c r="H19" s="103" t="s">
        <v>1806</v>
      </c>
      <c r="I19" s="103" t="s">
        <v>1806</v>
      </c>
      <c r="J19" s="103" t="s">
        <v>1806</v>
      </c>
      <c r="K19" s="103" t="s">
        <v>1806</v>
      </c>
      <c r="L19" s="103" t="s">
        <v>1806</v>
      </c>
      <c r="M19" s="103" t="s">
        <v>1806</v>
      </c>
      <c r="N19" s="103" t="str">
        <f>RSK!O34</f>
        <v>FM</v>
      </c>
      <c r="O19" s="103" t="s">
        <v>1806</v>
      </c>
      <c r="P19" s="103" t="s">
        <v>1806</v>
      </c>
      <c r="Q19" s="103" t="s">
        <v>1806</v>
      </c>
      <c r="R19" s="103" t="s">
        <v>1806</v>
      </c>
      <c r="S19" s="103" t="s">
        <v>1806</v>
      </c>
      <c r="T19" s="103" t="s">
        <v>1806</v>
      </c>
      <c r="U19" s="103"/>
      <c r="V19" s="102" t="s">
        <v>1824</v>
      </c>
    </row>
    <row r="20" spans="1:22" ht="15.5">
      <c r="A20" s="131"/>
      <c r="B20" s="101">
        <v>3.2</v>
      </c>
      <c r="C20" s="103" t="str">
        <f>GOV!O181</f>
        <v>FM</v>
      </c>
      <c r="D20" s="103" t="str">
        <f>II!O112</f>
        <v>FM</v>
      </c>
      <c r="E20" s="103" t="s">
        <v>1806</v>
      </c>
      <c r="F20" s="103" t="s">
        <v>1806</v>
      </c>
      <c r="G20" s="103"/>
      <c r="H20" s="103"/>
      <c r="I20" s="103"/>
      <c r="J20" s="103" t="s">
        <v>1806</v>
      </c>
      <c r="K20" s="103" t="s">
        <v>1806</v>
      </c>
      <c r="L20" s="103" t="s">
        <v>1806</v>
      </c>
      <c r="M20" s="103" t="s">
        <v>1806</v>
      </c>
      <c r="N20" s="103" t="str">
        <f>RSK!O41</f>
        <v>FM</v>
      </c>
      <c r="O20" s="103" t="s">
        <v>1806</v>
      </c>
      <c r="P20" s="103" t="s">
        <v>1806</v>
      </c>
      <c r="Q20" s="103" t="s">
        <v>1806</v>
      </c>
      <c r="R20" s="103" t="s">
        <v>1806</v>
      </c>
      <c r="S20" s="103" t="s">
        <v>1806</v>
      </c>
      <c r="T20" s="103"/>
      <c r="U20" s="103"/>
      <c r="V20" s="102" t="s">
        <v>1824</v>
      </c>
    </row>
    <row r="21" spans="1:22" ht="15.5">
      <c r="A21" s="131"/>
      <c r="B21" s="101">
        <v>3.3</v>
      </c>
      <c r="C21" s="103"/>
      <c r="D21" s="103" t="str">
        <f>II!O137</f>
        <v>FM</v>
      </c>
      <c r="E21" s="103" t="s">
        <v>1806</v>
      </c>
      <c r="F21" s="103" t="s">
        <v>1806</v>
      </c>
      <c r="G21" s="103"/>
      <c r="H21" s="103"/>
      <c r="I21" s="103"/>
      <c r="J21" s="103" t="s">
        <v>1806</v>
      </c>
      <c r="K21" s="103" t="s">
        <v>1806</v>
      </c>
      <c r="L21" s="103" t="s">
        <v>1806</v>
      </c>
      <c r="M21" s="103" t="s">
        <v>1806</v>
      </c>
      <c r="N21" s="103" t="str">
        <f>RSK!O48</f>
        <v>LM</v>
      </c>
      <c r="O21" s="103" t="s">
        <v>1806</v>
      </c>
      <c r="P21" s="103" t="s">
        <v>1806</v>
      </c>
      <c r="Q21" s="103" t="s">
        <v>1806</v>
      </c>
      <c r="R21" s="103"/>
      <c r="S21" s="103" t="s">
        <v>1806</v>
      </c>
      <c r="T21" s="103"/>
      <c r="U21" s="103"/>
      <c r="V21" s="102"/>
    </row>
    <row r="22" spans="1:22" ht="15.5">
      <c r="A22" s="131"/>
      <c r="B22" s="101">
        <v>3.4</v>
      </c>
      <c r="C22" s="103"/>
      <c r="D22" s="103"/>
      <c r="E22" s="103" t="s">
        <v>1806</v>
      </c>
      <c r="F22" s="103"/>
      <c r="G22" s="103"/>
      <c r="H22" s="103"/>
      <c r="I22" s="103"/>
      <c r="J22" s="103" t="s">
        <v>1806</v>
      </c>
      <c r="K22" s="103" t="s">
        <v>1806</v>
      </c>
      <c r="L22" s="103" t="s">
        <v>1806</v>
      </c>
      <c r="M22" s="103" t="s">
        <v>1806</v>
      </c>
      <c r="N22" s="103" t="str">
        <f>RSK!O55</f>
        <v>FM</v>
      </c>
      <c r="O22" s="103" t="s">
        <v>1806</v>
      </c>
      <c r="P22" s="103" t="s">
        <v>1806</v>
      </c>
      <c r="Q22" s="103" t="s">
        <v>1806</v>
      </c>
      <c r="R22" s="103"/>
      <c r="S22" s="103" t="s">
        <v>1806</v>
      </c>
      <c r="T22" s="103"/>
      <c r="U22" s="103"/>
      <c r="V22" s="102"/>
    </row>
    <row r="23" spans="1:22" ht="15.5">
      <c r="A23" s="131"/>
      <c r="B23" s="101">
        <v>3.5</v>
      </c>
      <c r="C23" s="103"/>
      <c r="D23" s="103"/>
      <c r="E23" s="103" t="s">
        <v>1806</v>
      </c>
      <c r="F23" s="103"/>
      <c r="G23" s="103"/>
      <c r="H23" s="103"/>
      <c r="I23" s="103"/>
      <c r="J23" s="103" t="s">
        <v>1806</v>
      </c>
      <c r="K23" s="103" t="s">
        <v>1806</v>
      </c>
      <c r="L23" s="103" t="s">
        <v>1806</v>
      </c>
      <c r="M23" s="103" t="s">
        <v>1806</v>
      </c>
      <c r="N23" s="103" t="str">
        <f>RSK!O62</f>
        <v>LM</v>
      </c>
      <c r="O23" s="103" t="s">
        <v>1806</v>
      </c>
      <c r="P23" s="103"/>
      <c r="Q23" s="103"/>
      <c r="R23" s="103"/>
      <c r="S23" s="103" t="s">
        <v>1806</v>
      </c>
      <c r="T23" s="103"/>
      <c r="U23" s="103"/>
      <c r="V23" s="102"/>
    </row>
    <row r="24" spans="1:22" ht="15.5">
      <c r="A24" s="131"/>
      <c r="B24" s="101">
        <v>3.6</v>
      </c>
      <c r="C24" s="103"/>
      <c r="D24" s="103"/>
      <c r="E24" s="103" t="s">
        <v>1806</v>
      </c>
      <c r="F24" s="103"/>
      <c r="G24" s="103"/>
      <c r="H24" s="103"/>
      <c r="I24" s="103"/>
      <c r="J24" s="103" t="s">
        <v>1806</v>
      </c>
      <c r="K24" s="103" t="s">
        <v>1806</v>
      </c>
      <c r="L24" s="103" t="s">
        <v>1806</v>
      </c>
      <c r="M24" s="103" t="s">
        <v>1806</v>
      </c>
      <c r="N24" s="103"/>
      <c r="O24" s="103" t="s">
        <v>1806</v>
      </c>
      <c r="P24" s="103"/>
      <c r="Q24" s="103"/>
      <c r="R24" s="103"/>
      <c r="S24" s="103"/>
      <c r="T24" s="103"/>
      <c r="U24" s="103"/>
      <c r="V24" s="102"/>
    </row>
    <row r="25" spans="1:22" ht="15.5">
      <c r="A25" s="131"/>
      <c r="B25" s="101">
        <v>3.7</v>
      </c>
      <c r="C25" s="103"/>
      <c r="D25" s="103"/>
      <c r="E25" s="103"/>
      <c r="F25" s="103"/>
      <c r="G25" s="103"/>
      <c r="H25" s="103"/>
      <c r="I25" s="103"/>
      <c r="J25" s="103" t="s">
        <v>1806</v>
      </c>
      <c r="K25" s="103"/>
      <c r="L25" s="103" t="s">
        <v>1806</v>
      </c>
      <c r="M25" s="103"/>
      <c r="N25" s="103"/>
      <c r="O25" s="103"/>
      <c r="P25" s="103"/>
      <c r="Q25" s="103"/>
      <c r="R25" s="103"/>
      <c r="S25" s="103"/>
      <c r="T25" s="103"/>
      <c r="U25" s="103"/>
      <c r="V25" s="102"/>
    </row>
    <row r="26" spans="1:22" ht="15.5">
      <c r="A26" s="131" t="s">
        <v>1827</v>
      </c>
      <c r="B26" s="103" t="s">
        <v>401</v>
      </c>
      <c r="C26" s="104" t="s">
        <v>1828</v>
      </c>
      <c r="D26" s="103"/>
      <c r="E26" s="103"/>
      <c r="F26" s="103"/>
      <c r="G26" s="103"/>
      <c r="H26" s="103"/>
      <c r="I26" s="103"/>
      <c r="J26" s="103"/>
      <c r="K26" s="104" t="s">
        <v>1828</v>
      </c>
      <c r="L26" s="103"/>
      <c r="M26" s="104" t="s">
        <v>1828</v>
      </c>
      <c r="N26" s="103"/>
      <c r="O26" s="103"/>
      <c r="P26" s="103"/>
      <c r="Q26" s="104" t="s">
        <v>1828</v>
      </c>
      <c r="R26" s="103"/>
      <c r="S26" s="104" t="s">
        <v>1828</v>
      </c>
      <c r="T26" s="103"/>
      <c r="U26" s="103"/>
      <c r="V26" s="102"/>
    </row>
    <row r="27" spans="1:22" ht="15.5">
      <c r="A27" s="131"/>
      <c r="B27" s="101">
        <v>4.0999999999999996</v>
      </c>
      <c r="C27" s="103" t="str">
        <f>GOV!O207</f>
        <v>FM</v>
      </c>
      <c r="D27" s="103"/>
      <c r="E27" s="103"/>
      <c r="F27" s="103"/>
      <c r="G27" s="103"/>
      <c r="H27" s="103"/>
      <c r="I27" s="103"/>
      <c r="J27" s="103"/>
      <c r="K27" s="103" t="s">
        <v>1806</v>
      </c>
      <c r="L27" s="103"/>
      <c r="M27" s="103" t="s">
        <v>1806</v>
      </c>
      <c r="N27" s="103"/>
      <c r="O27" s="103"/>
      <c r="P27" s="103"/>
      <c r="Q27" s="103" t="s">
        <v>1806</v>
      </c>
      <c r="R27" s="103"/>
      <c r="S27" s="103" t="s">
        <v>1806</v>
      </c>
      <c r="T27" s="103"/>
      <c r="U27" s="103"/>
      <c r="V27" s="102" t="s">
        <v>1824</v>
      </c>
    </row>
    <row r="28" spans="1:22" ht="15.5">
      <c r="A28" s="131"/>
      <c r="B28" s="101">
        <v>4.2</v>
      </c>
      <c r="C28" s="103"/>
      <c r="D28" s="103"/>
      <c r="E28" s="103"/>
      <c r="F28" s="103"/>
      <c r="G28" s="103"/>
      <c r="H28" s="103"/>
      <c r="I28" s="103"/>
      <c r="J28" s="103"/>
      <c r="K28" s="103"/>
      <c r="L28" s="103"/>
      <c r="M28" s="103" t="s">
        <v>1806</v>
      </c>
      <c r="N28" s="103"/>
      <c r="O28" s="103"/>
      <c r="P28" s="103"/>
      <c r="Q28" s="103"/>
      <c r="R28" s="103"/>
      <c r="S28" s="103" t="s">
        <v>1806</v>
      </c>
      <c r="T28" s="103"/>
      <c r="U28" s="103"/>
      <c r="V28" s="102"/>
    </row>
    <row r="29" spans="1:22" ht="15.5">
      <c r="A29" s="131"/>
      <c r="B29" s="101">
        <v>4.3</v>
      </c>
      <c r="C29" s="103"/>
      <c r="D29" s="103"/>
      <c r="E29" s="103"/>
      <c r="F29" s="103"/>
      <c r="G29" s="103"/>
      <c r="H29" s="103"/>
      <c r="I29" s="103"/>
      <c r="J29" s="103"/>
      <c r="K29" s="103"/>
      <c r="L29" s="103"/>
      <c r="M29" s="103" t="s">
        <v>1806</v>
      </c>
      <c r="N29" s="103"/>
      <c r="O29" s="103"/>
      <c r="P29" s="103"/>
      <c r="Q29" s="103"/>
      <c r="R29" s="103"/>
      <c r="S29" s="103"/>
      <c r="T29" s="103"/>
      <c r="U29" s="103"/>
      <c r="V29" s="102"/>
    </row>
    <row r="30" spans="1:22" ht="15.5">
      <c r="A30" s="131"/>
      <c r="B30" s="101">
        <v>4.4000000000000004</v>
      </c>
      <c r="C30" s="103"/>
      <c r="D30" s="103"/>
      <c r="E30" s="103"/>
      <c r="F30" s="103"/>
      <c r="G30" s="103"/>
      <c r="H30" s="103"/>
      <c r="I30" s="103"/>
      <c r="J30" s="103"/>
      <c r="K30" s="103"/>
      <c r="L30" s="103"/>
      <c r="M30" s="103" t="s">
        <v>1806</v>
      </c>
      <c r="N30" s="103"/>
      <c r="O30" s="103"/>
      <c r="P30" s="103"/>
      <c r="Q30" s="103"/>
      <c r="R30" s="103"/>
      <c r="S30" s="103"/>
      <c r="T30" s="103"/>
      <c r="U30" s="103"/>
      <c r="V30" s="102"/>
    </row>
    <row r="31" spans="1:22" ht="15.5">
      <c r="A31" s="131"/>
      <c r="B31" s="101">
        <v>4.5</v>
      </c>
      <c r="C31" s="103"/>
      <c r="D31" s="103"/>
      <c r="E31" s="103"/>
      <c r="F31" s="103"/>
      <c r="G31" s="103"/>
      <c r="H31" s="103"/>
      <c r="I31" s="103"/>
      <c r="J31" s="103"/>
      <c r="K31" s="103"/>
      <c r="L31" s="103"/>
      <c r="M31" s="103" t="s">
        <v>1806</v>
      </c>
      <c r="N31" s="103"/>
      <c r="O31" s="103"/>
      <c r="P31" s="103"/>
      <c r="Q31" s="103"/>
      <c r="R31" s="103"/>
      <c r="S31" s="103"/>
      <c r="T31" s="103"/>
      <c r="U31" s="103"/>
      <c r="V31" s="102"/>
    </row>
    <row r="32" spans="1:22" ht="15.5">
      <c r="A32" s="131" t="s">
        <v>422</v>
      </c>
      <c r="B32" s="103" t="s">
        <v>422</v>
      </c>
      <c r="C32" s="103"/>
      <c r="D32" s="103"/>
      <c r="E32" s="103"/>
      <c r="F32" s="103"/>
      <c r="G32" s="103"/>
      <c r="H32" s="103"/>
      <c r="I32" s="103"/>
      <c r="J32" s="103"/>
      <c r="K32" s="103"/>
      <c r="L32" s="103"/>
      <c r="M32" s="104" t="s">
        <v>1828</v>
      </c>
      <c r="N32" s="103"/>
      <c r="O32" s="103"/>
      <c r="P32" s="103"/>
      <c r="Q32" s="103"/>
      <c r="R32" s="103"/>
      <c r="S32" s="104" t="s">
        <v>1828</v>
      </c>
      <c r="T32" s="103"/>
      <c r="U32" s="103"/>
      <c r="V32" s="102"/>
    </row>
    <row r="33" spans="1:22" ht="15.5">
      <c r="A33" s="131"/>
      <c r="B33" s="101">
        <v>5.0999999999999996</v>
      </c>
      <c r="C33" s="103"/>
      <c r="D33" s="103"/>
      <c r="E33" s="103"/>
      <c r="F33" s="103"/>
      <c r="G33" s="103"/>
      <c r="H33" s="103"/>
      <c r="I33" s="103"/>
      <c r="J33" s="103"/>
      <c r="K33" s="103"/>
      <c r="L33" s="103"/>
      <c r="M33" s="103" t="s">
        <v>1806</v>
      </c>
      <c r="N33" s="103"/>
      <c r="O33" s="103"/>
      <c r="P33" s="103"/>
      <c r="Q33" s="103"/>
      <c r="R33" s="103"/>
      <c r="S33" s="103" t="s">
        <v>1806</v>
      </c>
      <c r="T33" s="103"/>
      <c r="U33" s="103"/>
      <c r="V33" s="102"/>
    </row>
    <row r="34" spans="1:22" ht="15.5">
      <c r="A34" s="131"/>
      <c r="B34" s="101">
        <v>5.2</v>
      </c>
      <c r="C34" s="103"/>
      <c r="D34" s="103"/>
      <c r="E34" s="103"/>
      <c r="F34" s="103"/>
      <c r="G34" s="103"/>
      <c r="H34" s="103"/>
      <c r="I34" s="103"/>
      <c r="J34" s="103"/>
      <c r="K34" s="103"/>
      <c r="L34" s="103"/>
      <c r="M34" s="103" t="s">
        <v>1806</v>
      </c>
      <c r="N34" s="103"/>
      <c r="O34" s="103"/>
      <c r="P34" s="103"/>
      <c r="Q34" s="103"/>
      <c r="R34" s="103"/>
      <c r="S34" s="103"/>
      <c r="T34" s="103"/>
      <c r="U34" s="103"/>
      <c r="V34" s="102"/>
    </row>
    <row r="35" spans="1:22" ht="15.5">
      <c r="A35" s="131"/>
      <c r="B35" s="101">
        <v>5.3</v>
      </c>
      <c r="C35" s="103"/>
      <c r="D35" s="103"/>
      <c r="E35" s="103"/>
      <c r="F35" s="103"/>
      <c r="G35" s="103"/>
      <c r="H35" s="103"/>
      <c r="I35" s="103"/>
      <c r="J35" s="103"/>
      <c r="K35" s="103"/>
      <c r="L35" s="103"/>
      <c r="M35" s="103" t="s">
        <v>1806</v>
      </c>
      <c r="N35" s="103"/>
      <c r="O35" s="103"/>
      <c r="P35" s="103"/>
      <c r="Q35" s="103"/>
      <c r="R35" s="103"/>
      <c r="S35" s="103"/>
      <c r="T35" s="103"/>
      <c r="U35" s="103"/>
      <c r="V35" s="102"/>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C4:V35">
    <cfRule type="cellIs" dxfId="3721" priority="26" operator="equal">
      <formula>"S"</formula>
    </cfRule>
    <cfRule type="cellIs" dxfId="3720" priority="27" stopIfTrue="1" operator="equal">
      <formula>"FM"</formula>
    </cfRule>
    <cfRule type="cellIs" dxfId="3719" priority="28" stopIfTrue="1" operator="equal">
      <formula>"LM"</formula>
    </cfRule>
    <cfRule type="cellIs" dxfId="3718" priority="29" stopIfTrue="1" operator="equal">
      <formula>"PM"</formula>
    </cfRule>
    <cfRule type="cellIs" dxfId="3717" priority="30" stopIfTrue="1" operator="equal">
      <formula>"DM"</formula>
    </cfRule>
  </conditionalFormatting>
  <conditionalFormatting sqref="B4">
    <cfRule type="cellIs" dxfId="3716" priority="21" operator="equal">
      <formula>"S"</formula>
    </cfRule>
    <cfRule type="cellIs" dxfId="3715" priority="22" stopIfTrue="1" operator="equal">
      <formula>"FM"</formula>
    </cfRule>
    <cfRule type="cellIs" dxfId="3714" priority="23" stopIfTrue="1" operator="equal">
      <formula>"LM"</formula>
    </cfRule>
    <cfRule type="cellIs" dxfId="3713" priority="24" stopIfTrue="1" operator="equal">
      <formula>"PM"</formula>
    </cfRule>
    <cfRule type="cellIs" dxfId="3712" priority="25" stopIfTrue="1" operator="equal">
      <formula>"DM"</formula>
    </cfRule>
  </conditionalFormatting>
  <conditionalFormatting sqref="B9">
    <cfRule type="cellIs" dxfId="3711" priority="16" operator="equal">
      <formula>"S"</formula>
    </cfRule>
    <cfRule type="cellIs" dxfId="3710" priority="17" stopIfTrue="1" operator="equal">
      <formula>"FM"</formula>
    </cfRule>
    <cfRule type="cellIs" dxfId="3709" priority="18" stopIfTrue="1" operator="equal">
      <formula>"LM"</formula>
    </cfRule>
    <cfRule type="cellIs" dxfId="3708" priority="19" stopIfTrue="1" operator="equal">
      <formula>"PM"</formula>
    </cfRule>
    <cfRule type="cellIs" dxfId="3707" priority="20" stopIfTrue="1" operator="equal">
      <formula>"DM"</formula>
    </cfRule>
  </conditionalFormatting>
  <conditionalFormatting sqref="B18">
    <cfRule type="cellIs" dxfId="3706" priority="11" operator="equal">
      <formula>"S"</formula>
    </cfRule>
    <cfRule type="cellIs" dxfId="3705" priority="12" stopIfTrue="1" operator="equal">
      <formula>"FM"</formula>
    </cfRule>
    <cfRule type="cellIs" dxfId="3704" priority="13" stopIfTrue="1" operator="equal">
      <formula>"LM"</formula>
    </cfRule>
    <cfRule type="cellIs" dxfId="3703" priority="14" stopIfTrue="1" operator="equal">
      <formula>"PM"</formula>
    </cfRule>
    <cfRule type="cellIs" dxfId="3702" priority="15" stopIfTrue="1" operator="equal">
      <formula>"DM"</formula>
    </cfRule>
  </conditionalFormatting>
  <conditionalFormatting sqref="B26">
    <cfRule type="cellIs" dxfId="3701" priority="6" operator="equal">
      <formula>"S"</formula>
    </cfRule>
    <cfRule type="cellIs" dxfId="3700" priority="7" stopIfTrue="1" operator="equal">
      <formula>"FM"</formula>
    </cfRule>
    <cfRule type="cellIs" dxfId="3699" priority="8" stopIfTrue="1" operator="equal">
      <formula>"LM"</formula>
    </cfRule>
    <cfRule type="cellIs" dxfId="3698" priority="9" stopIfTrue="1" operator="equal">
      <formula>"PM"</formula>
    </cfRule>
    <cfRule type="cellIs" dxfId="3697" priority="10" stopIfTrue="1" operator="equal">
      <formula>"DM"</formula>
    </cfRule>
  </conditionalFormatting>
  <conditionalFormatting sqref="B32">
    <cfRule type="cellIs" dxfId="3696" priority="1" operator="equal">
      <formula>"S"</formula>
    </cfRule>
    <cfRule type="cellIs" dxfId="3695" priority="2" stopIfTrue="1" operator="equal">
      <formula>"FM"</formula>
    </cfRule>
    <cfRule type="cellIs" dxfId="3694" priority="3" stopIfTrue="1" operator="equal">
      <formula>"LM"</formula>
    </cfRule>
    <cfRule type="cellIs" dxfId="3693" priority="4" stopIfTrue="1" operator="equal">
      <formula>"PM"</formula>
    </cfRule>
    <cfRule type="cellIs" dxfId="3692" priority="5" stopIfTrue="1" operator="equal">
      <formula>"DM"</formula>
    </cfRule>
  </conditionalFormatting>
  <pageMargins left="0.7" right="0.7" top="0.75" bottom="0.75" header="0.3" footer="0.3"/>
  <pageSetup scale="63"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78FC4-1355-4FC1-B10D-0DBA2F9A8A2F}">
  <sheetPr codeName="Sheet28">
    <pageSetUpPr fitToPage="1"/>
  </sheetPr>
  <dimension ref="A1:AA35"/>
  <sheetViews>
    <sheetView zoomScale="85" zoomScaleNormal="85" workbookViewId="0">
      <selection activeCell="F27" sqref="F27"/>
    </sheetView>
  </sheetViews>
  <sheetFormatPr defaultColWidth="8.7265625" defaultRowHeight="14.5"/>
  <cols>
    <col min="1" max="21" width="8.7265625" style="96"/>
    <col min="22" max="22" width="8.7265625" style="96" hidden="1" customWidth="1"/>
    <col min="23" max="16384" width="8.7265625" style="96"/>
  </cols>
  <sheetData>
    <row r="1" spans="1:27" s="129" customFormat="1" ht="18.5">
      <c r="A1" s="129" t="s">
        <v>46</v>
      </c>
    </row>
    <row r="2" spans="1:27" ht="93">
      <c r="A2" s="134" t="s">
        <v>1807</v>
      </c>
      <c r="B2" s="134" t="s">
        <v>1808</v>
      </c>
      <c r="C2" s="132" t="s">
        <v>1809</v>
      </c>
      <c r="D2" s="132"/>
      <c r="E2" s="133" t="s">
        <v>1810</v>
      </c>
      <c r="F2" s="133"/>
      <c r="G2" s="132" t="s">
        <v>1811</v>
      </c>
      <c r="H2" s="132"/>
      <c r="I2" s="132"/>
      <c r="J2" s="132"/>
      <c r="K2" s="133" t="s">
        <v>1812</v>
      </c>
      <c r="L2" s="133"/>
      <c r="M2" s="133"/>
      <c r="N2" s="97" t="s">
        <v>1813</v>
      </c>
      <c r="O2" s="98" t="s">
        <v>1814</v>
      </c>
      <c r="P2" s="132" t="s">
        <v>1815</v>
      </c>
      <c r="Q2" s="132"/>
      <c r="R2" s="132"/>
      <c r="S2" s="133" t="s">
        <v>1816</v>
      </c>
      <c r="T2" s="133"/>
      <c r="U2" s="133"/>
      <c r="V2" s="99" t="s">
        <v>1817</v>
      </c>
    </row>
    <row r="3" spans="1:27" ht="15.5">
      <c r="A3" s="134"/>
      <c r="B3" s="134"/>
      <c r="C3" s="100" t="s">
        <v>1793</v>
      </c>
      <c r="D3" s="100" t="s">
        <v>1794</v>
      </c>
      <c r="E3" s="101" t="s">
        <v>1818</v>
      </c>
      <c r="F3" s="101" t="s">
        <v>1819</v>
      </c>
      <c r="G3" s="100" t="s">
        <v>1802</v>
      </c>
      <c r="H3" s="100" t="s">
        <v>1805</v>
      </c>
      <c r="I3" s="100" t="s">
        <v>1801</v>
      </c>
      <c r="J3" s="100" t="s">
        <v>1803</v>
      </c>
      <c r="K3" s="101" t="s">
        <v>1799</v>
      </c>
      <c r="L3" s="101" t="s">
        <v>1798</v>
      </c>
      <c r="M3" s="101" t="s">
        <v>1796</v>
      </c>
      <c r="N3" s="100" t="s">
        <v>1804</v>
      </c>
      <c r="O3" s="101" t="s">
        <v>1797</v>
      </c>
      <c r="P3" s="100" t="s">
        <v>1795</v>
      </c>
      <c r="Q3" s="100" t="s">
        <v>1800</v>
      </c>
      <c r="R3" s="100" t="s">
        <v>1792</v>
      </c>
      <c r="S3" s="101" t="s">
        <v>1789</v>
      </c>
      <c r="T3" s="101" t="s">
        <v>1791</v>
      </c>
      <c r="U3" s="101" t="s">
        <v>1790</v>
      </c>
      <c r="V3" s="99" t="s">
        <v>1820</v>
      </c>
    </row>
    <row r="4" spans="1:27" ht="15.5">
      <c r="A4" s="131" t="s">
        <v>1821</v>
      </c>
      <c r="B4" s="103" t="s">
        <v>28</v>
      </c>
      <c r="C4" s="104" t="s">
        <v>1828</v>
      </c>
      <c r="D4" s="104" t="s">
        <v>1828</v>
      </c>
      <c r="E4" s="104" t="s">
        <v>1828</v>
      </c>
      <c r="F4" s="104" t="s">
        <v>1828</v>
      </c>
      <c r="G4" s="104" t="s">
        <v>1828</v>
      </c>
      <c r="H4" s="104" t="s">
        <v>1828</v>
      </c>
      <c r="I4" s="104" t="s">
        <v>1828</v>
      </c>
      <c r="J4" s="104" t="s">
        <v>1828</v>
      </c>
      <c r="K4" s="104" t="s">
        <v>1828</v>
      </c>
      <c r="L4" s="104" t="s">
        <v>1828</v>
      </c>
      <c r="M4" s="104" t="s">
        <v>1828</v>
      </c>
      <c r="N4" s="104" t="s">
        <v>1828</v>
      </c>
      <c r="O4" s="104" t="s">
        <v>1828</v>
      </c>
      <c r="P4" s="104" t="s">
        <v>1828</v>
      </c>
      <c r="Q4" s="104" t="s">
        <v>1828</v>
      </c>
      <c r="R4" s="104" t="s">
        <v>1828</v>
      </c>
      <c r="S4" s="104" t="s">
        <v>1828</v>
      </c>
      <c r="T4" s="104" t="s">
        <v>1828</v>
      </c>
      <c r="U4" s="104" t="s">
        <v>1828</v>
      </c>
      <c r="V4" s="102" t="s">
        <v>1823</v>
      </c>
    </row>
    <row r="5" spans="1:27" ht="15.5">
      <c r="A5" s="131"/>
      <c r="B5" s="101">
        <v>1.1000000000000001</v>
      </c>
      <c r="C5" s="103" t="str">
        <f>GOV!O29</f>
        <v>FM</v>
      </c>
      <c r="D5" s="103" t="str">
        <f>II!O10</f>
        <v>FM</v>
      </c>
      <c r="E5" s="103" t="str">
        <f>TS!O14</f>
        <v>FM</v>
      </c>
      <c r="F5" s="103" t="str">
        <f>PI!O14</f>
        <v>FM</v>
      </c>
      <c r="G5" s="103" t="s">
        <v>1806</v>
      </c>
      <c r="H5" s="103" t="s">
        <v>1806</v>
      </c>
      <c r="I5" s="103" t="s">
        <v>1806</v>
      </c>
      <c r="J5" s="103" t="s">
        <v>1806</v>
      </c>
      <c r="K5" s="103" t="s">
        <v>1806</v>
      </c>
      <c r="L5" s="103" t="s">
        <v>1806</v>
      </c>
      <c r="M5" s="103" t="s">
        <v>1806</v>
      </c>
      <c r="N5" s="103" t="s">
        <v>1806</v>
      </c>
      <c r="O5" s="103" t="s">
        <v>1806</v>
      </c>
      <c r="P5" s="103" t="s">
        <v>1806</v>
      </c>
      <c r="Q5" s="103" t="s">
        <v>1806</v>
      </c>
      <c r="R5" s="103" t="s">
        <v>1806</v>
      </c>
      <c r="S5" s="103" t="s">
        <v>1806</v>
      </c>
      <c r="T5" s="103" t="s">
        <v>1806</v>
      </c>
      <c r="U5" s="103" t="s">
        <v>1806</v>
      </c>
      <c r="V5" s="102" t="s">
        <v>1824</v>
      </c>
      <c r="Y5" s="96" t="s">
        <v>1137</v>
      </c>
      <c r="AA5" s="96" t="s">
        <v>1822</v>
      </c>
    </row>
    <row r="6" spans="1:27" ht="15.5">
      <c r="A6" s="131"/>
      <c r="B6" s="101">
        <v>1.2</v>
      </c>
      <c r="C6" s="103"/>
      <c r="D6" s="103"/>
      <c r="E6" s="103"/>
      <c r="F6" s="103"/>
      <c r="G6" s="103"/>
      <c r="H6" s="103" t="s">
        <v>1806</v>
      </c>
      <c r="I6" s="103"/>
      <c r="J6" s="103"/>
      <c r="K6" s="103" t="s">
        <v>1806</v>
      </c>
      <c r="L6" s="103"/>
      <c r="M6" s="103" t="s">
        <v>1806</v>
      </c>
      <c r="N6" s="103"/>
      <c r="O6" s="103"/>
      <c r="P6" s="103" t="s">
        <v>1806</v>
      </c>
      <c r="Q6" s="103" t="s">
        <v>1806</v>
      </c>
      <c r="R6" s="103"/>
      <c r="S6" s="103"/>
      <c r="T6" s="103" t="s">
        <v>1806</v>
      </c>
      <c r="U6" s="103"/>
      <c r="V6" s="102" t="s">
        <v>1825</v>
      </c>
      <c r="Y6" s="96" t="s">
        <v>1316</v>
      </c>
      <c r="AA6" s="96" t="s">
        <v>1823</v>
      </c>
    </row>
    <row r="7" spans="1:27" ht="15.5">
      <c r="A7" s="131"/>
      <c r="B7" s="101">
        <v>1.3</v>
      </c>
      <c r="C7" s="103"/>
      <c r="D7" s="103"/>
      <c r="E7" s="103"/>
      <c r="F7" s="103"/>
      <c r="G7" s="103"/>
      <c r="H7" s="103"/>
      <c r="I7" s="103"/>
      <c r="J7" s="103"/>
      <c r="K7" s="103" t="s">
        <v>1806</v>
      </c>
      <c r="L7" s="103"/>
      <c r="M7" s="103"/>
      <c r="N7" s="103"/>
      <c r="O7" s="103"/>
      <c r="P7" s="103"/>
      <c r="Q7" s="103"/>
      <c r="R7" s="103"/>
      <c r="S7" s="103"/>
      <c r="T7" s="103"/>
      <c r="U7" s="103"/>
      <c r="V7" s="102" t="s">
        <v>1316</v>
      </c>
      <c r="Y7" s="96" t="s">
        <v>1825</v>
      </c>
    </row>
    <row r="8" spans="1:27" ht="15.5">
      <c r="A8" s="131"/>
      <c r="B8" s="101">
        <v>1.4</v>
      </c>
      <c r="C8" s="103"/>
      <c r="D8" s="103"/>
      <c r="E8" s="103"/>
      <c r="F8" s="103"/>
      <c r="G8" s="103"/>
      <c r="H8" s="103"/>
      <c r="I8" s="103"/>
      <c r="J8" s="103"/>
      <c r="K8" s="103" t="s">
        <v>1806</v>
      </c>
      <c r="L8" s="103"/>
      <c r="M8" s="103"/>
      <c r="N8" s="103"/>
      <c r="O8" s="103"/>
      <c r="P8" s="103"/>
      <c r="Q8" s="103"/>
      <c r="R8" s="103"/>
      <c r="S8" s="103"/>
      <c r="T8" s="103"/>
      <c r="U8" s="103"/>
      <c r="V8" s="102" t="s">
        <v>1316</v>
      </c>
      <c r="Y8" s="96" t="s">
        <v>1825</v>
      </c>
    </row>
    <row r="9" spans="1:27" ht="15.5">
      <c r="A9" s="131" t="s">
        <v>47</v>
      </c>
      <c r="B9" s="103" t="s">
        <v>47</v>
      </c>
      <c r="C9" s="104" t="s">
        <v>1828</v>
      </c>
      <c r="D9" s="104" t="s">
        <v>1828</v>
      </c>
      <c r="E9" s="104" t="s">
        <v>1828</v>
      </c>
      <c r="F9" s="104" t="s">
        <v>1828</v>
      </c>
      <c r="G9" s="104" t="s">
        <v>1828</v>
      </c>
      <c r="H9" s="104" t="s">
        <v>1828</v>
      </c>
      <c r="I9" s="104" t="s">
        <v>1828</v>
      </c>
      <c r="J9" s="104" t="s">
        <v>1828</v>
      </c>
      <c r="K9" s="104" t="s">
        <v>1828</v>
      </c>
      <c r="L9" s="104" t="s">
        <v>1828</v>
      </c>
      <c r="M9" s="104" t="s">
        <v>1828</v>
      </c>
      <c r="N9" s="104" t="s">
        <v>1828</v>
      </c>
      <c r="O9" s="104" t="s">
        <v>1828</v>
      </c>
      <c r="P9" s="104" t="s">
        <v>1828</v>
      </c>
      <c r="Q9" s="104" t="s">
        <v>1828</v>
      </c>
      <c r="R9" s="104" t="s">
        <v>1828</v>
      </c>
      <c r="S9" s="104" t="s">
        <v>1828</v>
      </c>
      <c r="T9" s="104" t="s">
        <v>1828</v>
      </c>
      <c r="U9" s="104" t="s">
        <v>1828</v>
      </c>
      <c r="V9" s="102"/>
      <c r="Y9" s="96" t="s">
        <v>1826</v>
      </c>
    </row>
    <row r="10" spans="1:27" ht="15.5">
      <c r="A10" s="131"/>
      <c r="B10" s="101">
        <v>2.1</v>
      </c>
      <c r="C10" s="103" t="str">
        <f>GOV!O55</f>
        <v>FM</v>
      </c>
      <c r="D10" s="103" t="str">
        <f>II!O36</f>
        <v>LM</v>
      </c>
      <c r="E10" s="103" t="str">
        <f>TS!O22</f>
        <v>FM</v>
      </c>
      <c r="F10" s="103" t="str">
        <f>PI!O22</f>
        <v>FM</v>
      </c>
      <c r="G10" s="103" t="s">
        <v>1806</v>
      </c>
      <c r="H10" s="103" t="s">
        <v>1806</v>
      </c>
      <c r="I10" s="103" t="s">
        <v>1806</v>
      </c>
      <c r="J10" s="103" t="s">
        <v>1806</v>
      </c>
      <c r="K10" s="103" t="s">
        <v>1806</v>
      </c>
      <c r="L10" s="103" t="s">
        <v>1806</v>
      </c>
      <c r="M10" s="103" t="s">
        <v>1806</v>
      </c>
      <c r="N10" s="103" t="s">
        <v>1806</v>
      </c>
      <c r="O10" s="103" t="s">
        <v>1806</v>
      </c>
      <c r="P10" s="103" t="s">
        <v>1806</v>
      </c>
      <c r="Q10" s="103" t="s">
        <v>1806</v>
      </c>
      <c r="R10" s="103" t="s">
        <v>1806</v>
      </c>
      <c r="S10" s="103" t="s">
        <v>1806</v>
      </c>
      <c r="T10" s="103" t="s">
        <v>1806</v>
      </c>
      <c r="U10" s="103" t="s">
        <v>1806</v>
      </c>
      <c r="V10" s="102" t="s">
        <v>1824</v>
      </c>
    </row>
    <row r="11" spans="1:27" ht="15.5">
      <c r="A11" s="131"/>
      <c r="B11" s="101">
        <v>2.2000000000000002</v>
      </c>
      <c r="C11" s="103" t="str">
        <f>GOV!O80</f>
        <v>FM</v>
      </c>
      <c r="D11" s="103" t="str">
        <f>II!O61</f>
        <v>FM</v>
      </c>
      <c r="E11" s="103" t="str">
        <f>TS!O29</f>
        <v>FM</v>
      </c>
      <c r="F11" s="103" t="str">
        <f>PI!O29</f>
        <v>FM</v>
      </c>
      <c r="G11" s="103" t="s">
        <v>1806</v>
      </c>
      <c r="H11" s="103" t="s">
        <v>1806</v>
      </c>
      <c r="I11" s="103" t="s">
        <v>1806</v>
      </c>
      <c r="J11" s="103" t="s">
        <v>1806</v>
      </c>
      <c r="K11" s="103" t="s">
        <v>1806</v>
      </c>
      <c r="L11" s="103" t="s">
        <v>1806</v>
      </c>
      <c r="M11" s="103" t="s">
        <v>1806</v>
      </c>
      <c r="N11" s="103" t="s">
        <v>1806</v>
      </c>
      <c r="O11" s="103" t="s">
        <v>1806</v>
      </c>
      <c r="P11" s="103" t="s">
        <v>1806</v>
      </c>
      <c r="Q11" s="103" t="s">
        <v>1806</v>
      </c>
      <c r="R11" s="103" t="s">
        <v>1806</v>
      </c>
      <c r="S11" s="103" t="s">
        <v>1806</v>
      </c>
      <c r="T11" s="103" t="s">
        <v>1806</v>
      </c>
      <c r="U11" s="103" t="s">
        <v>1806</v>
      </c>
      <c r="V11" s="102" t="s">
        <v>1824</v>
      </c>
    </row>
    <row r="12" spans="1:27" ht="15.5">
      <c r="A12" s="131"/>
      <c r="B12" s="101">
        <v>2.2999999999999998</v>
      </c>
      <c r="C12" s="103" t="str">
        <f>GOV!O105</f>
        <v>FM</v>
      </c>
      <c r="D12" s="103"/>
      <c r="E12" s="103" t="str">
        <f>TS!O36</f>
        <v>FM</v>
      </c>
      <c r="F12" s="103" t="str">
        <f>PI!O36</f>
        <v>FM</v>
      </c>
      <c r="G12" s="103" t="s">
        <v>1806</v>
      </c>
      <c r="H12" s="103" t="s">
        <v>1806</v>
      </c>
      <c r="I12" s="103" t="s">
        <v>1806</v>
      </c>
      <c r="J12" s="103" t="s">
        <v>1806</v>
      </c>
      <c r="K12" s="103"/>
      <c r="L12" s="103" t="s">
        <v>1806</v>
      </c>
      <c r="M12" s="103" t="s">
        <v>1806</v>
      </c>
      <c r="N12" s="103"/>
      <c r="O12" s="103"/>
      <c r="P12" s="103" t="s">
        <v>1806</v>
      </c>
      <c r="Q12" s="103" t="s">
        <v>1806</v>
      </c>
      <c r="R12" s="103" t="s">
        <v>1806</v>
      </c>
      <c r="S12" s="103"/>
      <c r="T12" s="103" t="s">
        <v>1806</v>
      </c>
      <c r="U12" s="103" t="s">
        <v>1806</v>
      </c>
      <c r="V12" s="102" t="s">
        <v>1137</v>
      </c>
    </row>
    <row r="13" spans="1:27" ht="15.5">
      <c r="A13" s="131"/>
      <c r="B13" s="101">
        <v>2.4</v>
      </c>
      <c r="C13" s="103" t="str">
        <f>GOV!O130</f>
        <v>FM</v>
      </c>
      <c r="D13" s="103"/>
      <c r="E13" s="103"/>
      <c r="F13" s="103" t="str">
        <f>PI!O43</f>
        <v>FM</v>
      </c>
      <c r="G13" s="103" t="s">
        <v>1806</v>
      </c>
      <c r="H13" s="103"/>
      <c r="I13" s="103" t="s">
        <v>1806</v>
      </c>
      <c r="J13" s="103" t="s">
        <v>1806</v>
      </c>
      <c r="K13" s="103"/>
      <c r="L13" s="103"/>
      <c r="M13" s="103" t="s">
        <v>1806</v>
      </c>
      <c r="N13" s="103"/>
      <c r="O13" s="103"/>
      <c r="P13" s="103" t="s">
        <v>1806</v>
      </c>
      <c r="Q13" s="103" t="s">
        <v>1806</v>
      </c>
      <c r="R13" s="103" t="s">
        <v>1806</v>
      </c>
      <c r="S13" s="103"/>
      <c r="T13" s="103" t="s">
        <v>1806</v>
      </c>
      <c r="U13" s="103" t="s">
        <v>1806</v>
      </c>
      <c r="V13" s="102" t="s">
        <v>1316</v>
      </c>
    </row>
    <row r="14" spans="1:27" ht="15.5">
      <c r="A14" s="131"/>
      <c r="B14" s="101">
        <v>2.5</v>
      </c>
      <c r="C14" s="103"/>
      <c r="D14" s="103"/>
      <c r="E14" s="103"/>
      <c r="F14" s="103" t="str">
        <f>PI!O50</f>
        <v>FM</v>
      </c>
      <c r="G14" s="103"/>
      <c r="H14" s="103"/>
      <c r="I14" s="103"/>
      <c r="J14" s="103" t="s">
        <v>1806</v>
      </c>
      <c r="K14" s="103"/>
      <c r="L14" s="103"/>
      <c r="M14" s="103" t="s">
        <v>1806</v>
      </c>
      <c r="N14" s="103"/>
      <c r="O14" s="103"/>
      <c r="P14" s="103"/>
      <c r="Q14" s="103" t="s">
        <v>1806</v>
      </c>
      <c r="R14" s="103"/>
      <c r="S14" s="103"/>
      <c r="T14" s="103" t="s">
        <v>1806</v>
      </c>
      <c r="U14" s="103" t="s">
        <v>1806</v>
      </c>
      <c r="V14" s="102"/>
    </row>
    <row r="15" spans="1:27" ht="15.5">
      <c r="A15" s="131"/>
      <c r="B15" s="101">
        <v>2.6</v>
      </c>
      <c r="C15" s="103"/>
      <c r="D15" s="103"/>
      <c r="E15" s="103"/>
      <c r="F15" s="103" t="str">
        <f>PI!O57</f>
        <v>FM</v>
      </c>
      <c r="G15" s="103"/>
      <c r="H15" s="103"/>
      <c r="I15" s="103"/>
      <c r="J15" s="103" t="s">
        <v>1806</v>
      </c>
      <c r="K15" s="103"/>
      <c r="L15" s="103"/>
      <c r="M15" s="103" t="s">
        <v>1806</v>
      </c>
      <c r="N15" s="103"/>
      <c r="O15" s="103"/>
      <c r="P15" s="103"/>
      <c r="Q15" s="103" t="s">
        <v>1806</v>
      </c>
      <c r="R15" s="103"/>
      <c r="S15" s="103"/>
      <c r="T15" s="103"/>
      <c r="U15" s="103"/>
      <c r="V15" s="102"/>
    </row>
    <row r="16" spans="1:27" ht="15.5">
      <c r="A16" s="131"/>
      <c r="B16" s="101">
        <v>2.7</v>
      </c>
      <c r="C16" s="103"/>
      <c r="D16" s="103"/>
      <c r="E16" s="103"/>
      <c r="F16" s="103"/>
      <c r="G16" s="103"/>
      <c r="H16" s="103"/>
      <c r="I16" s="103"/>
      <c r="J16" s="103"/>
      <c r="K16" s="103"/>
      <c r="L16" s="103"/>
      <c r="M16" s="103"/>
      <c r="N16" s="103"/>
      <c r="O16" s="103"/>
      <c r="P16" s="103"/>
      <c r="Q16" s="103" t="s">
        <v>1806</v>
      </c>
      <c r="R16" s="103"/>
      <c r="S16" s="103"/>
      <c r="T16" s="103"/>
      <c r="U16" s="103"/>
      <c r="V16" s="102"/>
    </row>
    <row r="17" spans="1:22" ht="15.5">
      <c r="A17" s="131"/>
      <c r="B17" s="101">
        <v>2.8</v>
      </c>
      <c r="C17" s="103"/>
      <c r="D17" s="103"/>
      <c r="E17" s="103"/>
      <c r="F17" s="103"/>
      <c r="G17" s="103"/>
      <c r="H17" s="103"/>
      <c r="I17" s="103"/>
      <c r="J17" s="103"/>
      <c r="K17" s="103"/>
      <c r="L17" s="103"/>
      <c r="M17" s="103"/>
      <c r="N17" s="103"/>
      <c r="O17" s="103"/>
      <c r="P17" s="103"/>
      <c r="Q17" s="103" t="s">
        <v>1806</v>
      </c>
      <c r="R17" s="103"/>
      <c r="S17" s="103"/>
      <c r="T17" s="103"/>
      <c r="U17" s="103"/>
      <c r="V17" s="102"/>
    </row>
    <row r="18" spans="1:22" ht="15.5">
      <c r="A18" s="131" t="s">
        <v>73</v>
      </c>
      <c r="B18" s="103" t="s">
        <v>73</v>
      </c>
      <c r="C18" s="104" t="s">
        <v>1828</v>
      </c>
      <c r="D18" s="104" t="s">
        <v>1828</v>
      </c>
      <c r="E18" s="104" t="s">
        <v>1828</v>
      </c>
      <c r="F18" s="104" t="s">
        <v>1828</v>
      </c>
      <c r="G18" s="104" t="s">
        <v>1828</v>
      </c>
      <c r="H18" s="104" t="s">
        <v>1828</v>
      </c>
      <c r="I18" s="104" t="s">
        <v>1828</v>
      </c>
      <c r="J18" s="104" t="s">
        <v>1828</v>
      </c>
      <c r="K18" s="104" t="s">
        <v>1828</v>
      </c>
      <c r="L18" s="104" t="s">
        <v>1828</v>
      </c>
      <c r="M18" s="104" t="s">
        <v>1828</v>
      </c>
      <c r="N18" s="104" t="s">
        <v>1828</v>
      </c>
      <c r="O18" s="104" t="s">
        <v>1828</v>
      </c>
      <c r="P18" s="104" t="s">
        <v>1828</v>
      </c>
      <c r="Q18" s="104" t="s">
        <v>1828</v>
      </c>
      <c r="R18" s="104" t="s">
        <v>1828</v>
      </c>
      <c r="S18" s="104" t="s">
        <v>1828</v>
      </c>
      <c r="T18" s="104" t="s">
        <v>1828</v>
      </c>
      <c r="U18" s="103"/>
      <c r="V18" s="102"/>
    </row>
    <row r="19" spans="1:22" ht="15.5">
      <c r="A19" s="131"/>
      <c r="B19" s="101">
        <v>3.1</v>
      </c>
      <c r="C19" s="103" t="str">
        <f>GOV!O156</f>
        <v>FM</v>
      </c>
      <c r="D19" s="103" t="str">
        <f>II!O87</f>
        <v>FM</v>
      </c>
      <c r="E19" s="103" t="str">
        <f>TS!O44</f>
        <v>FM</v>
      </c>
      <c r="F19" s="103" t="str">
        <f>PI!O65</f>
        <v>FM</v>
      </c>
      <c r="G19" s="103" t="s">
        <v>1806</v>
      </c>
      <c r="H19" s="103" t="s">
        <v>1806</v>
      </c>
      <c r="I19" s="103" t="s">
        <v>1806</v>
      </c>
      <c r="J19" s="103" t="s">
        <v>1806</v>
      </c>
      <c r="K19" s="103" t="s">
        <v>1806</v>
      </c>
      <c r="L19" s="103" t="s">
        <v>1806</v>
      </c>
      <c r="M19" s="103" t="s">
        <v>1806</v>
      </c>
      <c r="N19" s="103" t="s">
        <v>1806</v>
      </c>
      <c r="O19" s="103" t="s">
        <v>1806</v>
      </c>
      <c r="P19" s="103" t="s">
        <v>1806</v>
      </c>
      <c r="Q19" s="103" t="s">
        <v>1806</v>
      </c>
      <c r="R19" s="103" t="s">
        <v>1806</v>
      </c>
      <c r="S19" s="103" t="s">
        <v>1806</v>
      </c>
      <c r="T19" s="103" t="s">
        <v>1806</v>
      </c>
      <c r="U19" s="103"/>
      <c r="V19" s="102" t="s">
        <v>1824</v>
      </c>
    </row>
    <row r="20" spans="1:22" ht="15.5">
      <c r="A20" s="131"/>
      <c r="B20" s="101">
        <v>3.2</v>
      </c>
      <c r="C20" s="103" t="str">
        <f>GOV!O181</f>
        <v>FM</v>
      </c>
      <c r="D20" s="103" t="str">
        <f>II!O112</f>
        <v>FM</v>
      </c>
      <c r="E20" s="103" t="str">
        <f>TS!O51</f>
        <v>FM</v>
      </c>
      <c r="F20" s="103" t="str">
        <f>PI!O72</f>
        <v>FM</v>
      </c>
      <c r="G20" s="103"/>
      <c r="H20" s="103"/>
      <c r="I20" s="103"/>
      <c r="J20" s="103" t="s">
        <v>1806</v>
      </c>
      <c r="K20" s="103" t="s">
        <v>1806</v>
      </c>
      <c r="L20" s="103" t="s">
        <v>1806</v>
      </c>
      <c r="M20" s="103" t="s">
        <v>1806</v>
      </c>
      <c r="N20" s="103" t="s">
        <v>1806</v>
      </c>
      <c r="O20" s="103" t="s">
        <v>1806</v>
      </c>
      <c r="P20" s="103" t="s">
        <v>1806</v>
      </c>
      <c r="Q20" s="103" t="s">
        <v>1806</v>
      </c>
      <c r="R20" s="103" t="s">
        <v>1806</v>
      </c>
      <c r="S20" s="103" t="s">
        <v>1806</v>
      </c>
      <c r="T20" s="103"/>
      <c r="U20" s="103"/>
      <c r="V20" s="102" t="s">
        <v>1824</v>
      </c>
    </row>
    <row r="21" spans="1:22" ht="15.5">
      <c r="A21" s="131"/>
      <c r="B21" s="101">
        <v>3.3</v>
      </c>
      <c r="C21" s="103"/>
      <c r="D21" s="103" t="str">
        <f>II!O137</f>
        <v>FM</v>
      </c>
      <c r="E21" s="103" t="str">
        <f>TS!O58</f>
        <v>FM</v>
      </c>
      <c r="F21" s="103" t="str">
        <f>PI!O79</f>
        <v>FM</v>
      </c>
      <c r="G21" s="103"/>
      <c r="H21" s="103"/>
      <c r="I21" s="103"/>
      <c r="J21" s="103" t="s">
        <v>1806</v>
      </c>
      <c r="K21" s="103" t="s">
        <v>1806</v>
      </c>
      <c r="L21" s="103" t="s">
        <v>1806</v>
      </c>
      <c r="M21" s="103" t="s">
        <v>1806</v>
      </c>
      <c r="N21" s="103" t="s">
        <v>1806</v>
      </c>
      <c r="O21" s="103" t="s">
        <v>1806</v>
      </c>
      <c r="P21" s="103" t="s">
        <v>1806</v>
      </c>
      <c r="Q21" s="103" t="s">
        <v>1806</v>
      </c>
      <c r="R21" s="103"/>
      <c r="S21" s="103" t="s">
        <v>1806</v>
      </c>
      <c r="T21" s="103"/>
      <c r="U21" s="103"/>
      <c r="V21" s="102"/>
    </row>
    <row r="22" spans="1:22" ht="15.5">
      <c r="A22" s="131"/>
      <c r="B22" s="101">
        <v>3.4</v>
      </c>
      <c r="C22" s="103"/>
      <c r="D22" s="103"/>
      <c r="E22" s="103" t="str">
        <f>TS!O65</f>
        <v>FM</v>
      </c>
      <c r="F22" s="103"/>
      <c r="G22" s="103"/>
      <c r="H22" s="103"/>
      <c r="I22" s="103"/>
      <c r="J22" s="103" t="s">
        <v>1806</v>
      </c>
      <c r="K22" s="103" t="s">
        <v>1806</v>
      </c>
      <c r="L22" s="103" t="s">
        <v>1806</v>
      </c>
      <c r="M22" s="103" t="s">
        <v>1806</v>
      </c>
      <c r="N22" s="103" t="s">
        <v>1806</v>
      </c>
      <c r="O22" s="103" t="s">
        <v>1806</v>
      </c>
      <c r="P22" s="103" t="s">
        <v>1806</v>
      </c>
      <c r="Q22" s="103" t="s">
        <v>1806</v>
      </c>
      <c r="R22" s="103"/>
      <c r="S22" s="103" t="s">
        <v>1806</v>
      </c>
      <c r="T22" s="103"/>
      <c r="U22" s="103"/>
      <c r="V22" s="102"/>
    </row>
    <row r="23" spans="1:22" ht="15.5">
      <c r="A23" s="131"/>
      <c r="B23" s="101">
        <v>3.5</v>
      </c>
      <c r="C23" s="103"/>
      <c r="D23" s="103"/>
      <c r="E23" s="103" t="str">
        <f>TS!O72</f>
        <v>FM</v>
      </c>
      <c r="F23" s="103"/>
      <c r="G23" s="103"/>
      <c r="H23" s="103"/>
      <c r="I23" s="103"/>
      <c r="J23" s="103" t="s">
        <v>1806</v>
      </c>
      <c r="K23" s="103" t="s">
        <v>1806</v>
      </c>
      <c r="L23" s="103" t="s">
        <v>1806</v>
      </c>
      <c r="M23" s="103" t="s">
        <v>1806</v>
      </c>
      <c r="N23" s="103" t="s">
        <v>1806</v>
      </c>
      <c r="O23" s="103" t="s">
        <v>1806</v>
      </c>
      <c r="P23" s="103"/>
      <c r="Q23" s="103"/>
      <c r="R23" s="103"/>
      <c r="S23" s="103" t="s">
        <v>1806</v>
      </c>
      <c r="T23" s="103"/>
      <c r="U23" s="103"/>
      <c r="V23" s="102"/>
    </row>
    <row r="24" spans="1:22" ht="15.5">
      <c r="A24" s="131"/>
      <c r="B24" s="101">
        <v>3.6</v>
      </c>
      <c r="C24" s="103"/>
      <c r="D24" s="103"/>
      <c r="E24" s="103" t="str">
        <f>TS!O79</f>
        <v>FM</v>
      </c>
      <c r="F24" s="103"/>
      <c r="G24" s="103"/>
      <c r="H24" s="103"/>
      <c r="I24" s="103"/>
      <c r="J24" s="103" t="s">
        <v>1806</v>
      </c>
      <c r="K24" s="103" t="s">
        <v>1806</v>
      </c>
      <c r="L24" s="103" t="s">
        <v>1806</v>
      </c>
      <c r="M24" s="103" t="s">
        <v>1806</v>
      </c>
      <c r="N24" s="103"/>
      <c r="O24" s="103" t="s">
        <v>1806</v>
      </c>
      <c r="P24" s="103"/>
      <c r="Q24" s="103"/>
      <c r="R24" s="103"/>
      <c r="S24" s="103"/>
      <c r="T24" s="103"/>
      <c r="U24" s="103"/>
      <c r="V24" s="102"/>
    </row>
    <row r="25" spans="1:22" ht="15.5">
      <c r="A25" s="131"/>
      <c r="B25" s="101">
        <v>3.7</v>
      </c>
      <c r="C25" s="103"/>
      <c r="D25" s="103"/>
      <c r="E25" s="103"/>
      <c r="F25" s="103"/>
      <c r="G25" s="103"/>
      <c r="H25" s="103"/>
      <c r="I25" s="103"/>
      <c r="J25" s="103" t="s">
        <v>1806</v>
      </c>
      <c r="K25" s="103"/>
      <c r="L25" s="103" t="s">
        <v>1806</v>
      </c>
      <c r="M25" s="103"/>
      <c r="N25" s="103"/>
      <c r="O25" s="103"/>
      <c r="P25" s="103"/>
      <c r="Q25" s="103"/>
      <c r="R25" s="103"/>
      <c r="S25" s="103"/>
      <c r="T25" s="103"/>
      <c r="U25" s="103"/>
      <c r="V25" s="102"/>
    </row>
    <row r="26" spans="1:22" ht="15.5">
      <c r="A26" s="131" t="s">
        <v>1827</v>
      </c>
      <c r="B26" s="103" t="s">
        <v>401</v>
      </c>
      <c r="C26" s="104" t="s">
        <v>1828</v>
      </c>
      <c r="D26" s="103"/>
      <c r="E26" s="103"/>
      <c r="F26" s="103"/>
      <c r="G26" s="103"/>
      <c r="H26" s="103"/>
      <c r="I26" s="103"/>
      <c r="J26" s="103"/>
      <c r="K26" s="104" t="s">
        <v>1828</v>
      </c>
      <c r="L26" s="103"/>
      <c r="M26" s="104" t="s">
        <v>1828</v>
      </c>
      <c r="N26" s="103"/>
      <c r="O26" s="103"/>
      <c r="P26" s="103"/>
      <c r="Q26" s="104" t="s">
        <v>1828</v>
      </c>
      <c r="R26" s="103"/>
      <c r="S26" s="104" t="s">
        <v>1828</v>
      </c>
      <c r="T26" s="103"/>
      <c r="U26" s="103"/>
      <c r="V26" s="102"/>
    </row>
    <row r="27" spans="1:22" ht="15.5">
      <c r="A27" s="131"/>
      <c r="B27" s="101">
        <v>4.0999999999999996</v>
      </c>
      <c r="C27" s="103" t="str">
        <f>GOV!O207</f>
        <v>FM</v>
      </c>
      <c r="D27" s="103"/>
      <c r="E27" s="103"/>
      <c r="F27" s="103"/>
      <c r="G27" s="103"/>
      <c r="H27" s="103"/>
      <c r="I27" s="103"/>
      <c r="J27" s="103"/>
      <c r="K27" s="103" t="s">
        <v>1806</v>
      </c>
      <c r="L27" s="103"/>
      <c r="M27" s="103" t="s">
        <v>1806</v>
      </c>
      <c r="N27" s="103"/>
      <c r="O27" s="103"/>
      <c r="P27" s="103"/>
      <c r="Q27" s="103" t="s">
        <v>1806</v>
      </c>
      <c r="R27" s="103"/>
      <c r="S27" s="103" t="s">
        <v>1806</v>
      </c>
      <c r="T27" s="103"/>
      <c r="U27" s="103"/>
      <c r="V27" s="102" t="s">
        <v>1824</v>
      </c>
    </row>
    <row r="28" spans="1:22" ht="15.5">
      <c r="A28" s="131"/>
      <c r="B28" s="101">
        <v>4.2</v>
      </c>
      <c r="C28" s="103"/>
      <c r="D28" s="103"/>
      <c r="E28" s="103"/>
      <c r="F28" s="103"/>
      <c r="G28" s="103"/>
      <c r="H28" s="103"/>
      <c r="I28" s="103"/>
      <c r="J28" s="103"/>
      <c r="K28" s="103"/>
      <c r="L28" s="103"/>
      <c r="M28" s="103" t="s">
        <v>1806</v>
      </c>
      <c r="N28" s="103"/>
      <c r="O28" s="103"/>
      <c r="P28" s="103"/>
      <c r="Q28" s="103"/>
      <c r="R28" s="103"/>
      <c r="S28" s="103" t="s">
        <v>1806</v>
      </c>
      <c r="T28" s="103"/>
      <c r="U28" s="103"/>
      <c r="V28" s="102"/>
    </row>
    <row r="29" spans="1:22" ht="15.5">
      <c r="A29" s="131"/>
      <c r="B29" s="101">
        <v>4.3</v>
      </c>
      <c r="C29" s="103"/>
      <c r="D29" s="103"/>
      <c r="E29" s="103"/>
      <c r="F29" s="103"/>
      <c r="G29" s="103"/>
      <c r="H29" s="103"/>
      <c r="I29" s="103"/>
      <c r="J29" s="103"/>
      <c r="K29" s="103"/>
      <c r="L29" s="103"/>
      <c r="M29" s="103" t="s">
        <v>1806</v>
      </c>
      <c r="N29" s="103"/>
      <c r="O29" s="103"/>
      <c r="P29" s="103"/>
      <c r="Q29" s="103"/>
      <c r="R29" s="103"/>
      <c r="S29" s="103"/>
      <c r="T29" s="103"/>
      <c r="U29" s="103"/>
      <c r="V29" s="102"/>
    </row>
    <row r="30" spans="1:22" ht="15.5">
      <c r="A30" s="131"/>
      <c r="B30" s="101">
        <v>4.4000000000000004</v>
      </c>
      <c r="C30" s="103"/>
      <c r="D30" s="103"/>
      <c r="E30" s="103"/>
      <c r="F30" s="103"/>
      <c r="G30" s="103"/>
      <c r="H30" s="103"/>
      <c r="I30" s="103"/>
      <c r="J30" s="103"/>
      <c r="K30" s="103"/>
      <c r="L30" s="103"/>
      <c r="M30" s="103" t="s">
        <v>1806</v>
      </c>
      <c r="N30" s="103"/>
      <c r="O30" s="103"/>
      <c r="P30" s="103"/>
      <c r="Q30" s="103"/>
      <c r="R30" s="103"/>
      <c r="S30" s="103"/>
      <c r="T30" s="103"/>
      <c r="U30" s="103"/>
      <c r="V30" s="102"/>
    </row>
    <row r="31" spans="1:22" ht="15.5">
      <c r="A31" s="131"/>
      <c r="B31" s="101">
        <v>4.5</v>
      </c>
      <c r="C31" s="103"/>
      <c r="D31" s="103"/>
      <c r="E31" s="103"/>
      <c r="F31" s="103"/>
      <c r="G31" s="103"/>
      <c r="H31" s="103"/>
      <c r="I31" s="103"/>
      <c r="J31" s="103"/>
      <c r="K31" s="103"/>
      <c r="L31" s="103"/>
      <c r="M31" s="103" t="s">
        <v>1806</v>
      </c>
      <c r="N31" s="103"/>
      <c r="O31" s="103"/>
      <c r="P31" s="103"/>
      <c r="Q31" s="103"/>
      <c r="R31" s="103"/>
      <c r="S31" s="103"/>
      <c r="T31" s="103"/>
      <c r="U31" s="103"/>
      <c r="V31" s="102"/>
    </row>
    <row r="32" spans="1:22" ht="15.5">
      <c r="A32" s="131" t="s">
        <v>422</v>
      </c>
      <c r="B32" s="103" t="s">
        <v>422</v>
      </c>
      <c r="C32" s="103"/>
      <c r="D32" s="103"/>
      <c r="E32" s="103"/>
      <c r="F32" s="103"/>
      <c r="G32" s="103"/>
      <c r="H32" s="103"/>
      <c r="I32" s="103"/>
      <c r="J32" s="103"/>
      <c r="K32" s="103"/>
      <c r="L32" s="103"/>
      <c r="M32" s="104" t="s">
        <v>1828</v>
      </c>
      <c r="N32" s="103"/>
      <c r="O32" s="103"/>
      <c r="P32" s="103"/>
      <c r="Q32" s="103"/>
      <c r="R32" s="103"/>
      <c r="S32" s="104" t="s">
        <v>1828</v>
      </c>
      <c r="T32" s="103"/>
      <c r="U32" s="103"/>
      <c r="V32" s="102"/>
    </row>
    <row r="33" spans="1:22" ht="15.5">
      <c r="A33" s="131"/>
      <c r="B33" s="101">
        <v>5.0999999999999996</v>
      </c>
      <c r="C33" s="103"/>
      <c r="D33" s="103"/>
      <c r="E33" s="103"/>
      <c r="F33" s="103"/>
      <c r="G33" s="103"/>
      <c r="H33" s="103"/>
      <c r="I33" s="103"/>
      <c r="J33" s="103"/>
      <c r="K33" s="103"/>
      <c r="L33" s="103"/>
      <c r="M33" s="103" t="s">
        <v>1806</v>
      </c>
      <c r="N33" s="103"/>
      <c r="O33" s="103"/>
      <c r="P33" s="103"/>
      <c r="Q33" s="103"/>
      <c r="R33" s="103"/>
      <c r="S33" s="103" t="s">
        <v>1806</v>
      </c>
      <c r="T33" s="103"/>
      <c r="U33" s="103"/>
      <c r="V33" s="102"/>
    </row>
    <row r="34" spans="1:22" ht="15.5">
      <c r="A34" s="131"/>
      <c r="B34" s="101">
        <v>5.2</v>
      </c>
      <c r="C34" s="103"/>
      <c r="D34" s="103"/>
      <c r="E34" s="103"/>
      <c r="F34" s="103"/>
      <c r="G34" s="103"/>
      <c r="H34" s="103"/>
      <c r="I34" s="103"/>
      <c r="J34" s="103"/>
      <c r="K34" s="103"/>
      <c r="L34" s="103"/>
      <c r="M34" s="103" t="s">
        <v>1806</v>
      </c>
      <c r="N34" s="103"/>
      <c r="O34" s="103"/>
      <c r="P34" s="103"/>
      <c r="Q34" s="103"/>
      <c r="R34" s="103"/>
      <c r="S34" s="103"/>
      <c r="T34" s="103"/>
      <c r="U34" s="103"/>
      <c r="V34" s="102"/>
    </row>
    <row r="35" spans="1:22" ht="15.5">
      <c r="A35" s="131"/>
      <c r="B35" s="101">
        <v>5.3</v>
      </c>
      <c r="C35" s="103"/>
      <c r="D35" s="103"/>
      <c r="E35" s="103"/>
      <c r="F35" s="103"/>
      <c r="G35" s="103"/>
      <c r="H35" s="103"/>
      <c r="I35" s="103"/>
      <c r="J35" s="103"/>
      <c r="K35" s="103"/>
      <c r="L35" s="103"/>
      <c r="M35" s="103" t="s">
        <v>1806</v>
      </c>
      <c r="N35" s="103"/>
      <c r="O35" s="103"/>
      <c r="P35" s="103"/>
      <c r="Q35" s="103"/>
      <c r="R35" s="103"/>
      <c r="S35" s="103"/>
      <c r="T35" s="103"/>
      <c r="U35" s="103"/>
      <c r="V35" s="102"/>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C4:V35">
    <cfRule type="cellIs" dxfId="3691" priority="26" operator="equal">
      <formula>"S"</formula>
    </cfRule>
    <cfRule type="cellIs" dxfId="3690" priority="27" stopIfTrue="1" operator="equal">
      <formula>"FM"</formula>
    </cfRule>
    <cfRule type="cellIs" dxfId="3689" priority="28" stopIfTrue="1" operator="equal">
      <formula>"LM"</formula>
    </cfRule>
    <cfRule type="cellIs" dxfId="3688" priority="29" stopIfTrue="1" operator="equal">
      <formula>"PM"</formula>
    </cfRule>
    <cfRule type="cellIs" dxfId="3687" priority="30" stopIfTrue="1" operator="equal">
      <formula>"DM"</formula>
    </cfRule>
  </conditionalFormatting>
  <conditionalFormatting sqref="B4">
    <cfRule type="cellIs" dxfId="3686" priority="21" operator="equal">
      <formula>"S"</formula>
    </cfRule>
    <cfRule type="cellIs" dxfId="3685" priority="22" stopIfTrue="1" operator="equal">
      <formula>"FM"</formula>
    </cfRule>
    <cfRule type="cellIs" dxfId="3684" priority="23" stopIfTrue="1" operator="equal">
      <formula>"LM"</formula>
    </cfRule>
    <cfRule type="cellIs" dxfId="3683" priority="24" stopIfTrue="1" operator="equal">
      <formula>"PM"</formula>
    </cfRule>
    <cfRule type="cellIs" dxfId="3682" priority="25" stopIfTrue="1" operator="equal">
      <formula>"DM"</formula>
    </cfRule>
  </conditionalFormatting>
  <conditionalFormatting sqref="B9">
    <cfRule type="cellIs" dxfId="3681" priority="16" operator="equal">
      <formula>"S"</formula>
    </cfRule>
    <cfRule type="cellIs" dxfId="3680" priority="17" stopIfTrue="1" operator="equal">
      <formula>"FM"</formula>
    </cfRule>
    <cfRule type="cellIs" dxfId="3679" priority="18" stopIfTrue="1" operator="equal">
      <formula>"LM"</formula>
    </cfRule>
    <cfRule type="cellIs" dxfId="3678" priority="19" stopIfTrue="1" operator="equal">
      <formula>"PM"</formula>
    </cfRule>
    <cfRule type="cellIs" dxfId="3677" priority="20" stopIfTrue="1" operator="equal">
      <formula>"DM"</formula>
    </cfRule>
  </conditionalFormatting>
  <conditionalFormatting sqref="B18">
    <cfRule type="cellIs" dxfId="3676" priority="11" operator="equal">
      <formula>"S"</formula>
    </cfRule>
    <cfRule type="cellIs" dxfId="3675" priority="12" stopIfTrue="1" operator="equal">
      <formula>"FM"</formula>
    </cfRule>
    <cfRule type="cellIs" dxfId="3674" priority="13" stopIfTrue="1" operator="equal">
      <formula>"LM"</formula>
    </cfRule>
    <cfRule type="cellIs" dxfId="3673" priority="14" stopIfTrue="1" operator="equal">
      <formula>"PM"</formula>
    </cfRule>
    <cfRule type="cellIs" dxfId="3672" priority="15" stopIfTrue="1" operator="equal">
      <formula>"DM"</formula>
    </cfRule>
  </conditionalFormatting>
  <conditionalFormatting sqref="B26">
    <cfRule type="cellIs" dxfId="3671" priority="6" operator="equal">
      <formula>"S"</formula>
    </cfRule>
    <cfRule type="cellIs" dxfId="3670" priority="7" stopIfTrue="1" operator="equal">
      <formula>"FM"</formula>
    </cfRule>
    <cfRule type="cellIs" dxfId="3669" priority="8" stopIfTrue="1" operator="equal">
      <formula>"LM"</formula>
    </cfRule>
    <cfRule type="cellIs" dxfId="3668" priority="9" stopIfTrue="1" operator="equal">
      <formula>"PM"</formula>
    </cfRule>
    <cfRule type="cellIs" dxfId="3667" priority="10" stopIfTrue="1" operator="equal">
      <formula>"DM"</formula>
    </cfRule>
  </conditionalFormatting>
  <conditionalFormatting sqref="B32">
    <cfRule type="cellIs" dxfId="3666" priority="1" operator="equal">
      <formula>"S"</formula>
    </cfRule>
    <cfRule type="cellIs" dxfId="3665" priority="2" stopIfTrue="1" operator="equal">
      <formula>"FM"</formula>
    </cfRule>
    <cfRule type="cellIs" dxfId="3664" priority="3" stopIfTrue="1" operator="equal">
      <formula>"LM"</formula>
    </cfRule>
    <cfRule type="cellIs" dxfId="3663" priority="4" stopIfTrue="1" operator="equal">
      <formula>"PM"</formula>
    </cfRule>
    <cfRule type="cellIs" dxfId="3662" priority="5" stopIfTrue="1" operator="equal">
      <formula>"DM"</formula>
    </cfRule>
  </conditionalFormatting>
  <pageMargins left="0.7" right="0.7" top="0.75" bottom="0.75" header="0.3" footer="0.3"/>
  <pageSetup scale="63"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A85B7-CA1A-4E5A-9A0E-E19CF3610957}">
  <sheetPr codeName="Sheet29">
    <pageSetUpPr fitToPage="1"/>
  </sheetPr>
  <dimension ref="A1:AA35"/>
  <sheetViews>
    <sheetView zoomScale="85" zoomScaleNormal="85" workbookViewId="0">
      <selection activeCell="F27" sqref="F27"/>
    </sheetView>
  </sheetViews>
  <sheetFormatPr defaultColWidth="8.7265625" defaultRowHeight="14.5"/>
  <cols>
    <col min="1" max="21" width="8.7265625" style="96"/>
    <col min="22" max="22" width="8.7265625" style="96" hidden="1" customWidth="1"/>
    <col min="23" max="16384" width="8.7265625" style="96"/>
  </cols>
  <sheetData>
    <row r="1" spans="1:27" s="129" customFormat="1" ht="18.5">
      <c r="A1" s="129" t="s">
        <v>190</v>
      </c>
    </row>
    <row r="2" spans="1:27" ht="93">
      <c r="A2" s="134" t="s">
        <v>1807</v>
      </c>
      <c r="B2" s="134" t="s">
        <v>1808</v>
      </c>
      <c r="C2" s="132" t="s">
        <v>1809</v>
      </c>
      <c r="D2" s="132"/>
      <c r="E2" s="133" t="s">
        <v>1810</v>
      </c>
      <c r="F2" s="133"/>
      <c r="G2" s="132" t="s">
        <v>1811</v>
      </c>
      <c r="H2" s="132"/>
      <c r="I2" s="132"/>
      <c r="J2" s="132"/>
      <c r="K2" s="133" t="s">
        <v>1812</v>
      </c>
      <c r="L2" s="133"/>
      <c r="M2" s="133"/>
      <c r="N2" s="97" t="s">
        <v>1813</v>
      </c>
      <c r="O2" s="98" t="s">
        <v>1814</v>
      </c>
      <c r="P2" s="132" t="s">
        <v>1815</v>
      </c>
      <c r="Q2" s="132"/>
      <c r="R2" s="132"/>
      <c r="S2" s="133" t="s">
        <v>1816</v>
      </c>
      <c r="T2" s="133"/>
      <c r="U2" s="133"/>
      <c r="V2" s="99" t="s">
        <v>1817</v>
      </c>
    </row>
    <row r="3" spans="1:27" ht="15.5">
      <c r="A3" s="134"/>
      <c r="B3" s="134"/>
      <c r="C3" s="100" t="s">
        <v>1793</v>
      </c>
      <c r="D3" s="100" t="s">
        <v>1794</v>
      </c>
      <c r="E3" s="101" t="s">
        <v>1818</v>
      </c>
      <c r="F3" s="101" t="s">
        <v>1819</v>
      </c>
      <c r="G3" s="100" t="s">
        <v>1802</v>
      </c>
      <c r="H3" s="100" t="s">
        <v>1805</v>
      </c>
      <c r="I3" s="100" t="s">
        <v>1801</v>
      </c>
      <c r="J3" s="100" t="s">
        <v>1803</v>
      </c>
      <c r="K3" s="101" t="s">
        <v>1799</v>
      </c>
      <c r="L3" s="101" t="s">
        <v>1798</v>
      </c>
      <c r="M3" s="101" t="s">
        <v>1796</v>
      </c>
      <c r="N3" s="100" t="s">
        <v>1804</v>
      </c>
      <c r="O3" s="101" t="s">
        <v>1797</v>
      </c>
      <c r="P3" s="100" t="s">
        <v>1795</v>
      </c>
      <c r="Q3" s="100" t="s">
        <v>1800</v>
      </c>
      <c r="R3" s="100" t="s">
        <v>1792</v>
      </c>
      <c r="S3" s="101" t="s">
        <v>1789</v>
      </c>
      <c r="T3" s="101" t="s">
        <v>1791</v>
      </c>
      <c r="U3" s="101" t="s">
        <v>1790</v>
      </c>
      <c r="V3" s="99" t="s">
        <v>1820</v>
      </c>
    </row>
    <row r="4" spans="1:27" ht="15.5">
      <c r="A4" s="131" t="s">
        <v>1821</v>
      </c>
      <c r="B4" s="103" t="s">
        <v>28</v>
      </c>
      <c r="C4" s="104" t="s">
        <v>1828</v>
      </c>
      <c r="D4" s="104" t="s">
        <v>1828</v>
      </c>
      <c r="E4" s="104" t="s">
        <v>1828</v>
      </c>
      <c r="F4" s="104" t="s">
        <v>1828</v>
      </c>
      <c r="G4" s="104" t="s">
        <v>1828</v>
      </c>
      <c r="H4" s="104" t="s">
        <v>1828</v>
      </c>
      <c r="I4" s="104" t="s">
        <v>1828</v>
      </c>
      <c r="J4" s="104" t="s">
        <v>1828</v>
      </c>
      <c r="K4" s="104" t="s">
        <v>1828</v>
      </c>
      <c r="L4" s="104" t="s">
        <v>1828</v>
      </c>
      <c r="M4" s="104" t="s">
        <v>1828</v>
      </c>
      <c r="N4" s="104" t="s">
        <v>1828</v>
      </c>
      <c r="O4" s="104" t="s">
        <v>1828</v>
      </c>
      <c r="P4" s="104" t="s">
        <v>1828</v>
      </c>
      <c r="Q4" s="104" t="s">
        <v>1828</v>
      </c>
      <c r="R4" s="104" t="s">
        <v>1828</v>
      </c>
      <c r="S4" s="104" t="s">
        <v>1828</v>
      </c>
      <c r="T4" s="104" t="s">
        <v>1828</v>
      </c>
      <c r="U4" s="104" t="s">
        <v>1828</v>
      </c>
      <c r="V4" s="102" t="s">
        <v>1823</v>
      </c>
    </row>
    <row r="5" spans="1:27" ht="15.5">
      <c r="A5" s="131"/>
      <c r="B5" s="101">
        <v>1.1000000000000001</v>
      </c>
      <c r="C5" s="103" t="str">
        <f>GOV!O29</f>
        <v>FM</v>
      </c>
      <c r="D5" s="103" t="str">
        <f>II!O10</f>
        <v>FM</v>
      </c>
      <c r="E5" s="103" t="s">
        <v>1806</v>
      </c>
      <c r="F5" s="103" t="s">
        <v>1806</v>
      </c>
      <c r="G5" s="103" t="str">
        <f>PR!O14</f>
        <v>FM</v>
      </c>
      <c r="H5" s="103" t="str">
        <f>VV!O14</f>
        <v>FM</v>
      </c>
      <c r="I5" s="103" t="s">
        <v>1806</v>
      </c>
      <c r="J5" s="103" t="str">
        <f>RDM!O14</f>
        <v>FM</v>
      </c>
      <c r="K5" s="103" t="s">
        <v>1806</v>
      </c>
      <c r="L5" s="103" t="s">
        <v>1806</v>
      </c>
      <c r="M5" s="103" t="s">
        <v>1806</v>
      </c>
      <c r="N5" s="103" t="str">
        <f>RSK!O14</f>
        <v>FM</v>
      </c>
      <c r="O5" s="103" t="s">
        <v>1806</v>
      </c>
      <c r="P5" s="103" t="str">
        <f>MC!O14</f>
        <v>FM</v>
      </c>
      <c r="Q5" s="103" t="str">
        <f>PLAN!O14</f>
        <v>FM</v>
      </c>
      <c r="R5" s="103" t="str">
        <f>EST!O14</f>
        <v>FM</v>
      </c>
      <c r="S5" s="103" t="s">
        <v>1806</v>
      </c>
      <c r="T5" s="103" t="s">
        <v>1806</v>
      </c>
      <c r="U5" s="103" t="s">
        <v>1806</v>
      </c>
      <c r="V5" s="102" t="s">
        <v>1824</v>
      </c>
      <c r="Y5" s="96" t="s">
        <v>1137</v>
      </c>
      <c r="AA5" s="96" t="s">
        <v>1822</v>
      </c>
    </row>
    <row r="6" spans="1:27" ht="15.5">
      <c r="A6" s="131"/>
      <c r="B6" s="101">
        <v>1.2</v>
      </c>
      <c r="C6" s="103"/>
      <c r="D6" s="103"/>
      <c r="E6" s="103"/>
      <c r="F6" s="103"/>
      <c r="G6" s="103"/>
      <c r="H6" s="103" t="str">
        <f>VV!O21</f>
        <v>FM</v>
      </c>
      <c r="I6" s="103"/>
      <c r="J6" s="103"/>
      <c r="K6" s="103" t="s">
        <v>1806</v>
      </c>
      <c r="L6" s="103"/>
      <c r="M6" s="103" t="s">
        <v>1806</v>
      </c>
      <c r="N6" s="103"/>
      <c r="O6" s="103"/>
      <c r="P6" s="103" t="str">
        <f>MC!O21</f>
        <v>FM</v>
      </c>
      <c r="Q6" s="103" t="str">
        <f>PLAN!O21</f>
        <v>FM</v>
      </c>
      <c r="R6" s="103"/>
      <c r="S6" s="103"/>
      <c r="T6" s="103" t="s">
        <v>1806</v>
      </c>
      <c r="U6" s="103"/>
      <c r="V6" s="102" t="s">
        <v>1825</v>
      </c>
      <c r="Y6" s="96" t="s">
        <v>1316</v>
      </c>
      <c r="AA6" s="96" t="s">
        <v>1823</v>
      </c>
    </row>
    <row r="7" spans="1:27" ht="15.5">
      <c r="A7" s="131"/>
      <c r="B7" s="101">
        <v>1.3</v>
      </c>
      <c r="C7" s="103"/>
      <c r="D7" s="103"/>
      <c r="E7" s="103"/>
      <c r="F7" s="103"/>
      <c r="G7" s="103"/>
      <c r="H7" s="103"/>
      <c r="I7" s="103"/>
      <c r="J7" s="103"/>
      <c r="K7" s="103" t="s">
        <v>1806</v>
      </c>
      <c r="L7" s="103"/>
      <c r="M7" s="103"/>
      <c r="N7" s="103"/>
      <c r="O7" s="103"/>
      <c r="P7" s="103"/>
      <c r="Q7" s="103"/>
      <c r="R7" s="103"/>
      <c r="S7" s="103"/>
      <c r="T7" s="103"/>
      <c r="U7" s="103"/>
      <c r="V7" s="102" t="s">
        <v>1316</v>
      </c>
      <c r="Y7" s="96" t="s">
        <v>1825</v>
      </c>
    </row>
    <row r="8" spans="1:27" ht="15.5">
      <c r="A8" s="131"/>
      <c r="B8" s="101">
        <v>1.4</v>
      </c>
      <c r="C8" s="103"/>
      <c r="D8" s="103"/>
      <c r="E8" s="103"/>
      <c r="F8" s="103"/>
      <c r="G8" s="103"/>
      <c r="H8" s="103"/>
      <c r="I8" s="103"/>
      <c r="J8" s="103"/>
      <c r="K8" s="103" t="s">
        <v>1806</v>
      </c>
      <c r="L8" s="103"/>
      <c r="M8" s="103"/>
      <c r="N8" s="103"/>
      <c r="O8" s="103"/>
      <c r="P8" s="103"/>
      <c r="Q8" s="103"/>
      <c r="R8" s="103"/>
      <c r="S8" s="103"/>
      <c r="T8" s="103"/>
      <c r="U8" s="103"/>
      <c r="V8" s="102" t="s">
        <v>1316</v>
      </c>
      <c r="Y8" s="96" t="s">
        <v>1825</v>
      </c>
    </row>
    <row r="9" spans="1:27" ht="15.5">
      <c r="A9" s="131" t="s">
        <v>47</v>
      </c>
      <c r="B9" s="103" t="s">
        <v>47</v>
      </c>
      <c r="C9" s="104" t="s">
        <v>1828</v>
      </c>
      <c r="D9" s="104" t="s">
        <v>1828</v>
      </c>
      <c r="E9" s="104" t="s">
        <v>1828</v>
      </c>
      <c r="F9" s="104" t="s">
        <v>1828</v>
      </c>
      <c r="G9" s="104" t="s">
        <v>1828</v>
      </c>
      <c r="H9" s="104" t="s">
        <v>1828</v>
      </c>
      <c r="I9" s="104" t="s">
        <v>1828</v>
      </c>
      <c r="J9" s="104" t="s">
        <v>1828</v>
      </c>
      <c r="K9" s="104" t="s">
        <v>1828</v>
      </c>
      <c r="L9" s="104" t="s">
        <v>1828</v>
      </c>
      <c r="M9" s="104" t="s">
        <v>1828</v>
      </c>
      <c r="N9" s="104" t="s">
        <v>1828</v>
      </c>
      <c r="O9" s="104" t="s">
        <v>1828</v>
      </c>
      <c r="P9" s="104" t="s">
        <v>1828</v>
      </c>
      <c r="Q9" s="104" t="s">
        <v>1828</v>
      </c>
      <c r="R9" s="104" t="s">
        <v>1828</v>
      </c>
      <c r="S9" s="104" t="s">
        <v>1828</v>
      </c>
      <c r="T9" s="104" t="s">
        <v>1828</v>
      </c>
      <c r="U9" s="104" t="s">
        <v>1828</v>
      </c>
      <c r="V9" s="102"/>
      <c r="Y9" s="96" t="s">
        <v>1826</v>
      </c>
    </row>
    <row r="10" spans="1:27" ht="15.5">
      <c r="A10" s="131"/>
      <c r="B10" s="101">
        <v>2.1</v>
      </c>
      <c r="C10" s="103" t="str">
        <f>GOV!O55</f>
        <v>FM</v>
      </c>
      <c r="D10" s="103" t="str">
        <f>II!O36</f>
        <v>LM</v>
      </c>
      <c r="E10" s="103" t="s">
        <v>1806</v>
      </c>
      <c r="F10" s="103" t="s">
        <v>1806</v>
      </c>
      <c r="G10" s="103" t="str">
        <f>PR!O22</f>
        <v>FM</v>
      </c>
      <c r="H10" s="103" t="str">
        <f>VV!O29</f>
        <v>FM</v>
      </c>
      <c r="I10" s="103" t="s">
        <v>1806</v>
      </c>
      <c r="J10" s="103" t="str">
        <f>RDM!O22</f>
        <v>FM</v>
      </c>
      <c r="K10" s="103" t="s">
        <v>1806</v>
      </c>
      <c r="L10" s="103" t="s">
        <v>1806</v>
      </c>
      <c r="M10" s="103" t="s">
        <v>1806</v>
      </c>
      <c r="N10" s="103" t="str">
        <f>RSK!O22</f>
        <v>FM</v>
      </c>
      <c r="O10" s="103" t="s">
        <v>1806</v>
      </c>
      <c r="P10" s="103" t="str">
        <f>MC!O29</f>
        <v>FM</v>
      </c>
      <c r="Q10" s="103" t="str">
        <f>PLAN!O29</f>
        <v>FM</v>
      </c>
      <c r="R10" s="103" t="str">
        <f>EST!O22</f>
        <v>FM</v>
      </c>
      <c r="S10" s="103" t="s">
        <v>1806</v>
      </c>
      <c r="T10" s="103" t="s">
        <v>1806</v>
      </c>
      <c r="U10" s="103" t="s">
        <v>1806</v>
      </c>
      <c r="V10" s="102" t="s">
        <v>1824</v>
      </c>
    </row>
    <row r="11" spans="1:27" ht="15.5">
      <c r="A11" s="131"/>
      <c r="B11" s="101">
        <v>2.2000000000000002</v>
      </c>
      <c r="C11" s="103" t="str">
        <f>GOV!O80</f>
        <v>FM</v>
      </c>
      <c r="D11" s="103" t="str">
        <f>II!O61</f>
        <v>FM</v>
      </c>
      <c r="E11" s="103" t="s">
        <v>1806</v>
      </c>
      <c r="F11" s="103" t="s">
        <v>1806</v>
      </c>
      <c r="G11" s="103" t="str">
        <f>PR!O29</f>
        <v>FM</v>
      </c>
      <c r="H11" s="103" t="str">
        <f>VV!O36</f>
        <v>FM</v>
      </c>
      <c r="I11" s="103" t="s">
        <v>1806</v>
      </c>
      <c r="J11" s="103" t="str">
        <f>RDM!O29</f>
        <v>FM</v>
      </c>
      <c r="K11" s="103" t="s">
        <v>1806</v>
      </c>
      <c r="L11" s="103" t="s">
        <v>1806</v>
      </c>
      <c r="M11" s="103" t="s">
        <v>1806</v>
      </c>
      <c r="N11" s="103" t="str">
        <f>RSK!O29</f>
        <v>FM</v>
      </c>
      <c r="O11" s="103" t="s">
        <v>1806</v>
      </c>
      <c r="P11" s="103" t="str">
        <f>MC!O36</f>
        <v>FM</v>
      </c>
      <c r="Q11" s="103" t="str">
        <f>PLAN!O36</f>
        <v>FM</v>
      </c>
      <c r="R11" s="103" t="str">
        <f>EST!O29</f>
        <v>FM</v>
      </c>
      <c r="S11" s="103" t="s">
        <v>1806</v>
      </c>
      <c r="T11" s="103" t="s">
        <v>1806</v>
      </c>
      <c r="U11" s="103" t="s">
        <v>1806</v>
      </c>
      <c r="V11" s="102" t="s">
        <v>1824</v>
      </c>
    </row>
    <row r="12" spans="1:27" ht="15.5">
      <c r="A12" s="131"/>
      <c r="B12" s="101">
        <v>2.2999999999999998</v>
      </c>
      <c r="C12" s="103" t="str">
        <f>GOV!O105</f>
        <v>FM</v>
      </c>
      <c r="D12" s="103"/>
      <c r="E12" s="103" t="s">
        <v>1806</v>
      </c>
      <c r="F12" s="103" t="s">
        <v>1806</v>
      </c>
      <c r="G12" s="103" t="str">
        <f>PR!O36</f>
        <v>FM</v>
      </c>
      <c r="H12" s="103" t="str">
        <f>VV!O43</f>
        <v>FM</v>
      </c>
      <c r="I12" s="103" t="s">
        <v>1806</v>
      </c>
      <c r="J12" s="103" t="str">
        <f>RDM!O36</f>
        <v>FM</v>
      </c>
      <c r="K12" s="103"/>
      <c r="L12" s="103" t="s">
        <v>1806</v>
      </c>
      <c r="M12" s="103" t="s">
        <v>1806</v>
      </c>
      <c r="N12" s="103"/>
      <c r="O12" s="103"/>
      <c r="P12" s="103" t="str">
        <f>MC!O43</f>
        <v>FM</v>
      </c>
      <c r="Q12" s="103" t="str">
        <f>PLAN!O43</f>
        <v>FM</v>
      </c>
      <c r="R12" s="103" t="str">
        <f>EST!O36</f>
        <v>FM</v>
      </c>
      <c r="S12" s="103"/>
      <c r="T12" s="103" t="s">
        <v>1806</v>
      </c>
      <c r="U12" s="103" t="s">
        <v>1806</v>
      </c>
      <c r="V12" s="102" t="s">
        <v>1137</v>
      </c>
    </row>
    <row r="13" spans="1:27" ht="15.5">
      <c r="A13" s="131"/>
      <c r="B13" s="101">
        <v>2.4</v>
      </c>
      <c r="C13" s="103" t="str">
        <f>GOV!O130</f>
        <v>FM</v>
      </c>
      <c r="D13" s="103"/>
      <c r="E13" s="103"/>
      <c r="F13" s="103" t="s">
        <v>1806</v>
      </c>
      <c r="G13" s="103" t="str">
        <f>PR!O43</f>
        <v>FM</v>
      </c>
      <c r="H13" s="103"/>
      <c r="I13" s="103" t="s">
        <v>1806</v>
      </c>
      <c r="J13" s="103" t="str">
        <f>RDM!O43</f>
        <v>FM</v>
      </c>
      <c r="K13" s="103"/>
      <c r="L13" s="103"/>
      <c r="M13" s="103" t="s">
        <v>1806</v>
      </c>
      <c r="N13" s="103"/>
      <c r="O13" s="103"/>
      <c r="P13" s="103" t="str">
        <f>MC!O50</f>
        <v>FM</v>
      </c>
      <c r="Q13" s="103" t="str">
        <f>PLAN!O50</f>
        <v>FM</v>
      </c>
      <c r="R13" s="103" t="s">
        <v>1806</v>
      </c>
      <c r="S13" s="103"/>
      <c r="T13" s="103" t="s">
        <v>1806</v>
      </c>
      <c r="U13" s="103" t="s">
        <v>1806</v>
      </c>
      <c r="V13" s="102" t="s">
        <v>1316</v>
      </c>
    </row>
    <row r="14" spans="1:27" ht="15.5">
      <c r="A14" s="131"/>
      <c r="B14" s="101">
        <v>2.5</v>
      </c>
      <c r="C14" s="103"/>
      <c r="D14" s="103"/>
      <c r="E14" s="103"/>
      <c r="F14" s="103" t="s">
        <v>1806</v>
      </c>
      <c r="G14" s="103"/>
      <c r="H14" s="103"/>
      <c r="I14" s="103"/>
      <c r="J14" s="103" t="str">
        <f>RDM!O50</f>
        <v>FM</v>
      </c>
      <c r="K14" s="103"/>
      <c r="L14" s="103"/>
      <c r="M14" s="103" t="s">
        <v>1806</v>
      </c>
      <c r="N14" s="103"/>
      <c r="O14" s="103"/>
      <c r="P14" s="103"/>
      <c r="Q14" s="103" t="str">
        <f>PLAN!O57</f>
        <v>FM</v>
      </c>
      <c r="R14" s="103"/>
      <c r="S14" s="103"/>
      <c r="T14" s="103" t="s">
        <v>1806</v>
      </c>
      <c r="U14" s="103" t="s">
        <v>1806</v>
      </c>
      <c r="V14" s="102"/>
    </row>
    <row r="15" spans="1:27" ht="15.5">
      <c r="A15" s="131"/>
      <c r="B15" s="101">
        <v>2.6</v>
      </c>
      <c r="C15" s="103"/>
      <c r="D15" s="103"/>
      <c r="E15" s="103"/>
      <c r="F15" s="103" t="s">
        <v>1806</v>
      </c>
      <c r="G15" s="103"/>
      <c r="H15" s="103"/>
      <c r="I15" s="103"/>
      <c r="J15" s="103" t="str">
        <f>RDM!O57</f>
        <v>FM</v>
      </c>
      <c r="K15" s="103"/>
      <c r="L15" s="103"/>
      <c r="M15" s="103" t="s">
        <v>1806</v>
      </c>
      <c r="N15" s="103"/>
      <c r="O15" s="103"/>
      <c r="P15" s="103"/>
      <c r="Q15" s="103" t="str">
        <f>PLAN!O64</f>
        <v>FM</v>
      </c>
      <c r="R15" s="103"/>
      <c r="S15" s="103"/>
      <c r="T15" s="103"/>
      <c r="U15" s="103"/>
      <c r="V15" s="102"/>
    </row>
    <row r="16" spans="1:27" ht="15.5">
      <c r="A16" s="131"/>
      <c r="B16" s="101">
        <v>2.7</v>
      </c>
      <c r="C16" s="103"/>
      <c r="D16" s="103"/>
      <c r="E16" s="103"/>
      <c r="F16" s="103"/>
      <c r="G16" s="103"/>
      <c r="H16" s="103"/>
      <c r="I16" s="103"/>
      <c r="J16" s="103"/>
      <c r="K16" s="103"/>
      <c r="L16" s="103"/>
      <c r="M16" s="103"/>
      <c r="N16" s="103"/>
      <c r="O16" s="103"/>
      <c r="P16" s="103"/>
      <c r="Q16" s="103" t="str">
        <f>PLAN!O71</f>
        <v>FM</v>
      </c>
      <c r="R16" s="103"/>
      <c r="S16" s="103"/>
      <c r="T16" s="103"/>
      <c r="U16" s="103"/>
      <c r="V16" s="102"/>
    </row>
    <row r="17" spans="1:22" ht="15.5">
      <c r="A17" s="131"/>
      <c r="B17" s="101">
        <v>2.8</v>
      </c>
      <c r="C17" s="103"/>
      <c r="D17" s="103"/>
      <c r="E17" s="103"/>
      <c r="F17" s="103"/>
      <c r="G17" s="103"/>
      <c r="H17" s="103"/>
      <c r="I17" s="103"/>
      <c r="J17" s="103"/>
      <c r="K17" s="103"/>
      <c r="L17" s="103"/>
      <c r="M17" s="103"/>
      <c r="N17" s="103"/>
      <c r="O17" s="103"/>
      <c r="P17" s="103"/>
      <c r="Q17" s="103" t="str">
        <f>PLAN!O78</f>
        <v>LM</v>
      </c>
      <c r="R17" s="103"/>
      <c r="S17" s="103"/>
      <c r="T17" s="103"/>
      <c r="U17" s="103"/>
      <c r="V17" s="102"/>
    </row>
    <row r="18" spans="1:22" ht="15.5">
      <c r="A18" s="131" t="s">
        <v>73</v>
      </c>
      <c r="B18" s="103" t="s">
        <v>73</v>
      </c>
      <c r="C18" s="104" t="s">
        <v>1828</v>
      </c>
      <c r="D18" s="104" t="s">
        <v>1828</v>
      </c>
      <c r="E18" s="104" t="s">
        <v>1828</v>
      </c>
      <c r="F18" s="104" t="s">
        <v>1828</v>
      </c>
      <c r="G18" s="104" t="s">
        <v>1828</v>
      </c>
      <c r="H18" s="104" t="s">
        <v>1828</v>
      </c>
      <c r="I18" s="104" t="s">
        <v>1828</v>
      </c>
      <c r="J18" s="104" t="s">
        <v>1828</v>
      </c>
      <c r="K18" s="104" t="s">
        <v>1828</v>
      </c>
      <c r="L18" s="104" t="s">
        <v>1828</v>
      </c>
      <c r="M18" s="104" t="s">
        <v>1828</v>
      </c>
      <c r="N18" s="104" t="s">
        <v>1828</v>
      </c>
      <c r="O18" s="104" t="s">
        <v>1828</v>
      </c>
      <c r="P18" s="104" t="s">
        <v>1828</v>
      </c>
      <c r="Q18" s="104" t="s">
        <v>1828</v>
      </c>
      <c r="R18" s="104" t="s">
        <v>1828</v>
      </c>
      <c r="S18" s="104" t="s">
        <v>1828</v>
      </c>
      <c r="T18" s="104" t="s">
        <v>1828</v>
      </c>
      <c r="U18" s="103"/>
      <c r="V18" s="102"/>
    </row>
    <row r="19" spans="1:22" ht="15.5">
      <c r="A19" s="131"/>
      <c r="B19" s="101">
        <v>3.1</v>
      </c>
      <c r="C19" s="103" t="str">
        <f>GOV!O156</f>
        <v>FM</v>
      </c>
      <c r="D19" s="103" t="str">
        <f>II!O87</f>
        <v>FM</v>
      </c>
      <c r="E19" s="103" t="s">
        <v>1806</v>
      </c>
      <c r="F19" s="103" t="s">
        <v>1806</v>
      </c>
      <c r="G19" s="103" t="str">
        <f>PR!O51</f>
        <v>FM</v>
      </c>
      <c r="H19" s="103" t="str">
        <f>VV!O51</f>
        <v>FM</v>
      </c>
      <c r="I19" s="103" t="s">
        <v>1806</v>
      </c>
      <c r="J19" s="103" t="str">
        <f>RDM!O65</f>
        <v>FM</v>
      </c>
      <c r="K19" s="103" t="s">
        <v>1806</v>
      </c>
      <c r="L19" s="103" t="s">
        <v>1806</v>
      </c>
      <c r="M19" s="103" t="s">
        <v>1806</v>
      </c>
      <c r="N19" s="103" t="str">
        <f>RSK!O37</f>
        <v>FM</v>
      </c>
      <c r="O19" s="103" t="s">
        <v>1806</v>
      </c>
      <c r="P19" s="103" t="str">
        <f>MC!O58</f>
        <v>FM</v>
      </c>
      <c r="Q19" s="103" t="str">
        <f>PLAN!O86</f>
        <v>FM</v>
      </c>
      <c r="R19" s="103" t="str">
        <f>EST!O44</f>
        <v>FM</v>
      </c>
      <c r="S19" s="103" t="s">
        <v>1806</v>
      </c>
      <c r="T19" s="103" t="s">
        <v>1806</v>
      </c>
      <c r="U19" s="103"/>
      <c r="V19" s="102" t="s">
        <v>1824</v>
      </c>
    </row>
    <row r="20" spans="1:22" ht="15.5">
      <c r="A20" s="131"/>
      <c r="B20" s="101">
        <v>3.2</v>
      </c>
      <c r="C20" s="103" t="str">
        <f>GOV!O181</f>
        <v>FM</v>
      </c>
      <c r="D20" s="103" t="str">
        <f>II!O112</f>
        <v>FM</v>
      </c>
      <c r="E20" s="103" t="s">
        <v>1806</v>
      </c>
      <c r="F20" s="103" t="s">
        <v>1806</v>
      </c>
      <c r="G20" s="103"/>
      <c r="H20" s="103" t="str">
        <f>VV!O58</f>
        <v>FM</v>
      </c>
      <c r="I20" s="103"/>
      <c r="J20" s="103" t="str">
        <f>RDM!O72</f>
        <v>FM</v>
      </c>
      <c r="K20" s="103" t="s">
        <v>1806</v>
      </c>
      <c r="L20" s="103" t="s">
        <v>1806</v>
      </c>
      <c r="M20" s="103" t="s">
        <v>1806</v>
      </c>
      <c r="N20" s="103" t="str">
        <f>RSK!O44</f>
        <v>FM</v>
      </c>
      <c r="O20" s="103" t="s">
        <v>1806</v>
      </c>
      <c r="P20" s="103" t="str">
        <f>MC!O65</f>
        <v>FM</v>
      </c>
      <c r="Q20" s="103" t="str">
        <f>PLAN!O93</f>
        <v>FM</v>
      </c>
      <c r="R20" s="103" t="str">
        <f>EST!O51</f>
        <v>FM</v>
      </c>
      <c r="S20" s="103" t="s">
        <v>1806</v>
      </c>
      <c r="T20" s="103"/>
      <c r="U20" s="103"/>
      <c r="V20" s="102" t="s">
        <v>1824</v>
      </c>
    </row>
    <row r="21" spans="1:22" ht="15.5">
      <c r="A21" s="131"/>
      <c r="B21" s="101">
        <v>3.3</v>
      </c>
      <c r="C21" s="103"/>
      <c r="D21" s="103" t="str">
        <f>II!O137</f>
        <v>FM</v>
      </c>
      <c r="E21" s="103" t="s">
        <v>1806</v>
      </c>
      <c r="F21" s="103" t="s">
        <v>1806</v>
      </c>
      <c r="G21" s="103"/>
      <c r="H21" s="103"/>
      <c r="I21" s="103"/>
      <c r="J21" s="103" t="str">
        <f>RDM!O79</f>
        <v>FM</v>
      </c>
      <c r="K21" s="103" t="s">
        <v>1806</v>
      </c>
      <c r="L21" s="103" t="s">
        <v>1806</v>
      </c>
      <c r="M21" s="103" t="s">
        <v>1806</v>
      </c>
      <c r="N21" s="103" t="str">
        <f>RSK!O51</f>
        <v>LM</v>
      </c>
      <c r="O21" s="103" t="s">
        <v>1806</v>
      </c>
      <c r="P21" s="103" t="str">
        <f>MC!O72</f>
        <v>FM</v>
      </c>
      <c r="Q21" s="103" t="str">
        <f>PLAN!O100</f>
        <v>FM</v>
      </c>
      <c r="R21" s="103"/>
      <c r="S21" s="103" t="s">
        <v>1806</v>
      </c>
      <c r="T21" s="103"/>
      <c r="U21" s="103"/>
      <c r="V21" s="102"/>
    </row>
    <row r="22" spans="1:22" ht="15.5">
      <c r="A22" s="131"/>
      <c r="B22" s="101">
        <v>3.4</v>
      </c>
      <c r="C22" s="103"/>
      <c r="D22" s="103"/>
      <c r="E22" s="103" t="s">
        <v>1806</v>
      </c>
      <c r="F22" s="103"/>
      <c r="G22" s="103"/>
      <c r="H22" s="103"/>
      <c r="I22" s="103"/>
      <c r="J22" s="103" t="str">
        <f>RDM!O86</f>
        <v>FM</v>
      </c>
      <c r="K22" s="103" t="s">
        <v>1806</v>
      </c>
      <c r="L22" s="103" t="s">
        <v>1806</v>
      </c>
      <c r="M22" s="103" t="s">
        <v>1806</v>
      </c>
      <c r="N22" s="103" t="str">
        <f>RSK!O58</f>
        <v>FM</v>
      </c>
      <c r="O22" s="103" t="s">
        <v>1806</v>
      </c>
      <c r="P22" s="103" t="str">
        <f>MC!O79</f>
        <v>FM</v>
      </c>
      <c r="Q22" s="103" t="str">
        <f>PLAN!O107</f>
        <v>FM</v>
      </c>
      <c r="R22" s="103"/>
      <c r="S22" s="103" t="s">
        <v>1806</v>
      </c>
      <c r="T22" s="103"/>
      <c r="U22" s="103"/>
      <c r="V22" s="102"/>
    </row>
    <row r="23" spans="1:22" ht="15.5">
      <c r="A23" s="131"/>
      <c r="B23" s="101">
        <v>3.5</v>
      </c>
      <c r="C23" s="103"/>
      <c r="D23" s="103"/>
      <c r="E23" s="103" t="s">
        <v>1806</v>
      </c>
      <c r="F23" s="103"/>
      <c r="G23" s="103"/>
      <c r="H23" s="103"/>
      <c r="I23" s="103"/>
      <c r="J23" s="103" t="str">
        <f>RDM!O93</f>
        <v>FM</v>
      </c>
      <c r="K23" s="103" t="s">
        <v>1806</v>
      </c>
      <c r="L23" s="103" t="s">
        <v>1806</v>
      </c>
      <c r="M23" s="103" t="s">
        <v>1806</v>
      </c>
      <c r="N23" s="103" t="str">
        <f>RSK!O65</f>
        <v>FM</v>
      </c>
      <c r="O23" s="103" t="s">
        <v>1806</v>
      </c>
      <c r="P23" s="103"/>
      <c r="Q23" s="103"/>
      <c r="R23" s="103"/>
      <c r="S23" s="103" t="s">
        <v>1806</v>
      </c>
      <c r="T23" s="103"/>
      <c r="U23" s="103"/>
      <c r="V23" s="102"/>
    </row>
    <row r="24" spans="1:22" ht="15.5">
      <c r="A24" s="131"/>
      <c r="B24" s="101">
        <v>3.6</v>
      </c>
      <c r="C24" s="103"/>
      <c r="D24" s="103"/>
      <c r="E24" s="103" t="s">
        <v>1806</v>
      </c>
      <c r="F24" s="103"/>
      <c r="G24" s="103"/>
      <c r="H24" s="103"/>
      <c r="I24" s="103"/>
      <c r="J24" s="103" t="str">
        <f>RDM!O100</f>
        <v>FM</v>
      </c>
      <c r="K24" s="103" t="s">
        <v>1806</v>
      </c>
      <c r="L24" s="103" t="s">
        <v>1806</v>
      </c>
      <c r="M24" s="103" t="s">
        <v>1806</v>
      </c>
      <c r="N24" s="103"/>
      <c r="O24" s="103" t="s">
        <v>1806</v>
      </c>
      <c r="P24" s="103"/>
      <c r="Q24" s="103"/>
      <c r="R24" s="103"/>
      <c r="S24" s="103"/>
      <c r="T24" s="103"/>
      <c r="U24" s="103"/>
      <c r="V24" s="102"/>
    </row>
    <row r="25" spans="1:22" ht="15.5">
      <c r="A25" s="131"/>
      <c r="B25" s="101">
        <v>3.7</v>
      </c>
      <c r="C25" s="103"/>
      <c r="D25" s="103"/>
      <c r="E25" s="103"/>
      <c r="F25" s="103"/>
      <c r="G25" s="103"/>
      <c r="H25" s="103"/>
      <c r="I25" s="103"/>
      <c r="J25" s="103" t="str">
        <f>RDM!O107</f>
        <v>FM</v>
      </c>
      <c r="K25" s="103"/>
      <c r="L25" s="103" t="s">
        <v>1806</v>
      </c>
      <c r="M25" s="103"/>
      <c r="N25" s="103"/>
      <c r="O25" s="103"/>
      <c r="P25" s="103"/>
      <c r="Q25" s="103"/>
      <c r="R25" s="103"/>
      <c r="S25" s="103"/>
      <c r="T25" s="103"/>
      <c r="U25" s="103"/>
      <c r="V25" s="102"/>
    </row>
    <row r="26" spans="1:22" ht="15.5">
      <c r="A26" s="131" t="s">
        <v>1827</v>
      </c>
      <c r="B26" s="103" t="s">
        <v>401</v>
      </c>
      <c r="C26" s="104" t="s">
        <v>1828</v>
      </c>
      <c r="D26" s="103"/>
      <c r="E26" s="103"/>
      <c r="F26" s="103"/>
      <c r="G26" s="103"/>
      <c r="H26" s="103"/>
      <c r="I26" s="103"/>
      <c r="J26" s="103"/>
      <c r="K26" s="104" t="s">
        <v>1828</v>
      </c>
      <c r="L26" s="103"/>
      <c r="M26" s="104" t="s">
        <v>1828</v>
      </c>
      <c r="N26" s="103"/>
      <c r="O26" s="103"/>
      <c r="P26" s="103"/>
      <c r="Q26" s="104" t="s">
        <v>1828</v>
      </c>
      <c r="R26" s="103"/>
      <c r="S26" s="104" t="s">
        <v>1828</v>
      </c>
      <c r="T26" s="103"/>
      <c r="U26" s="103"/>
      <c r="V26" s="102"/>
    </row>
    <row r="27" spans="1:22" ht="15.5">
      <c r="A27" s="131"/>
      <c r="B27" s="101">
        <v>4.0999999999999996</v>
      </c>
      <c r="C27" s="103" t="str">
        <f>GOV!O207</f>
        <v>FM</v>
      </c>
      <c r="D27" s="103"/>
      <c r="E27" s="103"/>
      <c r="F27" s="103"/>
      <c r="G27" s="103"/>
      <c r="H27" s="103"/>
      <c r="I27" s="103"/>
      <c r="J27" s="103"/>
      <c r="K27" s="103" t="s">
        <v>1806</v>
      </c>
      <c r="L27" s="103"/>
      <c r="M27" s="103" t="s">
        <v>1806</v>
      </c>
      <c r="N27" s="103"/>
      <c r="O27" s="103"/>
      <c r="P27" s="103"/>
      <c r="Q27" s="103" t="str">
        <f>PLAN!O115</f>
        <v>FM</v>
      </c>
      <c r="R27" s="103"/>
      <c r="S27" s="103" t="s">
        <v>1806</v>
      </c>
      <c r="T27" s="103"/>
      <c r="U27" s="103"/>
      <c r="V27" s="102" t="s">
        <v>1824</v>
      </c>
    </row>
    <row r="28" spans="1:22" ht="15.5">
      <c r="A28" s="131"/>
      <c r="B28" s="101">
        <v>4.2</v>
      </c>
      <c r="C28" s="103"/>
      <c r="D28" s="103"/>
      <c r="E28" s="103"/>
      <c r="F28" s="103"/>
      <c r="G28" s="103"/>
      <c r="H28" s="103"/>
      <c r="I28" s="103"/>
      <c r="J28" s="103"/>
      <c r="K28" s="103"/>
      <c r="L28" s="103"/>
      <c r="M28" s="103" t="s">
        <v>1806</v>
      </c>
      <c r="N28" s="103"/>
      <c r="O28" s="103"/>
      <c r="P28" s="103"/>
      <c r="Q28" s="103"/>
      <c r="R28" s="103"/>
      <c r="S28" s="103" t="s">
        <v>1806</v>
      </c>
      <c r="T28" s="103"/>
      <c r="U28" s="103"/>
      <c r="V28" s="102"/>
    </row>
    <row r="29" spans="1:22" ht="15.5">
      <c r="A29" s="131"/>
      <c r="B29" s="101">
        <v>4.3</v>
      </c>
      <c r="C29" s="103"/>
      <c r="D29" s="103"/>
      <c r="E29" s="103"/>
      <c r="F29" s="103"/>
      <c r="G29" s="103"/>
      <c r="H29" s="103"/>
      <c r="I29" s="103"/>
      <c r="J29" s="103"/>
      <c r="K29" s="103"/>
      <c r="L29" s="103"/>
      <c r="M29" s="103" t="s">
        <v>1806</v>
      </c>
      <c r="N29" s="103"/>
      <c r="O29" s="103"/>
      <c r="P29" s="103"/>
      <c r="Q29" s="103"/>
      <c r="R29" s="103"/>
      <c r="S29" s="103"/>
      <c r="T29" s="103"/>
      <c r="U29" s="103"/>
      <c r="V29" s="102"/>
    </row>
    <row r="30" spans="1:22" ht="15.5">
      <c r="A30" s="131"/>
      <c r="B30" s="101">
        <v>4.4000000000000004</v>
      </c>
      <c r="C30" s="103"/>
      <c r="D30" s="103"/>
      <c r="E30" s="103"/>
      <c r="F30" s="103"/>
      <c r="G30" s="103"/>
      <c r="H30" s="103"/>
      <c r="I30" s="103"/>
      <c r="J30" s="103"/>
      <c r="K30" s="103"/>
      <c r="L30" s="103"/>
      <c r="M30" s="103" t="s">
        <v>1806</v>
      </c>
      <c r="N30" s="103"/>
      <c r="O30" s="103"/>
      <c r="P30" s="103"/>
      <c r="Q30" s="103"/>
      <c r="R30" s="103"/>
      <c r="S30" s="103"/>
      <c r="T30" s="103"/>
      <c r="U30" s="103"/>
      <c r="V30" s="102"/>
    </row>
    <row r="31" spans="1:22" ht="15.5">
      <c r="A31" s="131"/>
      <c r="B31" s="101">
        <v>4.5</v>
      </c>
      <c r="C31" s="103"/>
      <c r="D31" s="103"/>
      <c r="E31" s="103"/>
      <c r="F31" s="103"/>
      <c r="G31" s="103"/>
      <c r="H31" s="103"/>
      <c r="I31" s="103"/>
      <c r="J31" s="103"/>
      <c r="K31" s="103"/>
      <c r="L31" s="103"/>
      <c r="M31" s="103" t="s">
        <v>1806</v>
      </c>
      <c r="N31" s="103"/>
      <c r="O31" s="103"/>
      <c r="P31" s="103"/>
      <c r="Q31" s="103"/>
      <c r="R31" s="103"/>
      <c r="S31" s="103"/>
      <c r="T31" s="103"/>
      <c r="U31" s="103"/>
      <c r="V31" s="102"/>
    </row>
    <row r="32" spans="1:22" ht="15.5">
      <c r="A32" s="131" t="s">
        <v>422</v>
      </c>
      <c r="B32" s="103" t="s">
        <v>422</v>
      </c>
      <c r="C32" s="103"/>
      <c r="D32" s="103"/>
      <c r="E32" s="103"/>
      <c r="F32" s="103"/>
      <c r="G32" s="103"/>
      <c r="H32" s="103"/>
      <c r="I32" s="103"/>
      <c r="J32" s="103"/>
      <c r="K32" s="103"/>
      <c r="L32" s="103"/>
      <c r="M32" s="104" t="s">
        <v>1828</v>
      </c>
      <c r="N32" s="103"/>
      <c r="O32" s="103"/>
      <c r="P32" s="103"/>
      <c r="Q32" s="103"/>
      <c r="R32" s="103"/>
      <c r="S32" s="104" t="s">
        <v>1828</v>
      </c>
      <c r="T32" s="103"/>
      <c r="U32" s="103"/>
      <c r="V32" s="102"/>
    </row>
    <row r="33" spans="1:22" ht="15.5">
      <c r="A33" s="131"/>
      <c r="B33" s="101">
        <v>5.0999999999999996</v>
      </c>
      <c r="C33" s="103"/>
      <c r="D33" s="103"/>
      <c r="E33" s="103"/>
      <c r="F33" s="103"/>
      <c r="G33" s="103"/>
      <c r="H33" s="103"/>
      <c r="I33" s="103"/>
      <c r="J33" s="103"/>
      <c r="K33" s="103"/>
      <c r="L33" s="103"/>
      <c r="M33" s="103" t="s">
        <v>1806</v>
      </c>
      <c r="N33" s="103"/>
      <c r="O33" s="103"/>
      <c r="P33" s="103"/>
      <c r="Q33" s="103"/>
      <c r="R33" s="103"/>
      <c r="S33" s="103" t="s">
        <v>1806</v>
      </c>
      <c r="T33" s="103"/>
      <c r="U33" s="103"/>
      <c r="V33" s="102"/>
    </row>
    <row r="34" spans="1:22" ht="15.5">
      <c r="A34" s="131"/>
      <c r="B34" s="101">
        <v>5.2</v>
      </c>
      <c r="C34" s="103"/>
      <c r="D34" s="103"/>
      <c r="E34" s="103"/>
      <c r="F34" s="103"/>
      <c r="G34" s="103"/>
      <c r="H34" s="103"/>
      <c r="I34" s="103"/>
      <c r="J34" s="103"/>
      <c r="K34" s="103"/>
      <c r="L34" s="103"/>
      <c r="M34" s="103" t="s">
        <v>1806</v>
      </c>
      <c r="N34" s="103"/>
      <c r="O34" s="103"/>
      <c r="P34" s="103"/>
      <c r="Q34" s="103"/>
      <c r="R34" s="103"/>
      <c r="S34" s="103"/>
      <c r="T34" s="103"/>
      <c r="U34" s="103"/>
      <c r="V34" s="102"/>
    </row>
    <row r="35" spans="1:22" ht="15.5">
      <c r="A35" s="131"/>
      <c r="B35" s="101">
        <v>5.3</v>
      </c>
      <c r="C35" s="103"/>
      <c r="D35" s="103"/>
      <c r="E35" s="103"/>
      <c r="F35" s="103"/>
      <c r="G35" s="103"/>
      <c r="H35" s="103"/>
      <c r="I35" s="103"/>
      <c r="J35" s="103"/>
      <c r="K35" s="103"/>
      <c r="L35" s="103"/>
      <c r="M35" s="103" t="s">
        <v>1806</v>
      </c>
      <c r="N35" s="103"/>
      <c r="O35" s="103"/>
      <c r="P35" s="103"/>
      <c r="Q35" s="103"/>
      <c r="R35" s="103"/>
      <c r="S35" s="103"/>
      <c r="T35" s="103"/>
      <c r="U35" s="103"/>
      <c r="V35" s="102"/>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C4:V35">
    <cfRule type="cellIs" dxfId="3661" priority="26" operator="equal">
      <formula>"S"</formula>
    </cfRule>
    <cfRule type="cellIs" dxfId="3660" priority="27" stopIfTrue="1" operator="equal">
      <formula>"FM"</formula>
    </cfRule>
    <cfRule type="cellIs" dxfId="3659" priority="28" stopIfTrue="1" operator="equal">
      <formula>"LM"</formula>
    </cfRule>
    <cfRule type="cellIs" dxfId="3658" priority="29" stopIfTrue="1" operator="equal">
      <formula>"PM"</formula>
    </cfRule>
    <cfRule type="cellIs" dxfId="3657" priority="30" stopIfTrue="1" operator="equal">
      <formula>"DM"</formula>
    </cfRule>
  </conditionalFormatting>
  <conditionalFormatting sqref="B4">
    <cfRule type="cellIs" dxfId="3656" priority="21" operator="equal">
      <formula>"S"</formula>
    </cfRule>
    <cfRule type="cellIs" dxfId="3655" priority="22" stopIfTrue="1" operator="equal">
      <formula>"FM"</formula>
    </cfRule>
    <cfRule type="cellIs" dxfId="3654" priority="23" stopIfTrue="1" operator="equal">
      <formula>"LM"</formula>
    </cfRule>
    <cfRule type="cellIs" dxfId="3653" priority="24" stopIfTrue="1" operator="equal">
      <formula>"PM"</formula>
    </cfRule>
    <cfRule type="cellIs" dxfId="3652" priority="25" stopIfTrue="1" operator="equal">
      <formula>"DM"</formula>
    </cfRule>
  </conditionalFormatting>
  <conditionalFormatting sqref="B9">
    <cfRule type="cellIs" dxfId="3651" priority="16" operator="equal">
      <formula>"S"</formula>
    </cfRule>
    <cfRule type="cellIs" dxfId="3650" priority="17" stopIfTrue="1" operator="equal">
      <formula>"FM"</formula>
    </cfRule>
    <cfRule type="cellIs" dxfId="3649" priority="18" stopIfTrue="1" operator="equal">
      <formula>"LM"</formula>
    </cfRule>
    <cfRule type="cellIs" dxfId="3648" priority="19" stopIfTrue="1" operator="equal">
      <formula>"PM"</formula>
    </cfRule>
    <cfRule type="cellIs" dxfId="3647" priority="20" stopIfTrue="1" operator="equal">
      <formula>"DM"</formula>
    </cfRule>
  </conditionalFormatting>
  <conditionalFormatting sqref="B18">
    <cfRule type="cellIs" dxfId="3646" priority="11" operator="equal">
      <formula>"S"</formula>
    </cfRule>
    <cfRule type="cellIs" dxfId="3645" priority="12" stopIfTrue="1" operator="equal">
      <formula>"FM"</formula>
    </cfRule>
    <cfRule type="cellIs" dxfId="3644" priority="13" stopIfTrue="1" operator="equal">
      <formula>"LM"</formula>
    </cfRule>
    <cfRule type="cellIs" dxfId="3643" priority="14" stopIfTrue="1" operator="equal">
      <formula>"PM"</formula>
    </cfRule>
    <cfRule type="cellIs" dxfId="3642" priority="15" stopIfTrue="1" operator="equal">
      <formula>"DM"</formula>
    </cfRule>
  </conditionalFormatting>
  <conditionalFormatting sqref="B26">
    <cfRule type="cellIs" dxfId="3641" priority="6" operator="equal">
      <formula>"S"</formula>
    </cfRule>
    <cfRule type="cellIs" dxfId="3640" priority="7" stopIfTrue="1" operator="equal">
      <formula>"FM"</formula>
    </cfRule>
    <cfRule type="cellIs" dxfId="3639" priority="8" stopIfTrue="1" operator="equal">
      <formula>"LM"</formula>
    </cfRule>
    <cfRule type="cellIs" dxfId="3638" priority="9" stopIfTrue="1" operator="equal">
      <formula>"PM"</formula>
    </cfRule>
    <cfRule type="cellIs" dxfId="3637" priority="10" stopIfTrue="1" operator="equal">
      <formula>"DM"</formula>
    </cfRule>
  </conditionalFormatting>
  <conditionalFormatting sqref="B32">
    <cfRule type="cellIs" dxfId="3636" priority="1" operator="equal">
      <formula>"S"</formula>
    </cfRule>
    <cfRule type="cellIs" dxfId="3635" priority="2" stopIfTrue="1" operator="equal">
      <formula>"FM"</formula>
    </cfRule>
    <cfRule type="cellIs" dxfId="3634" priority="3" stopIfTrue="1" operator="equal">
      <formula>"LM"</formula>
    </cfRule>
    <cfRule type="cellIs" dxfId="3633" priority="4" stopIfTrue="1" operator="equal">
      <formula>"PM"</formula>
    </cfRule>
    <cfRule type="cellIs" dxfId="3632" priority="5" stopIfTrue="1" operator="equal">
      <formula>"DM"</formula>
    </cfRule>
  </conditionalFormatting>
  <pageMargins left="0.7" right="0.7" top="0.75" bottom="0.75" header="0.3" footer="0.3"/>
  <pageSetup scale="63"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F513751AC33344AB32CFD2920EFE649" ma:contentTypeVersion="11" ma:contentTypeDescription="Create a new document." ma:contentTypeScope="" ma:versionID="683516f7d70434a0e4dbd6c476be8d5b">
  <xsd:schema xmlns:xsd="http://www.w3.org/2001/XMLSchema" xmlns:xs="http://www.w3.org/2001/XMLSchema" xmlns:p="http://schemas.microsoft.com/office/2006/metadata/properties" xmlns:ns2="72e3a154-4955-46c3-9573-e9dec3e1f195" xmlns:ns3="ec500478-62e0-46fc-87f1-cfa988e486b4" targetNamespace="http://schemas.microsoft.com/office/2006/metadata/properties" ma:root="true" ma:fieldsID="cf4a15c6a1eec5dbba94230cc6a50510" ns2:_="" ns3:_="">
    <xsd:import namespace="72e3a154-4955-46c3-9573-e9dec3e1f195"/>
    <xsd:import namespace="ec500478-62e0-46fc-87f1-cfa988e486b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e3a154-4955-46c3-9573-e9dec3e1f1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c500478-62e0-46fc-87f1-cfa988e486b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3AD396B-AF60-40B6-B9B0-96840893AD50}">
  <ds:schemaRefs/>
</ds:datastoreItem>
</file>

<file path=customXml/itemProps2.xml><?xml version="1.0" encoding="utf-8"?>
<ds:datastoreItem xmlns:ds="http://schemas.openxmlformats.org/officeDocument/2006/customXml" ds:itemID="{48DCFCDF-3F77-46FB-BEE3-27BB18EEFC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2e3a154-4955-46c3-9573-e9dec3e1f195"/>
    <ds:schemaRef ds:uri="ec500478-62e0-46fc-87f1-cfa988e486b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E45FE28-8857-469C-99C1-F7A3286F624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35</vt:i4>
      </vt:variant>
      <vt:variant>
        <vt:lpstr>Named Ranges</vt:lpstr>
      </vt:variant>
      <vt:variant>
        <vt:i4>12</vt:i4>
      </vt:variant>
    </vt:vector>
  </HeadingPairs>
  <TitlesOfParts>
    <vt:vector size="47" baseType="lpstr">
      <vt:lpstr>OpenClose</vt:lpstr>
      <vt:lpstr>Findings</vt:lpstr>
      <vt:lpstr>tmp</vt:lpstr>
      <vt:lpstr>ou</vt:lpstr>
      <vt:lpstr>ou-gov&amp;ii</vt:lpstr>
      <vt:lpstr>p1</vt:lpstr>
      <vt:lpstr>p2</vt:lpstr>
      <vt:lpstr>p3</vt:lpstr>
      <vt:lpstr>p4</vt:lpstr>
      <vt:lpstr>p5</vt:lpstr>
      <vt:lpstr>p6</vt:lpstr>
      <vt:lpstr>s1</vt:lpstr>
      <vt:lpstr>s2</vt:lpstr>
      <vt:lpstr>s3</vt:lpstr>
      <vt:lpstr>s4</vt:lpstr>
      <vt:lpstr>PI</vt:lpstr>
      <vt:lpstr>TS</vt:lpstr>
      <vt:lpstr>PQA</vt:lpstr>
      <vt:lpstr>PR</vt:lpstr>
      <vt:lpstr>RDM</vt:lpstr>
      <vt:lpstr>VV</vt:lpstr>
      <vt:lpstr>MPM</vt:lpstr>
      <vt:lpstr>PAD</vt:lpstr>
      <vt:lpstr>PCM</vt:lpstr>
      <vt:lpstr>RSK</vt:lpstr>
      <vt:lpstr>OT</vt:lpstr>
      <vt:lpstr>EST</vt:lpstr>
      <vt:lpstr>MC</vt:lpstr>
      <vt:lpstr>PLAN</vt:lpstr>
      <vt:lpstr>CAR</vt:lpstr>
      <vt:lpstr>GOV</vt:lpstr>
      <vt:lpstr>CM</vt:lpstr>
      <vt:lpstr>DAR</vt:lpstr>
      <vt:lpstr>SAM</vt:lpstr>
      <vt:lpstr>II</vt:lpstr>
      <vt:lpstr>ou!Print_Area</vt:lpstr>
      <vt:lpstr>'ou-gov&amp;ii'!Print_Area</vt:lpstr>
      <vt:lpstr>'p1'!Print_Area</vt:lpstr>
      <vt:lpstr>'p2'!Print_Area</vt:lpstr>
      <vt:lpstr>'p3'!Print_Area</vt:lpstr>
      <vt:lpstr>'p4'!Print_Area</vt:lpstr>
      <vt:lpstr>'p5'!Print_Area</vt:lpstr>
      <vt:lpstr>'p6'!Print_Area</vt:lpstr>
      <vt:lpstr>'s1'!Print_Area</vt:lpstr>
      <vt:lpstr>'s2'!Print_Area</vt:lpstr>
      <vt:lpstr>'s3'!Print_Area</vt:lpstr>
      <vt:lpstr>'s4'!Print_Area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Pieter van Zyl</dc:creator>
  <cp:lastModifiedBy>Pieter van Zyl</cp:lastModifiedBy>
  <cp:lastPrinted>2021-01-16T18:18:06Z</cp:lastPrinted>
  <dcterms:created xsi:type="dcterms:W3CDTF">2020-10-07T16:24:00Z</dcterms:created>
  <dcterms:modified xsi:type="dcterms:W3CDTF">2021-01-21T11:03:00Z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0x0101001F513751AC33344AB32CFD2920EFE649</vt:lpwstr>
  </property>
  <property fmtid="{D5CDD505-2E9C-101B-9397-08002B2CF9AE}" pid="3" name="KSOProductBuildVer">
    <vt:lpwstr>2052-11.1.0.10228</vt:lpwstr>
  </property>
</Properties>
</file>