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vel_fee_calc\"/>
    </mc:Choice>
  </mc:AlternateContent>
  <bookViews>
    <workbookView xWindow="240" yWindow="15" windowWidth="16095" windowHeight="9660" tabRatio="896" firstSheet="6" activeTab="10"/>
  </bookViews>
  <sheets>
    <sheet name="房型价格表" sheetId="1" r:id="rId1"/>
    <sheet name="房型简称" sheetId="2" r:id="rId2"/>
    <sheet name="房型打包价格表" sheetId="3" r:id="rId3"/>
    <sheet name="第三人费用表(打包情况)" sheetId="6" r:id="rId4"/>
    <sheet name="餐费价格表" sheetId="4" r:id="rId5"/>
    <sheet name="交通组合价格表" sheetId="5" r:id="rId6"/>
    <sheet name="住付优惠表" sheetId="11" r:id="rId7"/>
    <sheet name="节假日附加费和强制费用表" sheetId="7" r:id="rId8"/>
    <sheet name="EBD折扣表" sheetId="9" r:id="rId9"/>
    <sheet name="LSD折扣表" sheetId="10" r:id="rId10"/>
    <sheet name="其他单价表" sheetId="8" r:id="rId11"/>
  </sheets>
  <definedNames>
    <definedName name="_xlnm._FilterDatabase" localSheetId="3" hidden="1">'第三人费用表(打包情况)'!$D$1:$D$39</definedName>
  </definedNames>
  <calcPr calcId="162913"/>
</workbook>
</file>

<file path=xl/calcChain.xml><?xml version="1.0" encoding="utf-8"?>
<calcChain xmlns="http://schemas.openxmlformats.org/spreadsheetml/2006/main">
  <c r="J32" i="6" l="1"/>
  <c r="J33" i="6"/>
  <c r="J34" i="6"/>
  <c r="J35" i="6"/>
  <c r="J36" i="6"/>
  <c r="J37" i="6"/>
  <c r="J38" i="6"/>
  <c r="J39" i="6"/>
  <c r="J31" i="6"/>
  <c r="J13" i="6"/>
  <c r="J14" i="6"/>
  <c r="J15" i="6"/>
  <c r="J16" i="6"/>
  <c r="J17" i="6"/>
  <c r="J18" i="6"/>
  <c r="J19" i="6"/>
  <c r="J20" i="6"/>
  <c r="J12" i="6"/>
  <c r="H20" i="6"/>
  <c r="F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F10" i="6" l="1"/>
  <c r="H10" i="6"/>
  <c r="H9" i="6"/>
  <c r="F9" i="6"/>
  <c r="H8" i="6"/>
  <c r="F8" i="6"/>
  <c r="H7" i="6"/>
  <c r="F7" i="6"/>
  <c r="H5" i="6"/>
  <c r="F5" i="6"/>
  <c r="H4" i="6"/>
  <c r="F4" i="6"/>
  <c r="H3" i="6"/>
  <c r="F3" i="6"/>
  <c r="H2" i="6"/>
  <c r="F2" i="6"/>
  <c r="C3" i="5" l="1"/>
  <c r="B3" i="5"/>
  <c r="C2" i="5"/>
  <c r="B2" i="5"/>
</calcChain>
</file>

<file path=xl/sharedStrings.xml><?xml version="1.0" encoding="utf-8"?>
<sst xmlns="http://schemas.openxmlformats.org/spreadsheetml/2006/main" count="617" uniqueCount="123">
  <si>
    <t>起始日期</t>
  </si>
  <si>
    <t>终止日期</t>
  </si>
  <si>
    <t>最大容纳人数(无附加费)</t>
  </si>
  <si>
    <t>最大容纳人数(有附加费)</t>
  </si>
  <si>
    <t>单价</t>
  </si>
  <si>
    <t>房型</t>
  </si>
  <si>
    <t>Garden Villa</t>
  </si>
  <si>
    <t>Beach Villa</t>
  </si>
  <si>
    <t>Water Villa</t>
  </si>
  <si>
    <t>Beach Pool Villa</t>
  </si>
  <si>
    <t>Dhoni Pool Villa</t>
  </si>
  <si>
    <t>Two Bedroom Water Suite with pool</t>
  </si>
  <si>
    <t>20181101</t>
  </si>
  <si>
    <t>20181224</t>
  </si>
  <si>
    <t>20190108</t>
  </si>
  <si>
    <t>20190301</t>
  </si>
  <si>
    <t>20190416</t>
  </si>
  <si>
    <t>20181223</t>
  </si>
  <si>
    <t>20190107</t>
  </si>
  <si>
    <t>20190228</t>
  </si>
  <si>
    <t>20190415</t>
  </si>
  <si>
    <t>20191031</t>
  </si>
  <si>
    <t>(2+2)/3</t>
  </si>
  <si>
    <t>(2+2)/(3+1)</t>
  </si>
  <si>
    <t>4+2</t>
  </si>
  <si>
    <t>房型简称</t>
  </si>
  <si>
    <t>房型全称</t>
  </si>
  <si>
    <t>房型1</t>
  </si>
  <si>
    <t>房型2</t>
  </si>
  <si>
    <t>房型3</t>
  </si>
  <si>
    <t>房型4</t>
  </si>
  <si>
    <t>房型5</t>
  </si>
  <si>
    <t>房型6</t>
  </si>
  <si>
    <t>BB</t>
  </si>
  <si>
    <t>HB</t>
  </si>
  <si>
    <t>FB</t>
  </si>
  <si>
    <t>AI</t>
  </si>
  <si>
    <t>PAI</t>
  </si>
  <si>
    <t>打包房型全称</t>
  </si>
  <si>
    <t>2n garden villa</t>
  </si>
  <si>
    <t>2n beach villa</t>
  </si>
  <si>
    <t>2n beach pool villa</t>
  </si>
  <si>
    <t>2n dhoni pool villa</t>
  </si>
  <si>
    <t>2n two bedroom suite</t>
  </si>
  <si>
    <t>4n garden villa</t>
  </si>
  <si>
    <t>4n beach villa</t>
  </si>
  <si>
    <t>4n beach pool villa</t>
  </si>
  <si>
    <t>4n dhoni pool villa</t>
  </si>
  <si>
    <t>4n two bedroom suite</t>
  </si>
  <si>
    <t>3n garden villa+1n water villa</t>
  </si>
  <si>
    <t>2n garden villa+2n water villa</t>
  </si>
  <si>
    <t>3n beach villa+1n water villa</t>
  </si>
  <si>
    <t>2n beach villa+2n water villa</t>
  </si>
  <si>
    <t>4n water villa</t>
  </si>
  <si>
    <t>2n water villa+2n beach pool villa</t>
  </si>
  <si>
    <t>2n water villa+2n Dhoni pool villa</t>
  </si>
  <si>
    <t>分类</t>
  </si>
  <si>
    <t>成人</t>
  </si>
  <si>
    <t>儿童</t>
  </si>
  <si>
    <t>婴儿</t>
  </si>
  <si>
    <t>单程内飞快艇和单程水飞</t>
  </si>
  <si>
    <t>单程快艇和单程水飞</t>
  </si>
  <si>
    <t>往返快艇</t>
  </si>
  <si>
    <t>往返内飞</t>
  </si>
  <si>
    <t>往返水飞</t>
  </si>
  <si>
    <t>往返内飞快艇</t>
  </si>
  <si>
    <t>类型</t>
  </si>
  <si>
    <t>附加费</t>
  </si>
  <si>
    <t>20181231</t>
  </si>
  <si>
    <t>20190201</t>
  </si>
  <si>
    <t>20190212</t>
  </si>
  <si>
    <t>名称</t>
  </si>
  <si>
    <t>成人环境税</t>
  </si>
  <si>
    <t>儿童环境税</t>
  </si>
  <si>
    <t>婴儿环境税</t>
  </si>
  <si>
    <t>Garden Villa第三成人费用(合同)</t>
  </si>
  <si>
    <t>Beach Villa第三成人费用(合同)</t>
  </si>
  <si>
    <t>Water Villa第三成人费用(合同)</t>
  </si>
  <si>
    <t>Beach Pool Villa第三成人费用(合同)</t>
  </si>
  <si>
    <t>Dhoni Pool Villa第三成人费用(合同)</t>
  </si>
  <si>
    <t>Two Bedroom Water Suite with pool第三成人费用(合同)</t>
  </si>
  <si>
    <t>6</t>
  </si>
  <si>
    <t>打包适用入住时间段</t>
  </si>
  <si>
    <t>打包所含费用</t>
  </si>
  <si>
    <t>20181211-20190415</t>
  </si>
  <si>
    <t>单程水飞单程快艇</t>
  </si>
  <si>
    <t>来回水飞</t>
  </si>
  <si>
    <t>2人内飞</t>
  </si>
  <si>
    <t>混住费</t>
  </si>
  <si>
    <t>LSD和EBD是否适用于第三人和餐型</t>
  </si>
  <si>
    <t>EBD和LSD不可混用的日期</t>
  </si>
  <si>
    <t>数值</t>
  </si>
  <si>
    <t>0</t>
  </si>
  <si>
    <t>否</t>
  </si>
  <si>
    <t>适用时间段</t>
  </si>
  <si>
    <t>提前预定天数</t>
  </si>
  <si>
    <t>折扣</t>
  </si>
  <si>
    <t>20181101-20191031</t>
  </si>
  <si>
    <t>10</t>
  </si>
  <si>
    <t>0.92</t>
  </si>
  <si>
    <t>60</t>
  </si>
  <si>
    <t>0.88</t>
  </si>
  <si>
    <t>入住天数</t>
  </si>
  <si>
    <t>20181101-20190415</t>
  </si>
  <si>
    <t>0-4</t>
  </si>
  <si>
    <t>1</t>
  </si>
  <si>
    <t>20190416-20191031</t>
  </si>
  <si>
    <t>5-6</t>
  </si>
  <si>
    <t>0.9</t>
  </si>
  <si>
    <t>7-9</t>
  </si>
  <si>
    <t>0.85</t>
  </si>
  <si>
    <t>0.8</t>
  </si>
  <si>
    <t>免费夜强制费</t>
  </si>
  <si>
    <t>住付优惠</t>
  </si>
  <si>
    <t>20181101-20181223</t>
  </si>
  <si>
    <t>4-3</t>
  </si>
  <si>
    <t>7-5</t>
  </si>
  <si>
    <t>10-7</t>
  </si>
  <si>
    <t>18-13</t>
  </si>
  <si>
    <t>20181224-20191031</t>
  </si>
  <si>
    <t>13-10</t>
  </si>
  <si>
    <t>免费夜固定房费价格</t>
  </si>
  <si>
    <t>第三成人免费夜固定房费价格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</si>
</sst>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H11" sqref="H11"/>
    </sheetView>
  </sheetViews>
  <sheetFormatPr defaultRowHeight="13.5" x14ac:dyDescent="0.15"/>
  <cols>
    <col min="1" max="1" width="29.25" customWidth="1"/>
    <col min="4" max="4" width="23.25" customWidth="1"/>
    <col min="5" max="5" width="24.875" customWidth="1"/>
  </cols>
  <sheetData>
    <row r="1" spans="1:6" x14ac:dyDescent="0.1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15">
      <c r="A2" s="1" t="s">
        <v>6</v>
      </c>
      <c r="B2" t="s">
        <v>12</v>
      </c>
      <c r="C2" t="s">
        <v>17</v>
      </c>
      <c r="D2">
        <v>1</v>
      </c>
      <c r="E2" t="s">
        <v>22</v>
      </c>
      <c r="F2">
        <v>0</v>
      </c>
    </row>
    <row r="3" spans="1:6" x14ac:dyDescent="0.15">
      <c r="A3" s="1" t="s">
        <v>6</v>
      </c>
      <c r="B3" t="s">
        <v>12</v>
      </c>
      <c r="C3" t="s">
        <v>17</v>
      </c>
      <c r="D3">
        <v>2</v>
      </c>
      <c r="E3" t="s">
        <v>22</v>
      </c>
      <c r="F3">
        <v>407</v>
      </c>
    </row>
    <row r="4" spans="1:6" x14ac:dyDescent="0.15">
      <c r="A4" s="1" t="s">
        <v>6</v>
      </c>
      <c r="B4" t="s">
        <v>13</v>
      </c>
      <c r="C4" t="s">
        <v>18</v>
      </c>
      <c r="D4">
        <v>1</v>
      </c>
      <c r="E4" t="s">
        <v>22</v>
      </c>
      <c r="F4">
        <v>0</v>
      </c>
    </row>
    <row r="5" spans="1:6" x14ac:dyDescent="0.15">
      <c r="A5" s="1" t="s">
        <v>6</v>
      </c>
      <c r="B5" t="s">
        <v>13</v>
      </c>
      <c r="C5" t="s">
        <v>18</v>
      </c>
      <c r="D5">
        <v>2</v>
      </c>
      <c r="E5" t="s">
        <v>22</v>
      </c>
      <c r="F5">
        <v>550</v>
      </c>
    </row>
    <row r="6" spans="1:6" x14ac:dyDescent="0.15">
      <c r="A6" s="1" t="s">
        <v>6</v>
      </c>
      <c r="B6" t="s">
        <v>14</v>
      </c>
      <c r="C6" t="s">
        <v>19</v>
      </c>
      <c r="D6">
        <v>1</v>
      </c>
      <c r="E6" t="s">
        <v>22</v>
      </c>
      <c r="F6">
        <v>0</v>
      </c>
    </row>
    <row r="7" spans="1:6" x14ac:dyDescent="0.15">
      <c r="A7" s="1" t="s">
        <v>6</v>
      </c>
      <c r="B7" t="s">
        <v>14</v>
      </c>
      <c r="C7" t="s">
        <v>19</v>
      </c>
      <c r="D7">
        <v>2</v>
      </c>
      <c r="E7" t="s">
        <v>22</v>
      </c>
      <c r="F7">
        <v>446</v>
      </c>
    </row>
    <row r="8" spans="1:6" x14ac:dyDescent="0.15">
      <c r="A8" s="1" t="s">
        <v>6</v>
      </c>
      <c r="B8" t="s">
        <v>15</v>
      </c>
      <c r="C8" t="s">
        <v>20</v>
      </c>
      <c r="D8">
        <v>1</v>
      </c>
      <c r="E8" t="s">
        <v>22</v>
      </c>
      <c r="F8">
        <v>0</v>
      </c>
    </row>
    <row r="9" spans="1:6" x14ac:dyDescent="0.15">
      <c r="A9" s="1" t="s">
        <v>6</v>
      </c>
      <c r="B9" t="s">
        <v>15</v>
      </c>
      <c r="C9" t="s">
        <v>20</v>
      </c>
      <c r="D9">
        <v>2</v>
      </c>
      <c r="E9" t="s">
        <v>22</v>
      </c>
      <c r="F9">
        <v>407</v>
      </c>
    </row>
    <row r="10" spans="1:6" x14ac:dyDescent="0.15">
      <c r="A10" s="1" t="s">
        <v>6</v>
      </c>
      <c r="B10" t="s">
        <v>16</v>
      </c>
      <c r="C10" t="s">
        <v>21</v>
      </c>
      <c r="D10">
        <v>1</v>
      </c>
      <c r="E10" t="s">
        <v>22</v>
      </c>
      <c r="F10">
        <v>0</v>
      </c>
    </row>
    <row r="11" spans="1:6" x14ac:dyDescent="0.15">
      <c r="A11" s="1" t="s">
        <v>6</v>
      </c>
      <c r="B11" t="s">
        <v>16</v>
      </c>
      <c r="C11" t="s">
        <v>21</v>
      </c>
      <c r="D11">
        <v>2</v>
      </c>
      <c r="E11" t="s">
        <v>22</v>
      </c>
      <c r="F11">
        <v>385</v>
      </c>
    </row>
    <row r="12" spans="1:6" x14ac:dyDescent="0.15">
      <c r="A12" s="1" t="s">
        <v>7</v>
      </c>
      <c r="B12" t="s">
        <v>12</v>
      </c>
      <c r="C12" t="s">
        <v>17</v>
      </c>
      <c r="D12">
        <v>1</v>
      </c>
      <c r="E12" t="s">
        <v>22</v>
      </c>
      <c r="F12">
        <v>0</v>
      </c>
    </row>
    <row r="13" spans="1:6" x14ac:dyDescent="0.15">
      <c r="A13" s="1" t="s">
        <v>7</v>
      </c>
      <c r="B13" t="s">
        <v>12</v>
      </c>
      <c r="C13" t="s">
        <v>17</v>
      </c>
      <c r="D13">
        <v>2</v>
      </c>
      <c r="E13" t="s">
        <v>22</v>
      </c>
      <c r="F13">
        <v>517</v>
      </c>
    </row>
    <row r="14" spans="1:6" x14ac:dyDescent="0.15">
      <c r="A14" s="1" t="s">
        <v>7</v>
      </c>
      <c r="B14" t="s">
        <v>13</v>
      </c>
      <c r="C14" t="s">
        <v>18</v>
      </c>
      <c r="D14">
        <v>1</v>
      </c>
      <c r="E14" t="s">
        <v>22</v>
      </c>
      <c r="F14">
        <v>0</v>
      </c>
    </row>
    <row r="15" spans="1:6" x14ac:dyDescent="0.15">
      <c r="A15" s="1" t="s">
        <v>7</v>
      </c>
      <c r="B15" t="s">
        <v>13</v>
      </c>
      <c r="C15" t="s">
        <v>18</v>
      </c>
      <c r="D15">
        <v>2</v>
      </c>
      <c r="E15" t="s">
        <v>22</v>
      </c>
      <c r="F15">
        <v>660</v>
      </c>
    </row>
    <row r="16" spans="1:6" x14ac:dyDescent="0.15">
      <c r="A16" s="1" t="s">
        <v>7</v>
      </c>
      <c r="B16" t="s">
        <v>14</v>
      </c>
      <c r="C16" t="s">
        <v>19</v>
      </c>
      <c r="D16">
        <v>1</v>
      </c>
      <c r="E16" t="s">
        <v>22</v>
      </c>
      <c r="F16">
        <v>0</v>
      </c>
    </row>
    <row r="17" spans="1:6" x14ac:dyDescent="0.15">
      <c r="A17" s="1" t="s">
        <v>7</v>
      </c>
      <c r="B17" t="s">
        <v>14</v>
      </c>
      <c r="C17" t="s">
        <v>19</v>
      </c>
      <c r="D17">
        <v>2</v>
      </c>
      <c r="E17" t="s">
        <v>22</v>
      </c>
      <c r="F17">
        <v>572</v>
      </c>
    </row>
    <row r="18" spans="1:6" x14ac:dyDescent="0.15">
      <c r="A18" s="1" t="s">
        <v>7</v>
      </c>
      <c r="B18" t="s">
        <v>15</v>
      </c>
      <c r="C18" t="s">
        <v>20</v>
      </c>
      <c r="D18">
        <v>1</v>
      </c>
      <c r="E18" t="s">
        <v>22</v>
      </c>
      <c r="F18">
        <v>0</v>
      </c>
    </row>
    <row r="19" spans="1:6" x14ac:dyDescent="0.15">
      <c r="A19" s="1" t="s">
        <v>7</v>
      </c>
      <c r="B19" t="s">
        <v>15</v>
      </c>
      <c r="C19" t="s">
        <v>20</v>
      </c>
      <c r="D19">
        <v>2</v>
      </c>
      <c r="E19" t="s">
        <v>22</v>
      </c>
      <c r="F19">
        <v>517</v>
      </c>
    </row>
    <row r="20" spans="1:6" x14ac:dyDescent="0.15">
      <c r="A20" s="1" t="s">
        <v>7</v>
      </c>
      <c r="B20" t="s">
        <v>16</v>
      </c>
      <c r="C20" t="s">
        <v>21</v>
      </c>
      <c r="D20">
        <v>1</v>
      </c>
      <c r="E20" t="s">
        <v>22</v>
      </c>
      <c r="F20">
        <v>0</v>
      </c>
    </row>
    <row r="21" spans="1:6" x14ac:dyDescent="0.15">
      <c r="A21" s="1" t="s">
        <v>7</v>
      </c>
      <c r="B21" t="s">
        <v>16</v>
      </c>
      <c r="C21" t="s">
        <v>21</v>
      </c>
      <c r="D21">
        <v>2</v>
      </c>
      <c r="E21" t="s">
        <v>22</v>
      </c>
      <c r="F21">
        <v>495</v>
      </c>
    </row>
    <row r="22" spans="1:6" x14ac:dyDescent="0.15">
      <c r="A22" s="1" t="s">
        <v>8</v>
      </c>
      <c r="B22" t="s">
        <v>12</v>
      </c>
      <c r="C22" t="s">
        <v>17</v>
      </c>
      <c r="D22">
        <v>1</v>
      </c>
      <c r="E22" t="s">
        <v>22</v>
      </c>
      <c r="F22">
        <v>0</v>
      </c>
    </row>
    <row r="23" spans="1:6" x14ac:dyDescent="0.15">
      <c r="A23" s="1" t="s">
        <v>8</v>
      </c>
      <c r="B23" t="s">
        <v>12</v>
      </c>
      <c r="C23" t="s">
        <v>17</v>
      </c>
      <c r="D23">
        <v>2</v>
      </c>
      <c r="E23" t="s">
        <v>22</v>
      </c>
      <c r="F23">
        <v>722</v>
      </c>
    </row>
    <row r="24" spans="1:6" x14ac:dyDescent="0.15">
      <c r="A24" s="1" t="s">
        <v>8</v>
      </c>
      <c r="B24" t="s">
        <v>13</v>
      </c>
      <c r="C24" t="s">
        <v>18</v>
      </c>
      <c r="D24">
        <v>1</v>
      </c>
      <c r="E24" t="s">
        <v>22</v>
      </c>
      <c r="F24">
        <v>0</v>
      </c>
    </row>
    <row r="25" spans="1:6" x14ac:dyDescent="0.15">
      <c r="A25" s="1" t="s">
        <v>8</v>
      </c>
      <c r="B25" t="s">
        <v>13</v>
      </c>
      <c r="C25" t="s">
        <v>18</v>
      </c>
      <c r="D25">
        <v>2</v>
      </c>
      <c r="E25" t="s">
        <v>22</v>
      </c>
      <c r="F25">
        <v>847</v>
      </c>
    </row>
    <row r="26" spans="1:6" x14ac:dyDescent="0.15">
      <c r="A26" s="1" t="s">
        <v>8</v>
      </c>
      <c r="B26" t="s">
        <v>14</v>
      </c>
      <c r="C26" t="s">
        <v>19</v>
      </c>
      <c r="D26">
        <v>1</v>
      </c>
      <c r="E26" t="s">
        <v>22</v>
      </c>
      <c r="F26">
        <v>0</v>
      </c>
    </row>
    <row r="27" spans="1:6" x14ac:dyDescent="0.15">
      <c r="A27" s="1" t="s">
        <v>8</v>
      </c>
      <c r="B27" t="s">
        <v>14</v>
      </c>
      <c r="C27" t="s">
        <v>19</v>
      </c>
      <c r="D27">
        <v>2</v>
      </c>
      <c r="E27" t="s">
        <v>22</v>
      </c>
      <c r="F27">
        <v>772</v>
      </c>
    </row>
    <row r="28" spans="1:6" x14ac:dyDescent="0.15">
      <c r="A28" s="1" t="s">
        <v>8</v>
      </c>
      <c r="B28" t="s">
        <v>15</v>
      </c>
      <c r="C28" t="s">
        <v>20</v>
      </c>
      <c r="D28">
        <v>1</v>
      </c>
      <c r="E28" t="s">
        <v>22</v>
      </c>
      <c r="F28">
        <v>0</v>
      </c>
    </row>
    <row r="29" spans="1:6" x14ac:dyDescent="0.15">
      <c r="A29" s="1" t="s">
        <v>8</v>
      </c>
      <c r="B29" t="s">
        <v>15</v>
      </c>
      <c r="C29" t="s">
        <v>20</v>
      </c>
      <c r="D29">
        <v>2</v>
      </c>
      <c r="E29" t="s">
        <v>22</v>
      </c>
      <c r="F29">
        <v>722</v>
      </c>
    </row>
    <row r="30" spans="1:6" x14ac:dyDescent="0.15">
      <c r="A30" s="1" t="s">
        <v>8</v>
      </c>
      <c r="B30" t="s">
        <v>16</v>
      </c>
      <c r="C30" t="s">
        <v>21</v>
      </c>
      <c r="D30">
        <v>1</v>
      </c>
      <c r="E30" t="s">
        <v>22</v>
      </c>
      <c r="F30">
        <v>0</v>
      </c>
    </row>
    <row r="31" spans="1:6" x14ac:dyDescent="0.15">
      <c r="A31" s="1" t="s">
        <v>8</v>
      </c>
      <c r="B31" t="s">
        <v>16</v>
      </c>
      <c r="C31" t="s">
        <v>21</v>
      </c>
      <c r="D31">
        <v>2</v>
      </c>
      <c r="E31" t="s">
        <v>22</v>
      </c>
      <c r="F31">
        <v>647</v>
      </c>
    </row>
    <row r="32" spans="1:6" x14ac:dyDescent="0.15">
      <c r="A32" s="1" t="s">
        <v>9</v>
      </c>
      <c r="B32" t="s">
        <v>12</v>
      </c>
      <c r="C32" t="s">
        <v>17</v>
      </c>
      <c r="D32">
        <v>1</v>
      </c>
      <c r="E32" t="s">
        <v>23</v>
      </c>
      <c r="F32">
        <v>0</v>
      </c>
    </row>
    <row r="33" spans="1:6" x14ac:dyDescent="0.15">
      <c r="A33" s="1" t="s">
        <v>9</v>
      </c>
      <c r="B33" t="s">
        <v>12</v>
      </c>
      <c r="C33" t="s">
        <v>17</v>
      </c>
      <c r="D33">
        <v>2</v>
      </c>
      <c r="E33" t="s">
        <v>23</v>
      </c>
      <c r="F33">
        <v>772</v>
      </c>
    </row>
    <row r="34" spans="1:6" x14ac:dyDescent="0.15">
      <c r="A34" s="1" t="s">
        <v>9</v>
      </c>
      <c r="B34" t="s">
        <v>13</v>
      </c>
      <c r="C34" t="s">
        <v>18</v>
      </c>
      <c r="D34">
        <v>1</v>
      </c>
      <c r="E34" t="s">
        <v>23</v>
      </c>
      <c r="F34">
        <v>0</v>
      </c>
    </row>
    <row r="35" spans="1:6" x14ac:dyDescent="0.15">
      <c r="A35" s="1" t="s">
        <v>9</v>
      </c>
      <c r="B35" t="s">
        <v>13</v>
      </c>
      <c r="C35" t="s">
        <v>18</v>
      </c>
      <c r="D35">
        <v>2</v>
      </c>
      <c r="E35" t="s">
        <v>23</v>
      </c>
      <c r="F35">
        <v>1172</v>
      </c>
    </row>
    <row r="36" spans="1:6" x14ac:dyDescent="0.15">
      <c r="A36" s="1" t="s">
        <v>9</v>
      </c>
      <c r="B36" t="s">
        <v>14</v>
      </c>
      <c r="C36" t="s">
        <v>19</v>
      </c>
      <c r="D36">
        <v>1</v>
      </c>
      <c r="E36" t="s">
        <v>23</v>
      </c>
      <c r="F36">
        <v>0</v>
      </c>
    </row>
    <row r="37" spans="1:6" x14ac:dyDescent="0.15">
      <c r="A37" s="1" t="s">
        <v>9</v>
      </c>
      <c r="B37" t="s">
        <v>14</v>
      </c>
      <c r="C37" t="s">
        <v>19</v>
      </c>
      <c r="D37">
        <v>2</v>
      </c>
      <c r="E37" t="s">
        <v>23</v>
      </c>
      <c r="F37">
        <v>872</v>
      </c>
    </row>
    <row r="38" spans="1:6" x14ac:dyDescent="0.15">
      <c r="A38" s="1" t="s">
        <v>9</v>
      </c>
      <c r="B38" t="s">
        <v>15</v>
      </c>
      <c r="C38" t="s">
        <v>20</v>
      </c>
      <c r="D38">
        <v>1</v>
      </c>
      <c r="E38" t="s">
        <v>23</v>
      </c>
      <c r="F38">
        <v>0</v>
      </c>
    </row>
    <row r="39" spans="1:6" x14ac:dyDescent="0.15">
      <c r="A39" s="1" t="s">
        <v>9</v>
      </c>
      <c r="B39" t="s">
        <v>15</v>
      </c>
      <c r="C39" t="s">
        <v>20</v>
      </c>
      <c r="D39">
        <v>2</v>
      </c>
      <c r="E39" t="s">
        <v>23</v>
      </c>
      <c r="F39">
        <v>772</v>
      </c>
    </row>
    <row r="40" spans="1:6" x14ac:dyDescent="0.15">
      <c r="A40" s="1" t="s">
        <v>9</v>
      </c>
      <c r="B40" t="s">
        <v>16</v>
      </c>
      <c r="C40" t="s">
        <v>21</v>
      </c>
      <c r="D40">
        <v>1</v>
      </c>
      <c r="E40" t="s">
        <v>23</v>
      </c>
      <c r="F40">
        <v>0</v>
      </c>
    </row>
    <row r="41" spans="1:6" x14ac:dyDescent="0.15">
      <c r="A41" s="1" t="s">
        <v>9</v>
      </c>
      <c r="B41" t="s">
        <v>16</v>
      </c>
      <c r="C41" t="s">
        <v>21</v>
      </c>
      <c r="D41">
        <v>2</v>
      </c>
      <c r="E41" t="s">
        <v>23</v>
      </c>
      <c r="F41">
        <v>712</v>
      </c>
    </row>
    <row r="42" spans="1:6" x14ac:dyDescent="0.15">
      <c r="A42" s="1" t="s">
        <v>10</v>
      </c>
      <c r="B42" t="s">
        <v>12</v>
      </c>
      <c r="C42" t="s">
        <v>17</v>
      </c>
      <c r="D42">
        <v>1</v>
      </c>
      <c r="E42" t="s">
        <v>23</v>
      </c>
      <c r="F42">
        <v>0</v>
      </c>
    </row>
    <row r="43" spans="1:6" x14ac:dyDescent="0.15">
      <c r="A43" s="1" t="s">
        <v>10</v>
      </c>
      <c r="B43" t="s">
        <v>12</v>
      </c>
      <c r="C43" t="s">
        <v>17</v>
      </c>
      <c r="D43">
        <v>2</v>
      </c>
      <c r="E43" t="s">
        <v>23</v>
      </c>
      <c r="F43">
        <v>857</v>
      </c>
    </row>
    <row r="44" spans="1:6" x14ac:dyDescent="0.15">
      <c r="A44" s="1" t="s">
        <v>10</v>
      </c>
      <c r="B44" t="s">
        <v>13</v>
      </c>
      <c r="C44" t="s">
        <v>18</v>
      </c>
      <c r="D44">
        <v>1</v>
      </c>
      <c r="E44" t="s">
        <v>23</v>
      </c>
      <c r="F44">
        <v>0</v>
      </c>
    </row>
    <row r="45" spans="1:6" x14ac:dyDescent="0.15">
      <c r="A45" s="1" t="s">
        <v>10</v>
      </c>
      <c r="B45" t="s">
        <v>13</v>
      </c>
      <c r="C45" t="s">
        <v>18</v>
      </c>
      <c r="D45">
        <v>2</v>
      </c>
      <c r="E45" t="s">
        <v>23</v>
      </c>
      <c r="F45">
        <v>1257</v>
      </c>
    </row>
    <row r="46" spans="1:6" x14ac:dyDescent="0.15">
      <c r="A46" s="1" t="s">
        <v>10</v>
      </c>
      <c r="B46" t="s">
        <v>14</v>
      </c>
      <c r="C46" t="s">
        <v>19</v>
      </c>
      <c r="D46">
        <v>1</v>
      </c>
      <c r="E46" t="s">
        <v>23</v>
      </c>
      <c r="F46">
        <v>0</v>
      </c>
    </row>
    <row r="47" spans="1:6" x14ac:dyDescent="0.15">
      <c r="A47" s="1" t="s">
        <v>10</v>
      </c>
      <c r="B47" t="s">
        <v>14</v>
      </c>
      <c r="C47" t="s">
        <v>19</v>
      </c>
      <c r="D47">
        <v>2</v>
      </c>
      <c r="E47" t="s">
        <v>23</v>
      </c>
      <c r="F47">
        <v>957</v>
      </c>
    </row>
    <row r="48" spans="1:6" x14ac:dyDescent="0.15">
      <c r="A48" s="1" t="s">
        <v>10</v>
      </c>
      <c r="B48" t="s">
        <v>15</v>
      </c>
      <c r="C48" t="s">
        <v>20</v>
      </c>
      <c r="D48">
        <v>1</v>
      </c>
      <c r="E48" t="s">
        <v>23</v>
      </c>
      <c r="F48">
        <v>0</v>
      </c>
    </row>
    <row r="49" spans="1:6" x14ac:dyDescent="0.15">
      <c r="A49" s="1" t="s">
        <v>10</v>
      </c>
      <c r="B49" t="s">
        <v>15</v>
      </c>
      <c r="C49" t="s">
        <v>20</v>
      </c>
      <c r="D49">
        <v>2</v>
      </c>
      <c r="E49" t="s">
        <v>23</v>
      </c>
      <c r="F49">
        <v>857</v>
      </c>
    </row>
    <row r="50" spans="1:6" x14ac:dyDescent="0.15">
      <c r="A50" s="1" t="s">
        <v>10</v>
      </c>
      <c r="B50" t="s">
        <v>16</v>
      </c>
      <c r="C50" t="s">
        <v>21</v>
      </c>
      <c r="D50">
        <v>1</v>
      </c>
      <c r="E50" t="s">
        <v>23</v>
      </c>
      <c r="F50">
        <v>0</v>
      </c>
    </row>
    <row r="51" spans="1:6" x14ac:dyDescent="0.15">
      <c r="A51" s="1" t="s">
        <v>10</v>
      </c>
      <c r="B51" t="s">
        <v>16</v>
      </c>
      <c r="C51" t="s">
        <v>21</v>
      </c>
      <c r="D51">
        <v>2</v>
      </c>
      <c r="E51" t="s">
        <v>23</v>
      </c>
      <c r="F51">
        <v>797</v>
      </c>
    </row>
    <row r="52" spans="1:6" x14ac:dyDescent="0.15">
      <c r="A52" s="1" t="s">
        <v>11</v>
      </c>
      <c r="B52" t="s">
        <v>12</v>
      </c>
      <c r="C52" t="s">
        <v>17</v>
      </c>
      <c r="D52">
        <v>1</v>
      </c>
      <c r="E52" t="s">
        <v>24</v>
      </c>
      <c r="F52">
        <v>0</v>
      </c>
    </row>
    <row r="53" spans="1:6" x14ac:dyDescent="0.15">
      <c r="A53" s="1" t="s">
        <v>11</v>
      </c>
      <c r="B53" t="s">
        <v>12</v>
      </c>
      <c r="C53" t="s">
        <v>17</v>
      </c>
      <c r="D53">
        <v>2</v>
      </c>
      <c r="E53" t="s">
        <v>24</v>
      </c>
      <c r="F53">
        <v>0</v>
      </c>
    </row>
    <row r="54" spans="1:6" x14ac:dyDescent="0.15">
      <c r="A54" s="1" t="s">
        <v>11</v>
      </c>
      <c r="B54" t="s">
        <v>12</v>
      </c>
      <c r="C54" t="s">
        <v>17</v>
      </c>
      <c r="D54">
        <v>3</v>
      </c>
      <c r="E54" t="s">
        <v>24</v>
      </c>
      <c r="F54">
        <v>0</v>
      </c>
    </row>
    <row r="55" spans="1:6" x14ac:dyDescent="0.15">
      <c r="A55" s="1" t="s">
        <v>11</v>
      </c>
      <c r="B55" t="s">
        <v>12</v>
      </c>
      <c r="C55" t="s">
        <v>17</v>
      </c>
      <c r="D55">
        <v>4</v>
      </c>
      <c r="E55" t="s">
        <v>24</v>
      </c>
      <c r="F55">
        <v>2534</v>
      </c>
    </row>
    <row r="56" spans="1:6" x14ac:dyDescent="0.15">
      <c r="A56" s="1" t="s">
        <v>11</v>
      </c>
      <c r="B56" t="s">
        <v>13</v>
      </c>
      <c r="C56" t="s">
        <v>18</v>
      </c>
      <c r="D56">
        <v>1</v>
      </c>
      <c r="E56" t="s">
        <v>24</v>
      </c>
      <c r="F56">
        <v>0</v>
      </c>
    </row>
    <row r="57" spans="1:6" x14ac:dyDescent="0.15">
      <c r="A57" s="1" t="s">
        <v>11</v>
      </c>
      <c r="B57" t="s">
        <v>13</v>
      </c>
      <c r="C57" t="s">
        <v>18</v>
      </c>
      <c r="D57">
        <v>2</v>
      </c>
      <c r="E57" t="s">
        <v>24</v>
      </c>
      <c r="F57">
        <v>0</v>
      </c>
    </row>
    <row r="58" spans="1:6" x14ac:dyDescent="0.15">
      <c r="A58" s="1" t="s">
        <v>11</v>
      </c>
      <c r="B58" t="s">
        <v>13</v>
      </c>
      <c r="C58" t="s">
        <v>18</v>
      </c>
      <c r="D58">
        <v>3</v>
      </c>
      <c r="E58" t="s">
        <v>24</v>
      </c>
      <c r="F58">
        <v>0</v>
      </c>
    </row>
    <row r="59" spans="1:6" x14ac:dyDescent="0.15">
      <c r="A59" s="1" t="s">
        <v>11</v>
      </c>
      <c r="B59" t="s">
        <v>13</v>
      </c>
      <c r="C59" t="s">
        <v>18</v>
      </c>
      <c r="D59">
        <v>4</v>
      </c>
      <c r="E59" t="s">
        <v>24</v>
      </c>
      <c r="F59">
        <v>3034</v>
      </c>
    </row>
    <row r="60" spans="1:6" x14ac:dyDescent="0.15">
      <c r="A60" s="1" t="s">
        <v>11</v>
      </c>
      <c r="B60" t="s">
        <v>14</v>
      </c>
      <c r="C60" t="s">
        <v>19</v>
      </c>
      <c r="D60">
        <v>1</v>
      </c>
      <c r="E60" t="s">
        <v>24</v>
      </c>
      <c r="F60">
        <v>0</v>
      </c>
    </row>
    <row r="61" spans="1:6" x14ac:dyDescent="0.15">
      <c r="A61" s="1" t="s">
        <v>11</v>
      </c>
      <c r="B61" t="s">
        <v>14</v>
      </c>
      <c r="C61" t="s">
        <v>19</v>
      </c>
      <c r="D61">
        <v>2</v>
      </c>
      <c r="E61" t="s">
        <v>24</v>
      </c>
      <c r="F61">
        <v>0</v>
      </c>
    </row>
    <row r="62" spans="1:6" x14ac:dyDescent="0.15">
      <c r="A62" s="1" t="s">
        <v>11</v>
      </c>
      <c r="B62" t="s">
        <v>14</v>
      </c>
      <c r="C62" t="s">
        <v>19</v>
      </c>
      <c r="D62">
        <v>3</v>
      </c>
      <c r="E62" t="s">
        <v>24</v>
      </c>
      <c r="F62">
        <v>0</v>
      </c>
    </row>
    <row r="63" spans="1:6" x14ac:dyDescent="0.15">
      <c r="A63" s="1" t="s">
        <v>11</v>
      </c>
      <c r="B63" t="s">
        <v>14</v>
      </c>
      <c r="C63" t="s">
        <v>19</v>
      </c>
      <c r="D63">
        <v>4</v>
      </c>
      <c r="E63" t="s">
        <v>24</v>
      </c>
      <c r="F63">
        <v>2522</v>
      </c>
    </row>
    <row r="64" spans="1:6" x14ac:dyDescent="0.15">
      <c r="A64" s="1" t="s">
        <v>11</v>
      </c>
      <c r="B64" t="s">
        <v>15</v>
      </c>
      <c r="C64" t="s">
        <v>20</v>
      </c>
      <c r="D64">
        <v>1</v>
      </c>
      <c r="E64" t="s">
        <v>24</v>
      </c>
      <c r="F64">
        <v>0</v>
      </c>
    </row>
    <row r="65" spans="1:6" x14ac:dyDescent="0.15">
      <c r="A65" s="1" t="s">
        <v>11</v>
      </c>
      <c r="B65" t="s">
        <v>15</v>
      </c>
      <c r="C65" t="s">
        <v>20</v>
      </c>
      <c r="D65">
        <v>2</v>
      </c>
      <c r="E65" t="s">
        <v>24</v>
      </c>
      <c r="F65">
        <v>0</v>
      </c>
    </row>
    <row r="66" spans="1:6" x14ac:dyDescent="0.15">
      <c r="A66" s="1" t="s">
        <v>11</v>
      </c>
      <c r="B66" t="s">
        <v>15</v>
      </c>
      <c r="C66" t="s">
        <v>20</v>
      </c>
      <c r="D66">
        <v>3</v>
      </c>
      <c r="E66" t="s">
        <v>24</v>
      </c>
      <c r="F66">
        <v>0</v>
      </c>
    </row>
    <row r="67" spans="1:6" x14ac:dyDescent="0.15">
      <c r="A67" s="1" t="s">
        <v>11</v>
      </c>
      <c r="B67" t="s">
        <v>15</v>
      </c>
      <c r="C67" t="s">
        <v>20</v>
      </c>
      <c r="D67">
        <v>4</v>
      </c>
      <c r="E67" t="s">
        <v>24</v>
      </c>
      <c r="F67">
        <v>2534</v>
      </c>
    </row>
    <row r="68" spans="1:6" x14ac:dyDescent="0.15">
      <c r="A68" s="1" t="s">
        <v>11</v>
      </c>
      <c r="B68" t="s">
        <v>16</v>
      </c>
      <c r="C68" t="s">
        <v>21</v>
      </c>
      <c r="D68">
        <v>1</v>
      </c>
      <c r="E68" t="s">
        <v>24</v>
      </c>
      <c r="F68">
        <v>0</v>
      </c>
    </row>
    <row r="69" spans="1:6" x14ac:dyDescent="0.15">
      <c r="A69" s="1" t="s">
        <v>11</v>
      </c>
      <c r="B69" t="s">
        <v>16</v>
      </c>
      <c r="C69" t="s">
        <v>21</v>
      </c>
      <c r="D69">
        <v>2</v>
      </c>
      <c r="E69" t="s">
        <v>24</v>
      </c>
      <c r="F69">
        <v>0</v>
      </c>
    </row>
    <row r="70" spans="1:6" x14ac:dyDescent="0.15">
      <c r="A70" s="1" t="s">
        <v>11</v>
      </c>
      <c r="B70" t="s">
        <v>16</v>
      </c>
      <c r="C70" t="s">
        <v>21</v>
      </c>
      <c r="D70">
        <v>3</v>
      </c>
      <c r="E70" t="s">
        <v>24</v>
      </c>
      <c r="F70">
        <v>0</v>
      </c>
    </row>
    <row r="71" spans="1:6" x14ac:dyDescent="0.15">
      <c r="A71" s="1" t="s">
        <v>11</v>
      </c>
      <c r="B71" t="s">
        <v>16</v>
      </c>
      <c r="C71" t="s">
        <v>21</v>
      </c>
      <c r="D71">
        <v>4</v>
      </c>
      <c r="E71" t="s">
        <v>24</v>
      </c>
      <c r="F71">
        <v>2034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K17" sqref="K17"/>
    </sheetView>
  </sheetViews>
  <sheetFormatPr defaultRowHeight="13.5" x14ac:dyDescent="0.15"/>
  <cols>
    <col min="1" max="1" width="24.25" customWidth="1"/>
  </cols>
  <sheetData>
    <row r="1" spans="1:3" x14ac:dyDescent="0.15">
      <c r="A1" s="1" t="s">
        <v>94</v>
      </c>
      <c r="B1" s="1" t="s">
        <v>102</v>
      </c>
      <c r="C1" s="1" t="s">
        <v>96</v>
      </c>
    </row>
    <row r="2" spans="1:3" x14ac:dyDescent="0.15">
      <c r="A2" s="1" t="s">
        <v>103</v>
      </c>
      <c r="B2" t="s">
        <v>104</v>
      </c>
      <c r="C2" t="s">
        <v>105</v>
      </c>
    </row>
    <row r="3" spans="1:3" x14ac:dyDescent="0.15">
      <c r="A3" s="1" t="s">
        <v>106</v>
      </c>
      <c r="B3" t="s">
        <v>104</v>
      </c>
      <c r="C3" t="s">
        <v>105</v>
      </c>
    </row>
    <row r="4" spans="1:3" x14ac:dyDescent="0.15">
      <c r="A4" s="1" t="s">
        <v>103</v>
      </c>
      <c r="B4" t="s">
        <v>107</v>
      </c>
      <c r="C4" t="s">
        <v>99</v>
      </c>
    </row>
    <row r="5" spans="1:3" x14ac:dyDescent="0.15">
      <c r="A5" s="1" t="s">
        <v>106</v>
      </c>
      <c r="B5" t="s">
        <v>107</v>
      </c>
      <c r="C5" t="s">
        <v>108</v>
      </c>
    </row>
    <row r="6" spans="1:3" x14ac:dyDescent="0.15">
      <c r="A6" s="1" t="s">
        <v>103</v>
      </c>
      <c r="B6" t="s">
        <v>109</v>
      </c>
      <c r="C6" t="s">
        <v>101</v>
      </c>
    </row>
    <row r="7" spans="1:3" x14ac:dyDescent="0.15">
      <c r="A7" s="1" t="s">
        <v>106</v>
      </c>
      <c r="B7" t="s">
        <v>109</v>
      </c>
      <c r="C7" t="s">
        <v>110</v>
      </c>
    </row>
    <row r="8" spans="1:3" x14ac:dyDescent="0.15">
      <c r="A8" s="1" t="s">
        <v>103</v>
      </c>
      <c r="B8" t="s">
        <v>98</v>
      </c>
      <c r="C8" t="s">
        <v>110</v>
      </c>
    </row>
    <row r="9" spans="1:3" x14ac:dyDescent="0.15">
      <c r="A9" s="1" t="s">
        <v>106</v>
      </c>
      <c r="B9" t="s">
        <v>98</v>
      </c>
      <c r="C9" t="s">
        <v>111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24" sqref="B24"/>
    </sheetView>
  </sheetViews>
  <sheetFormatPr defaultRowHeight="13.5" x14ac:dyDescent="0.15"/>
  <cols>
    <col min="1" max="1" width="63.5" customWidth="1"/>
  </cols>
  <sheetData>
    <row r="1" spans="1:2" x14ac:dyDescent="0.15">
      <c r="A1" s="1" t="s">
        <v>71</v>
      </c>
      <c r="B1" s="1" t="s">
        <v>91</v>
      </c>
    </row>
    <row r="2" spans="1:2" x14ac:dyDescent="0.15">
      <c r="A2" s="1" t="s">
        <v>88</v>
      </c>
      <c r="B2" t="s">
        <v>92</v>
      </c>
    </row>
    <row r="3" spans="1:2" x14ac:dyDescent="0.15">
      <c r="A3" s="1" t="s">
        <v>90</v>
      </c>
    </row>
    <row r="4" spans="1:2" x14ac:dyDescent="0.15">
      <c r="A4" s="1" t="s">
        <v>89</v>
      </c>
      <c r="B4" t="s">
        <v>93</v>
      </c>
    </row>
    <row r="5" spans="1:2" x14ac:dyDescent="0.15">
      <c r="A5" s="1" t="s">
        <v>112</v>
      </c>
      <c r="B5" t="s">
        <v>92</v>
      </c>
    </row>
    <row r="6" spans="1:2" x14ac:dyDescent="0.15">
      <c r="A6" s="1" t="s">
        <v>121</v>
      </c>
      <c r="B6" t="s">
        <v>92</v>
      </c>
    </row>
    <row r="7" spans="1:2" x14ac:dyDescent="0.15">
      <c r="A7" s="1" t="s">
        <v>122</v>
      </c>
      <c r="B7" t="s">
        <v>92</v>
      </c>
    </row>
    <row r="8" spans="1:2" x14ac:dyDescent="0.15">
      <c r="A8" s="1" t="s">
        <v>72</v>
      </c>
      <c r="B8" t="s">
        <v>81</v>
      </c>
    </row>
    <row r="9" spans="1:2" x14ac:dyDescent="0.15">
      <c r="A9" s="1" t="s">
        <v>73</v>
      </c>
      <c r="B9" t="s">
        <v>81</v>
      </c>
    </row>
    <row r="10" spans="1:2" x14ac:dyDescent="0.15">
      <c r="A10" s="1" t="s">
        <v>74</v>
      </c>
      <c r="B10" t="s">
        <v>81</v>
      </c>
    </row>
    <row r="11" spans="1:2" x14ac:dyDescent="0.15">
      <c r="A11" s="1" t="s">
        <v>75</v>
      </c>
      <c r="B11">
        <v>0</v>
      </c>
    </row>
    <row r="12" spans="1:2" x14ac:dyDescent="0.15">
      <c r="A12" s="1" t="s">
        <v>76</v>
      </c>
      <c r="B12">
        <v>0</v>
      </c>
    </row>
    <row r="13" spans="1:2" x14ac:dyDescent="0.15">
      <c r="A13" s="1" t="s">
        <v>77</v>
      </c>
      <c r="B13">
        <v>0</v>
      </c>
    </row>
    <row r="14" spans="1:2" x14ac:dyDescent="0.15">
      <c r="A14" s="1" t="s">
        <v>78</v>
      </c>
      <c r="B14">
        <v>0</v>
      </c>
    </row>
    <row r="15" spans="1:2" x14ac:dyDescent="0.15">
      <c r="A15" s="1" t="s">
        <v>79</v>
      </c>
      <c r="B15">
        <v>0</v>
      </c>
    </row>
    <row r="16" spans="1:2" x14ac:dyDescent="0.15">
      <c r="A16" s="1" t="s">
        <v>80</v>
      </c>
      <c r="B16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3.5" x14ac:dyDescent="0.15"/>
  <sheetData>
    <row r="1" spans="1:2" x14ac:dyDescent="0.15">
      <c r="A1" s="1" t="s">
        <v>26</v>
      </c>
      <c r="B1" s="1" t="s">
        <v>25</v>
      </c>
    </row>
    <row r="2" spans="1:2" x14ac:dyDescent="0.15">
      <c r="A2" s="1" t="s">
        <v>6</v>
      </c>
      <c r="B2" t="s">
        <v>27</v>
      </c>
    </row>
    <row r="3" spans="1:2" x14ac:dyDescent="0.15">
      <c r="A3" s="1" t="s">
        <v>7</v>
      </c>
      <c r="B3" t="s">
        <v>28</v>
      </c>
    </row>
    <row r="4" spans="1:2" x14ac:dyDescent="0.15">
      <c r="A4" s="1" t="s">
        <v>8</v>
      </c>
      <c r="B4" t="s">
        <v>29</v>
      </c>
    </row>
    <row r="5" spans="1:2" x14ac:dyDescent="0.15">
      <c r="A5" s="1" t="s">
        <v>9</v>
      </c>
      <c r="B5" t="s">
        <v>30</v>
      </c>
    </row>
    <row r="6" spans="1:2" x14ac:dyDescent="0.15">
      <c r="A6" s="1" t="s">
        <v>10</v>
      </c>
      <c r="B6" t="s">
        <v>31</v>
      </c>
    </row>
    <row r="7" spans="1:2" x14ac:dyDescent="0.15">
      <c r="A7" s="1" t="s">
        <v>11</v>
      </c>
      <c r="B7" t="s">
        <v>32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J31" sqref="J31"/>
    </sheetView>
  </sheetViews>
  <sheetFormatPr defaultRowHeight="13.5" x14ac:dyDescent="0.15"/>
  <cols>
    <col min="1" max="1" width="34.75" customWidth="1"/>
    <col min="5" max="5" width="9.5" bestFit="1" customWidth="1"/>
  </cols>
  <sheetData>
    <row r="1" spans="1:6" x14ac:dyDescent="0.15">
      <c r="A1" s="1" t="s">
        <v>38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</row>
    <row r="2" spans="1:6" x14ac:dyDescent="0.15">
      <c r="A2" s="1" t="s">
        <v>39</v>
      </c>
      <c r="B2">
        <v>0</v>
      </c>
      <c r="C2">
        <v>1338</v>
      </c>
      <c r="D2">
        <v>0</v>
      </c>
      <c r="E2">
        <v>1498</v>
      </c>
      <c r="F2">
        <v>0</v>
      </c>
    </row>
    <row r="3" spans="1:6" x14ac:dyDescent="0.15">
      <c r="A3" s="1" t="s">
        <v>40</v>
      </c>
      <c r="B3">
        <v>0</v>
      </c>
      <c r="C3">
        <v>1538</v>
      </c>
      <c r="D3">
        <v>0</v>
      </c>
      <c r="E3">
        <v>1688</v>
      </c>
      <c r="F3">
        <v>0</v>
      </c>
    </row>
    <row r="4" spans="1:6" x14ac:dyDescent="0.15">
      <c r="A4" s="1" t="s">
        <v>41</v>
      </c>
      <c r="B4">
        <v>0</v>
      </c>
      <c r="C4">
        <v>2218</v>
      </c>
      <c r="D4">
        <v>0</v>
      </c>
      <c r="E4">
        <v>2368</v>
      </c>
      <c r="F4">
        <v>0</v>
      </c>
    </row>
    <row r="5" spans="1:6" x14ac:dyDescent="0.15">
      <c r="A5" s="1" t="s">
        <v>42</v>
      </c>
      <c r="B5">
        <v>0</v>
      </c>
      <c r="C5">
        <v>2428</v>
      </c>
      <c r="D5">
        <v>0</v>
      </c>
      <c r="E5">
        <v>2578</v>
      </c>
      <c r="F5">
        <v>0</v>
      </c>
    </row>
    <row r="6" spans="1:6" x14ac:dyDescent="0.15">
      <c r="A6" s="1" t="s">
        <v>43</v>
      </c>
      <c r="B6">
        <v>0</v>
      </c>
      <c r="C6">
        <v>5178</v>
      </c>
      <c r="D6">
        <v>0</v>
      </c>
      <c r="E6">
        <v>5328</v>
      </c>
      <c r="F6">
        <v>0</v>
      </c>
    </row>
    <row r="7" spans="1:6" x14ac:dyDescent="0.15">
      <c r="A7" s="1" t="s">
        <v>44</v>
      </c>
      <c r="B7">
        <v>0</v>
      </c>
      <c r="C7">
        <v>1968</v>
      </c>
      <c r="D7">
        <v>0</v>
      </c>
      <c r="E7">
        <v>2168</v>
      </c>
      <c r="F7">
        <v>0</v>
      </c>
    </row>
    <row r="8" spans="1:6" x14ac:dyDescent="0.15">
      <c r="A8" s="1" t="s">
        <v>45</v>
      </c>
      <c r="B8">
        <v>0</v>
      </c>
      <c r="C8">
        <v>2168</v>
      </c>
      <c r="D8">
        <v>0</v>
      </c>
      <c r="E8">
        <v>2358</v>
      </c>
      <c r="F8">
        <v>0</v>
      </c>
    </row>
    <row r="9" spans="1:6" x14ac:dyDescent="0.15">
      <c r="A9" s="1" t="s">
        <v>46</v>
      </c>
      <c r="B9">
        <v>0</v>
      </c>
      <c r="C9">
        <v>2848</v>
      </c>
      <c r="D9">
        <v>0</v>
      </c>
      <c r="E9">
        <v>3038</v>
      </c>
      <c r="F9">
        <v>0</v>
      </c>
    </row>
    <row r="10" spans="1:6" x14ac:dyDescent="0.15">
      <c r="A10" s="1" t="s">
        <v>47</v>
      </c>
      <c r="B10">
        <v>0</v>
      </c>
      <c r="C10">
        <v>3058</v>
      </c>
      <c r="D10">
        <v>0</v>
      </c>
      <c r="E10">
        <v>3248</v>
      </c>
      <c r="F10">
        <v>0</v>
      </c>
    </row>
    <row r="11" spans="1:6" x14ac:dyDescent="0.15">
      <c r="A11" s="1" t="s">
        <v>48</v>
      </c>
      <c r="B11">
        <v>0</v>
      </c>
      <c r="C11">
        <v>5808</v>
      </c>
      <c r="D11">
        <v>0</v>
      </c>
      <c r="E11">
        <v>5998</v>
      </c>
      <c r="F11">
        <v>0</v>
      </c>
    </row>
    <row r="12" spans="1:6" x14ac:dyDescent="0.15">
      <c r="A12" s="1" t="s">
        <v>49</v>
      </c>
      <c r="B12">
        <v>0</v>
      </c>
      <c r="C12">
        <v>1636</v>
      </c>
      <c r="D12">
        <v>0</v>
      </c>
      <c r="E12">
        <v>1856</v>
      </c>
      <c r="F12">
        <v>0</v>
      </c>
    </row>
    <row r="13" spans="1:6" x14ac:dyDescent="0.15">
      <c r="A13" s="1" t="s">
        <v>50</v>
      </c>
      <c r="B13">
        <v>0</v>
      </c>
      <c r="C13">
        <v>1776</v>
      </c>
      <c r="D13">
        <v>0</v>
      </c>
      <c r="E13">
        <v>2036</v>
      </c>
      <c r="F13">
        <v>0</v>
      </c>
    </row>
    <row r="14" spans="1:6" x14ac:dyDescent="0.15">
      <c r="A14" s="1" t="s">
        <v>51</v>
      </c>
      <c r="B14">
        <v>0</v>
      </c>
      <c r="C14">
        <v>1876</v>
      </c>
      <c r="D14">
        <v>0</v>
      </c>
      <c r="E14">
        <v>2096</v>
      </c>
      <c r="F14">
        <v>0</v>
      </c>
    </row>
    <row r="15" spans="1:6" x14ac:dyDescent="0.15">
      <c r="A15" s="1" t="s">
        <v>52</v>
      </c>
      <c r="B15">
        <v>0</v>
      </c>
      <c r="C15">
        <v>1935</v>
      </c>
      <c r="D15">
        <v>0</v>
      </c>
      <c r="E15">
        <v>2055</v>
      </c>
      <c r="F15">
        <v>0</v>
      </c>
    </row>
    <row r="16" spans="1:6" x14ac:dyDescent="0.15">
      <c r="A16" s="1" t="s">
        <v>53</v>
      </c>
      <c r="B16">
        <v>0</v>
      </c>
      <c r="C16">
        <v>2636</v>
      </c>
      <c r="D16">
        <v>0</v>
      </c>
      <c r="E16">
        <v>2856</v>
      </c>
      <c r="F16">
        <v>0</v>
      </c>
    </row>
    <row r="17" spans="1:6" x14ac:dyDescent="0.15">
      <c r="A17" s="1" t="s">
        <v>46</v>
      </c>
      <c r="B17">
        <v>0</v>
      </c>
      <c r="C17">
        <v>3176</v>
      </c>
      <c r="D17">
        <v>0</v>
      </c>
      <c r="E17">
        <v>3396</v>
      </c>
      <c r="F17">
        <v>0</v>
      </c>
    </row>
    <row r="18" spans="1:6" x14ac:dyDescent="0.15">
      <c r="A18" s="1" t="s">
        <v>47</v>
      </c>
      <c r="B18">
        <v>0</v>
      </c>
      <c r="C18">
        <v>3076</v>
      </c>
      <c r="D18">
        <v>0</v>
      </c>
      <c r="E18">
        <v>3296</v>
      </c>
      <c r="F18">
        <v>0</v>
      </c>
    </row>
    <row r="19" spans="1:6" x14ac:dyDescent="0.15">
      <c r="A19" s="1" t="s">
        <v>54</v>
      </c>
      <c r="B19">
        <v>0</v>
      </c>
      <c r="C19">
        <v>2886</v>
      </c>
      <c r="D19">
        <v>0</v>
      </c>
      <c r="E19">
        <v>3106</v>
      </c>
      <c r="F19">
        <v>0</v>
      </c>
    </row>
    <row r="20" spans="1:6" x14ac:dyDescent="0.15">
      <c r="A20" s="1" t="s">
        <v>55</v>
      </c>
      <c r="B20">
        <v>0</v>
      </c>
      <c r="C20">
        <v>2836</v>
      </c>
      <c r="D20">
        <v>0</v>
      </c>
      <c r="E20">
        <v>3056</v>
      </c>
      <c r="F20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H30" sqref="H30"/>
    </sheetView>
  </sheetViews>
  <sheetFormatPr defaultRowHeight="13.5" x14ac:dyDescent="0.15"/>
  <cols>
    <col min="2" max="2" width="34.875" customWidth="1"/>
    <col min="3" max="3" width="18.75" customWidth="1"/>
    <col min="4" max="4" width="16.125" customWidth="1"/>
    <col min="5" max="5" width="6.5" customWidth="1"/>
    <col min="6" max="6" width="6.625" customWidth="1"/>
    <col min="7" max="7" width="7.125" customWidth="1"/>
    <col min="8" max="8" width="6.5" customWidth="1"/>
    <col min="9" max="9" width="6.75" customWidth="1"/>
    <col min="10" max="10" width="23.125" customWidth="1"/>
    <col min="11" max="11" width="19.625" customWidth="1"/>
    <col min="13" max="13" width="10.25" customWidth="1"/>
    <col min="15" max="15" width="13.125" customWidth="1"/>
  </cols>
  <sheetData>
    <row r="1" spans="1:15" x14ac:dyDescent="0.15">
      <c r="A1" s="1" t="s">
        <v>66</v>
      </c>
      <c r="B1" s="1" t="s">
        <v>38</v>
      </c>
      <c r="C1" s="1" t="s">
        <v>82</v>
      </c>
      <c r="D1" s="1" t="s">
        <v>83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</row>
    <row r="2" spans="1:15" x14ac:dyDescent="0.15">
      <c r="A2" s="1" t="s">
        <v>57</v>
      </c>
      <c r="B2" t="s">
        <v>39</v>
      </c>
      <c r="C2" t="s">
        <v>84</v>
      </c>
      <c r="D2" t="s">
        <v>85</v>
      </c>
      <c r="E2">
        <v>0</v>
      </c>
      <c r="F2">
        <f>158*2</f>
        <v>316</v>
      </c>
      <c r="G2">
        <v>0</v>
      </c>
      <c r="H2">
        <f>218*2</f>
        <v>436</v>
      </c>
      <c r="I2">
        <v>0</v>
      </c>
      <c r="J2">
        <v>0</v>
      </c>
      <c r="K2">
        <v>0</v>
      </c>
      <c r="L2">
        <v>0</v>
      </c>
      <c r="M2">
        <v>0</v>
      </c>
      <c r="N2">
        <v>399</v>
      </c>
      <c r="O2">
        <v>0</v>
      </c>
    </row>
    <row r="3" spans="1:15" x14ac:dyDescent="0.15">
      <c r="A3" s="1" t="s">
        <v>57</v>
      </c>
      <c r="B3" t="s">
        <v>40</v>
      </c>
      <c r="C3" t="s">
        <v>84</v>
      </c>
      <c r="D3" t="s">
        <v>85</v>
      </c>
      <c r="E3">
        <v>0</v>
      </c>
      <c r="F3">
        <f>2*186</f>
        <v>372</v>
      </c>
      <c r="G3">
        <v>0</v>
      </c>
      <c r="H3">
        <f>2*246</f>
        <v>492</v>
      </c>
      <c r="I3">
        <v>0</v>
      </c>
      <c r="J3">
        <v>0</v>
      </c>
      <c r="K3">
        <v>0</v>
      </c>
      <c r="L3">
        <v>0</v>
      </c>
      <c r="M3">
        <v>0</v>
      </c>
      <c r="N3">
        <v>399</v>
      </c>
      <c r="O3">
        <v>0</v>
      </c>
    </row>
    <row r="4" spans="1:15" x14ac:dyDescent="0.15">
      <c r="A4" s="1" t="s">
        <v>57</v>
      </c>
      <c r="B4" t="s">
        <v>41</v>
      </c>
      <c r="C4" t="s">
        <v>84</v>
      </c>
      <c r="D4" t="s">
        <v>85</v>
      </c>
      <c r="E4">
        <v>0</v>
      </c>
      <c r="F4">
        <f>2*366</f>
        <v>732</v>
      </c>
      <c r="G4">
        <v>0</v>
      </c>
      <c r="H4">
        <f>2*396</f>
        <v>792</v>
      </c>
      <c r="I4">
        <v>0</v>
      </c>
      <c r="J4">
        <v>0</v>
      </c>
      <c r="K4">
        <v>0</v>
      </c>
      <c r="L4">
        <v>0</v>
      </c>
      <c r="M4">
        <v>0</v>
      </c>
      <c r="N4">
        <v>399</v>
      </c>
      <c r="O4">
        <v>0</v>
      </c>
    </row>
    <row r="5" spans="1:15" x14ac:dyDescent="0.15">
      <c r="A5" s="1" t="s">
        <v>57</v>
      </c>
      <c r="B5" t="s">
        <v>42</v>
      </c>
      <c r="C5" t="s">
        <v>84</v>
      </c>
      <c r="D5" t="s">
        <v>85</v>
      </c>
      <c r="E5">
        <v>0</v>
      </c>
      <c r="F5">
        <f>2*276</f>
        <v>552</v>
      </c>
      <c r="G5">
        <v>0</v>
      </c>
      <c r="H5">
        <f>2*306</f>
        <v>612</v>
      </c>
      <c r="I5">
        <v>0</v>
      </c>
      <c r="J5">
        <v>0</v>
      </c>
      <c r="K5">
        <v>0</v>
      </c>
      <c r="L5">
        <v>0</v>
      </c>
      <c r="M5">
        <v>0</v>
      </c>
      <c r="N5">
        <v>399</v>
      </c>
      <c r="O5">
        <v>0</v>
      </c>
    </row>
    <row r="6" spans="1:15" x14ac:dyDescent="0.15">
      <c r="A6" s="1" t="s">
        <v>57</v>
      </c>
      <c r="B6" t="s">
        <v>43</v>
      </c>
      <c r="C6" t="s">
        <v>84</v>
      </c>
      <c r="D6" t="s">
        <v>85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399</v>
      </c>
      <c r="O6">
        <v>0</v>
      </c>
    </row>
    <row r="7" spans="1:15" x14ac:dyDescent="0.15">
      <c r="A7" s="1" t="s">
        <v>57</v>
      </c>
      <c r="B7" t="s">
        <v>44</v>
      </c>
      <c r="C7" t="s">
        <v>84</v>
      </c>
      <c r="D7" t="s">
        <v>86</v>
      </c>
      <c r="E7">
        <v>0</v>
      </c>
      <c r="F7">
        <f>4*158</f>
        <v>632</v>
      </c>
      <c r="G7">
        <v>0</v>
      </c>
      <c r="H7">
        <f>4*218</f>
        <v>872</v>
      </c>
      <c r="I7">
        <v>0</v>
      </c>
      <c r="J7">
        <v>0</v>
      </c>
      <c r="K7">
        <v>0</v>
      </c>
      <c r="L7">
        <v>0</v>
      </c>
      <c r="M7">
        <v>0</v>
      </c>
      <c r="N7">
        <v>399</v>
      </c>
      <c r="O7">
        <v>0</v>
      </c>
    </row>
    <row r="8" spans="1:15" x14ac:dyDescent="0.15">
      <c r="A8" s="1" t="s">
        <v>57</v>
      </c>
      <c r="B8" t="s">
        <v>45</v>
      </c>
      <c r="C8" t="s">
        <v>84</v>
      </c>
      <c r="D8" t="s">
        <v>86</v>
      </c>
      <c r="E8">
        <v>0</v>
      </c>
      <c r="F8">
        <f>4*186</f>
        <v>744</v>
      </c>
      <c r="G8">
        <v>0</v>
      </c>
      <c r="H8">
        <f>4*246</f>
        <v>984</v>
      </c>
      <c r="I8">
        <v>0</v>
      </c>
      <c r="J8">
        <v>0</v>
      </c>
      <c r="K8">
        <v>0</v>
      </c>
      <c r="L8">
        <v>0</v>
      </c>
      <c r="M8">
        <v>0</v>
      </c>
      <c r="N8">
        <v>399</v>
      </c>
      <c r="O8">
        <v>0</v>
      </c>
    </row>
    <row r="9" spans="1:15" x14ac:dyDescent="0.15">
      <c r="A9" s="1" t="s">
        <v>57</v>
      </c>
      <c r="B9" t="s">
        <v>46</v>
      </c>
      <c r="C9" t="s">
        <v>84</v>
      </c>
      <c r="D9" t="s">
        <v>86</v>
      </c>
      <c r="E9">
        <v>0</v>
      </c>
      <c r="F9">
        <f>4*366</f>
        <v>1464</v>
      </c>
      <c r="G9">
        <v>0</v>
      </c>
      <c r="H9">
        <f>4*396</f>
        <v>1584</v>
      </c>
      <c r="I9">
        <v>0</v>
      </c>
      <c r="J9">
        <v>0</v>
      </c>
      <c r="K9">
        <v>0</v>
      </c>
      <c r="L9">
        <v>0</v>
      </c>
      <c r="M9">
        <v>0</v>
      </c>
      <c r="N9">
        <v>399</v>
      </c>
      <c r="O9">
        <v>0</v>
      </c>
    </row>
    <row r="10" spans="1:15" x14ac:dyDescent="0.15">
      <c r="A10" s="1" t="s">
        <v>57</v>
      </c>
      <c r="B10" t="s">
        <v>47</v>
      </c>
      <c r="C10" t="s">
        <v>84</v>
      </c>
      <c r="D10" t="s">
        <v>86</v>
      </c>
      <c r="E10">
        <v>0</v>
      </c>
      <c r="F10">
        <f>4*276</f>
        <v>1104</v>
      </c>
      <c r="G10">
        <v>0</v>
      </c>
      <c r="H10">
        <f>4*306</f>
        <v>1224</v>
      </c>
      <c r="I10">
        <v>0</v>
      </c>
      <c r="J10">
        <v>0</v>
      </c>
      <c r="K10">
        <v>0</v>
      </c>
      <c r="L10">
        <v>0</v>
      </c>
      <c r="M10">
        <v>0</v>
      </c>
      <c r="N10">
        <v>399</v>
      </c>
      <c r="O10">
        <v>0</v>
      </c>
    </row>
    <row r="11" spans="1:15" x14ac:dyDescent="0.15">
      <c r="A11" s="1" t="s">
        <v>57</v>
      </c>
      <c r="B11" t="s">
        <v>48</v>
      </c>
      <c r="C11" t="s">
        <v>84</v>
      </c>
      <c r="D11" t="s">
        <v>86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399</v>
      </c>
      <c r="O11">
        <v>0</v>
      </c>
    </row>
    <row r="12" spans="1:15" x14ac:dyDescent="0.15">
      <c r="A12" s="2" t="s">
        <v>57</v>
      </c>
      <c r="B12" s="3" t="s">
        <v>49</v>
      </c>
      <c r="C12" s="3" t="s">
        <v>84</v>
      </c>
      <c r="D12" s="3" t="s">
        <v>87</v>
      </c>
      <c r="E12" s="3">
        <v>0</v>
      </c>
      <c r="F12" s="3">
        <f>3*138+198</f>
        <v>612</v>
      </c>
      <c r="G12" s="3">
        <v>0</v>
      </c>
      <c r="H12" s="3">
        <f>3*218+278</f>
        <v>932</v>
      </c>
      <c r="I12" s="3">
        <v>0</v>
      </c>
      <c r="J12" s="3">
        <f>450*0.6+310*0.6</f>
        <v>456</v>
      </c>
      <c r="K12">
        <v>0</v>
      </c>
      <c r="L12">
        <v>0</v>
      </c>
      <c r="M12">
        <v>0</v>
      </c>
      <c r="N12">
        <v>450</v>
      </c>
      <c r="O12">
        <v>310</v>
      </c>
    </row>
    <row r="13" spans="1:15" x14ac:dyDescent="0.15">
      <c r="A13" s="2" t="s">
        <v>57</v>
      </c>
      <c r="B13" s="3" t="s">
        <v>50</v>
      </c>
      <c r="C13" s="3" t="s">
        <v>84</v>
      </c>
      <c r="D13" s="3" t="s">
        <v>87</v>
      </c>
      <c r="E13" s="3">
        <v>0</v>
      </c>
      <c r="F13" s="3">
        <f>2*138+2*198</f>
        <v>672</v>
      </c>
      <c r="G13" s="3">
        <v>0</v>
      </c>
      <c r="H13" s="3">
        <f>2*218+2*278</f>
        <v>992</v>
      </c>
      <c r="I13" s="3">
        <v>0</v>
      </c>
      <c r="J13" s="3">
        <f t="shared" ref="J13:J20" si="0">450*0.6+310*0.6</f>
        <v>456</v>
      </c>
      <c r="K13">
        <v>0</v>
      </c>
      <c r="L13">
        <v>0</v>
      </c>
      <c r="M13">
        <v>0</v>
      </c>
      <c r="N13">
        <v>450</v>
      </c>
      <c r="O13">
        <v>310</v>
      </c>
    </row>
    <row r="14" spans="1:15" x14ac:dyDescent="0.15">
      <c r="A14" s="2" t="s">
        <v>57</v>
      </c>
      <c r="B14" s="3" t="s">
        <v>51</v>
      </c>
      <c r="C14" s="3" t="s">
        <v>84</v>
      </c>
      <c r="D14" s="3" t="s">
        <v>87</v>
      </c>
      <c r="E14" s="3">
        <v>0</v>
      </c>
      <c r="F14" s="3">
        <f>3*166+198</f>
        <v>696</v>
      </c>
      <c r="G14" s="3">
        <v>0</v>
      </c>
      <c r="H14" s="3">
        <f>3*246+278</f>
        <v>1016</v>
      </c>
      <c r="I14" s="3">
        <v>0</v>
      </c>
      <c r="J14" s="3">
        <f t="shared" si="0"/>
        <v>456</v>
      </c>
      <c r="K14">
        <v>0</v>
      </c>
      <c r="L14">
        <v>0</v>
      </c>
      <c r="M14">
        <v>0</v>
      </c>
      <c r="N14">
        <v>450</v>
      </c>
      <c r="O14">
        <v>310</v>
      </c>
    </row>
    <row r="15" spans="1:15" x14ac:dyDescent="0.15">
      <c r="A15" s="2" t="s">
        <v>57</v>
      </c>
      <c r="B15" s="3" t="s">
        <v>52</v>
      </c>
      <c r="C15" s="3" t="s">
        <v>84</v>
      </c>
      <c r="D15" s="3" t="s">
        <v>87</v>
      </c>
      <c r="E15" s="3">
        <v>0</v>
      </c>
      <c r="F15" s="3">
        <f>2*166+2*198</f>
        <v>728</v>
      </c>
      <c r="G15" s="3">
        <v>0</v>
      </c>
      <c r="H15" s="3">
        <f>2*246+2*278</f>
        <v>1048</v>
      </c>
      <c r="I15" s="3">
        <v>0</v>
      </c>
      <c r="J15" s="3">
        <f t="shared" si="0"/>
        <v>456</v>
      </c>
      <c r="K15">
        <v>0</v>
      </c>
      <c r="L15">
        <v>0</v>
      </c>
      <c r="M15">
        <v>0</v>
      </c>
      <c r="N15">
        <v>450</v>
      </c>
      <c r="O15">
        <v>310</v>
      </c>
    </row>
    <row r="16" spans="1:15" x14ac:dyDescent="0.15">
      <c r="A16" s="2" t="s">
        <v>57</v>
      </c>
      <c r="B16" s="3" t="s">
        <v>53</v>
      </c>
      <c r="C16" s="3" t="s">
        <v>84</v>
      </c>
      <c r="D16" s="3" t="s">
        <v>87</v>
      </c>
      <c r="E16" s="3">
        <v>0</v>
      </c>
      <c r="F16" s="3">
        <f>4*198</f>
        <v>792</v>
      </c>
      <c r="G16" s="3">
        <v>0</v>
      </c>
      <c r="H16" s="3">
        <f>4*278</f>
        <v>1112</v>
      </c>
      <c r="I16" s="3">
        <v>0</v>
      </c>
      <c r="J16" s="3">
        <f t="shared" si="0"/>
        <v>456</v>
      </c>
      <c r="K16">
        <v>0</v>
      </c>
      <c r="L16">
        <v>0</v>
      </c>
      <c r="M16">
        <v>0</v>
      </c>
      <c r="N16">
        <v>450</v>
      </c>
      <c r="O16">
        <v>310</v>
      </c>
    </row>
    <row r="17" spans="1:16" x14ac:dyDescent="0.15">
      <c r="A17" s="2" t="s">
        <v>57</v>
      </c>
      <c r="B17" s="3" t="s">
        <v>46</v>
      </c>
      <c r="C17" s="3" t="s">
        <v>84</v>
      </c>
      <c r="D17" s="3" t="s">
        <v>87</v>
      </c>
      <c r="E17" s="3">
        <v>0</v>
      </c>
      <c r="F17" s="3">
        <f>4*316</f>
        <v>1264</v>
      </c>
      <c r="G17" s="3">
        <v>0</v>
      </c>
      <c r="H17" s="3">
        <f>4*396</f>
        <v>1584</v>
      </c>
      <c r="I17" s="3">
        <v>0</v>
      </c>
      <c r="J17" s="3">
        <f t="shared" si="0"/>
        <v>456</v>
      </c>
      <c r="K17">
        <v>0</v>
      </c>
      <c r="L17">
        <v>0</v>
      </c>
      <c r="M17">
        <v>0</v>
      </c>
      <c r="N17">
        <v>450</v>
      </c>
      <c r="O17">
        <v>310</v>
      </c>
    </row>
    <row r="18" spans="1:16" x14ac:dyDescent="0.15">
      <c r="A18" s="1" t="s">
        <v>57</v>
      </c>
      <c r="B18" s="4" t="s">
        <v>47</v>
      </c>
      <c r="C18" s="4" t="s">
        <v>84</v>
      </c>
      <c r="D18" s="4" t="s">
        <v>87</v>
      </c>
      <c r="E18" s="4">
        <v>0</v>
      </c>
      <c r="F18" s="4">
        <f>4*226</f>
        <v>904</v>
      </c>
      <c r="G18" s="4">
        <v>0</v>
      </c>
      <c r="H18" s="4">
        <f>4*306</f>
        <v>1224</v>
      </c>
      <c r="I18" s="4">
        <v>0</v>
      </c>
      <c r="J18" s="4">
        <f t="shared" si="0"/>
        <v>456</v>
      </c>
      <c r="K18" s="4">
        <v>0</v>
      </c>
      <c r="L18" s="4">
        <v>0</v>
      </c>
      <c r="M18" s="4">
        <v>0</v>
      </c>
      <c r="N18" s="4">
        <v>450</v>
      </c>
      <c r="O18" s="4">
        <v>310</v>
      </c>
      <c r="P18" s="4"/>
    </row>
    <row r="19" spans="1:16" x14ac:dyDescent="0.15">
      <c r="A19" s="1" t="s">
        <v>57</v>
      </c>
      <c r="B19" s="4" t="s">
        <v>54</v>
      </c>
      <c r="C19" s="4" t="s">
        <v>84</v>
      </c>
      <c r="D19" s="4" t="s">
        <v>87</v>
      </c>
      <c r="E19" s="4">
        <v>0</v>
      </c>
      <c r="F19" s="4">
        <f>2*198+2*316</f>
        <v>1028</v>
      </c>
      <c r="G19" s="4">
        <v>0</v>
      </c>
      <c r="H19" s="4">
        <f>2*278+2*396</f>
        <v>1348</v>
      </c>
      <c r="I19" s="4">
        <v>0</v>
      </c>
      <c r="J19" s="4">
        <f t="shared" si="0"/>
        <v>456</v>
      </c>
      <c r="K19" s="4">
        <v>0</v>
      </c>
      <c r="L19" s="4">
        <v>0</v>
      </c>
      <c r="M19" s="4">
        <v>0</v>
      </c>
      <c r="N19" s="4">
        <v>450</v>
      </c>
      <c r="O19" s="4">
        <v>310</v>
      </c>
      <c r="P19" s="4"/>
    </row>
    <row r="20" spans="1:16" x14ac:dyDescent="0.15">
      <c r="A20" s="5" t="s">
        <v>57</v>
      </c>
      <c r="B20" s="4" t="s">
        <v>55</v>
      </c>
      <c r="C20" s="4" t="s">
        <v>84</v>
      </c>
      <c r="D20" s="4" t="s">
        <v>87</v>
      </c>
      <c r="E20" s="4">
        <v>0</v>
      </c>
      <c r="F20" s="4">
        <f>2*198+2*226</f>
        <v>848</v>
      </c>
      <c r="G20" s="4">
        <v>0</v>
      </c>
      <c r="H20" s="4">
        <f>2*278+2*306</f>
        <v>1168</v>
      </c>
      <c r="I20" s="4">
        <v>0</v>
      </c>
      <c r="J20" s="4">
        <f t="shared" si="0"/>
        <v>456</v>
      </c>
      <c r="K20" s="4">
        <v>0</v>
      </c>
      <c r="L20" s="4">
        <v>0</v>
      </c>
      <c r="M20" s="4">
        <v>0</v>
      </c>
      <c r="N20" s="4">
        <v>450</v>
      </c>
      <c r="O20" s="4">
        <v>310</v>
      </c>
      <c r="P20" s="4"/>
    </row>
    <row r="21" spans="1:16" x14ac:dyDescent="0.15">
      <c r="A21" s="5" t="s">
        <v>58</v>
      </c>
      <c r="B21" s="4" t="s">
        <v>39</v>
      </c>
      <c r="C21" s="4" t="s">
        <v>84</v>
      </c>
      <c r="D21" s="4" t="s">
        <v>85</v>
      </c>
      <c r="E21" s="4">
        <v>0</v>
      </c>
      <c r="F21" s="4">
        <v>6</v>
      </c>
      <c r="G21" s="4">
        <v>0</v>
      </c>
      <c r="H21" s="4">
        <v>6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240</v>
      </c>
      <c r="O21" s="4">
        <v>0</v>
      </c>
      <c r="P21" s="4"/>
    </row>
    <row r="22" spans="1:16" x14ac:dyDescent="0.15">
      <c r="A22" s="5" t="s">
        <v>58</v>
      </c>
      <c r="B22" s="4" t="s">
        <v>40</v>
      </c>
      <c r="C22" s="4" t="s">
        <v>84</v>
      </c>
      <c r="D22" s="4" t="s">
        <v>85</v>
      </c>
      <c r="E22" s="4">
        <v>0</v>
      </c>
      <c r="F22" s="4">
        <v>6</v>
      </c>
      <c r="G22" s="4">
        <v>0</v>
      </c>
      <c r="H22" s="4">
        <v>6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240</v>
      </c>
      <c r="O22" s="4">
        <v>0</v>
      </c>
      <c r="P22" s="4"/>
    </row>
    <row r="23" spans="1:16" x14ac:dyDescent="0.15">
      <c r="A23" s="5" t="s">
        <v>58</v>
      </c>
      <c r="B23" s="4" t="s">
        <v>41</v>
      </c>
      <c r="C23" s="4" t="s">
        <v>84</v>
      </c>
      <c r="D23" s="4" t="s">
        <v>85</v>
      </c>
      <c r="E23" s="4">
        <v>0</v>
      </c>
      <c r="F23" s="4">
        <v>6</v>
      </c>
      <c r="G23" s="4">
        <v>0</v>
      </c>
      <c r="H23" s="4">
        <v>6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240</v>
      </c>
      <c r="O23" s="4">
        <v>0</v>
      </c>
      <c r="P23" s="4"/>
    </row>
    <row r="24" spans="1:16" x14ac:dyDescent="0.15">
      <c r="A24" s="5" t="s">
        <v>58</v>
      </c>
      <c r="B24" s="4" t="s">
        <v>42</v>
      </c>
      <c r="C24" s="4" t="s">
        <v>84</v>
      </c>
      <c r="D24" s="4" t="s">
        <v>85</v>
      </c>
      <c r="E24" s="4">
        <v>0</v>
      </c>
      <c r="F24" s="4">
        <v>6</v>
      </c>
      <c r="G24" s="4">
        <v>0</v>
      </c>
      <c r="H24" s="4">
        <v>6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240</v>
      </c>
      <c r="O24" s="4">
        <v>0</v>
      </c>
      <c r="P24" s="4"/>
    </row>
    <row r="25" spans="1:16" x14ac:dyDescent="0.15">
      <c r="A25" s="5" t="s">
        <v>58</v>
      </c>
      <c r="B25" s="4" t="s">
        <v>43</v>
      </c>
      <c r="C25" s="4" t="s">
        <v>84</v>
      </c>
      <c r="D25" s="4" t="s">
        <v>85</v>
      </c>
      <c r="E25" s="4">
        <v>0</v>
      </c>
      <c r="F25" s="4">
        <v>6</v>
      </c>
      <c r="G25" s="4">
        <v>0</v>
      </c>
      <c r="H25" s="4">
        <v>6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240</v>
      </c>
      <c r="O25" s="4">
        <v>0</v>
      </c>
      <c r="P25" s="4"/>
    </row>
    <row r="26" spans="1:16" x14ac:dyDescent="0.15">
      <c r="A26" s="5" t="s">
        <v>58</v>
      </c>
      <c r="B26" s="4" t="s">
        <v>44</v>
      </c>
      <c r="C26" s="4" t="s">
        <v>84</v>
      </c>
      <c r="D26" s="4" t="s">
        <v>86</v>
      </c>
      <c r="E26" s="4">
        <v>0</v>
      </c>
      <c r="F26" s="4">
        <v>6</v>
      </c>
      <c r="G26" s="4">
        <v>0</v>
      </c>
      <c r="H26" s="4">
        <v>6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240</v>
      </c>
      <c r="O26" s="4">
        <v>0</v>
      </c>
      <c r="P26" s="4"/>
    </row>
    <row r="27" spans="1:16" x14ac:dyDescent="0.15">
      <c r="A27" s="5" t="s">
        <v>58</v>
      </c>
      <c r="B27" s="4" t="s">
        <v>45</v>
      </c>
      <c r="C27" s="4" t="s">
        <v>84</v>
      </c>
      <c r="D27" s="4" t="s">
        <v>86</v>
      </c>
      <c r="E27" s="4">
        <v>0</v>
      </c>
      <c r="F27" s="4">
        <v>6</v>
      </c>
      <c r="G27" s="4">
        <v>0</v>
      </c>
      <c r="H27" s="4">
        <v>6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240</v>
      </c>
      <c r="O27" s="4">
        <v>0</v>
      </c>
      <c r="P27" s="4"/>
    </row>
    <row r="28" spans="1:16" x14ac:dyDescent="0.15">
      <c r="A28" s="5" t="s">
        <v>58</v>
      </c>
      <c r="B28" s="4" t="s">
        <v>46</v>
      </c>
      <c r="C28" s="4" t="s">
        <v>84</v>
      </c>
      <c r="D28" s="4" t="s">
        <v>86</v>
      </c>
      <c r="E28" s="4">
        <v>0</v>
      </c>
      <c r="F28" s="4">
        <v>6</v>
      </c>
      <c r="G28" s="4">
        <v>0</v>
      </c>
      <c r="H28" s="4">
        <v>6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240</v>
      </c>
      <c r="O28" s="4">
        <v>0</v>
      </c>
      <c r="P28" s="4"/>
    </row>
    <row r="29" spans="1:16" x14ac:dyDescent="0.15">
      <c r="A29" s="5" t="s">
        <v>58</v>
      </c>
      <c r="B29" s="4" t="s">
        <v>47</v>
      </c>
      <c r="C29" s="4" t="s">
        <v>84</v>
      </c>
      <c r="D29" s="4" t="s">
        <v>86</v>
      </c>
      <c r="E29" s="4">
        <v>0</v>
      </c>
      <c r="F29" s="4">
        <v>6</v>
      </c>
      <c r="G29" s="4">
        <v>0</v>
      </c>
      <c r="H29" s="4">
        <v>6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240</v>
      </c>
      <c r="O29" s="4">
        <v>0</v>
      </c>
      <c r="P29" s="4"/>
    </row>
    <row r="30" spans="1:16" x14ac:dyDescent="0.15">
      <c r="A30" s="5" t="s">
        <v>58</v>
      </c>
      <c r="B30" s="4" t="s">
        <v>48</v>
      </c>
      <c r="C30" s="4" t="s">
        <v>84</v>
      </c>
      <c r="D30" s="4" t="s">
        <v>86</v>
      </c>
      <c r="E30" s="4">
        <v>0</v>
      </c>
      <c r="F30" s="4">
        <v>6</v>
      </c>
      <c r="G30" s="4">
        <v>0</v>
      </c>
      <c r="H30" s="4">
        <v>6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240</v>
      </c>
      <c r="O30" s="4">
        <v>0</v>
      </c>
      <c r="P30" s="4"/>
    </row>
    <row r="31" spans="1:16" x14ac:dyDescent="0.15">
      <c r="A31" s="5" t="s">
        <v>58</v>
      </c>
      <c r="B31" s="4" t="s">
        <v>49</v>
      </c>
      <c r="C31" s="4" t="s">
        <v>84</v>
      </c>
      <c r="D31" s="4" t="s">
        <v>87</v>
      </c>
      <c r="E31" s="4">
        <v>0</v>
      </c>
      <c r="F31" s="4">
        <v>6</v>
      </c>
      <c r="G31" s="4">
        <v>0</v>
      </c>
      <c r="H31" s="4">
        <v>6</v>
      </c>
      <c r="I31" s="4">
        <v>0</v>
      </c>
      <c r="J31" s="4">
        <f>286*0.6+186*0.6</f>
        <v>283.2</v>
      </c>
      <c r="K31" s="4">
        <v>0</v>
      </c>
      <c r="L31" s="4">
        <v>0</v>
      </c>
      <c r="M31" s="4">
        <v>0</v>
      </c>
      <c r="N31" s="4">
        <v>286</v>
      </c>
      <c r="O31" s="4">
        <v>186</v>
      </c>
      <c r="P31" s="4"/>
    </row>
    <row r="32" spans="1:16" x14ac:dyDescent="0.15">
      <c r="A32" s="5" t="s">
        <v>58</v>
      </c>
      <c r="B32" s="4" t="s">
        <v>50</v>
      </c>
      <c r="C32" s="4" t="s">
        <v>84</v>
      </c>
      <c r="D32" s="4" t="s">
        <v>87</v>
      </c>
      <c r="E32" s="4">
        <v>0</v>
      </c>
      <c r="F32" s="4">
        <v>6</v>
      </c>
      <c r="G32" s="4">
        <v>0</v>
      </c>
      <c r="H32" s="4">
        <v>6</v>
      </c>
      <c r="I32" s="4">
        <v>0</v>
      </c>
      <c r="J32" s="4">
        <f t="shared" ref="J32:J39" si="1">286*0.6+186*0.6</f>
        <v>283.2</v>
      </c>
      <c r="K32" s="4">
        <v>0</v>
      </c>
      <c r="L32" s="4">
        <v>0</v>
      </c>
      <c r="M32" s="4">
        <v>0</v>
      </c>
      <c r="N32" s="4">
        <v>286</v>
      </c>
      <c r="O32" s="4">
        <v>186</v>
      </c>
      <c r="P32" s="4"/>
    </row>
    <row r="33" spans="1:16" x14ac:dyDescent="0.15">
      <c r="A33" s="5" t="s">
        <v>58</v>
      </c>
      <c r="B33" s="4" t="s">
        <v>51</v>
      </c>
      <c r="C33" s="4" t="s">
        <v>84</v>
      </c>
      <c r="D33" s="4" t="s">
        <v>87</v>
      </c>
      <c r="E33" s="4">
        <v>0</v>
      </c>
      <c r="F33" s="4">
        <v>6</v>
      </c>
      <c r="G33" s="4">
        <v>0</v>
      </c>
      <c r="H33" s="4">
        <v>6</v>
      </c>
      <c r="I33" s="4">
        <v>0</v>
      </c>
      <c r="J33" s="4">
        <f t="shared" si="1"/>
        <v>283.2</v>
      </c>
      <c r="K33" s="4">
        <v>0</v>
      </c>
      <c r="L33" s="4">
        <v>0</v>
      </c>
      <c r="M33" s="4">
        <v>0</v>
      </c>
      <c r="N33" s="4">
        <v>286</v>
      </c>
      <c r="O33" s="4">
        <v>186</v>
      </c>
      <c r="P33" s="4"/>
    </row>
    <row r="34" spans="1:16" x14ac:dyDescent="0.15">
      <c r="A34" s="5" t="s">
        <v>58</v>
      </c>
      <c r="B34" s="4" t="s">
        <v>52</v>
      </c>
      <c r="C34" s="4" t="s">
        <v>84</v>
      </c>
      <c r="D34" s="4" t="s">
        <v>87</v>
      </c>
      <c r="E34" s="4">
        <v>0</v>
      </c>
      <c r="F34" s="4">
        <v>6</v>
      </c>
      <c r="G34" s="4">
        <v>0</v>
      </c>
      <c r="H34" s="4">
        <v>6</v>
      </c>
      <c r="I34" s="4">
        <v>0</v>
      </c>
      <c r="J34" s="4">
        <f t="shared" si="1"/>
        <v>283.2</v>
      </c>
      <c r="K34" s="4">
        <v>0</v>
      </c>
      <c r="L34" s="4">
        <v>0</v>
      </c>
      <c r="M34" s="4">
        <v>0</v>
      </c>
      <c r="N34" s="4">
        <v>286</v>
      </c>
      <c r="O34" s="4">
        <v>186</v>
      </c>
      <c r="P34" s="4"/>
    </row>
    <row r="35" spans="1:16" x14ac:dyDescent="0.15">
      <c r="A35" s="5" t="s">
        <v>58</v>
      </c>
      <c r="B35" s="4" t="s">
        <v>53</v>
      </c>
      <c r="C35" s="4" t="s">
        <v>84</v>
      </c>
      <c r="D35" s="4" t="s">
        <v>87</v>
      </c>
      <c r="E35" s="4">
        <v>0</v>
      </c>
      <c r="F35" s="4">
        <v>6</v>
      </c>
      <c r="G35" s="4">
        <v>0</v>
      </c>
      <c r="H35" s="4">
        <v>6</v>
      </c>
      <c r="I35" s="4">
        <v>0</v>
      </c>
      <c r="J35" s="4">
        <f t="shared" si="1"/>
        <v>283.2</v>
      </c>
      <c r="K35" s="4">
        <v>0</v>
      </c>
      <c r="L35" s="4">
        <v>0</v>
      </c>
      <c r="M35" s="4">
        <v>0</v>
      </c>
      <c r="N35" s="4">
        <v>286</v>
      </c>
      <c r="O35" s="4">
        <v>186</v>
      </c>
      <c r="P35" s="4"/>
    </row>
    <row r="36" spans="1:16" x14ac:dyDescent="0.15">
      <c r="A36" s="5" t="s">
        <v>58</v>
      </c>
      <c r="B36" s="4" t="s">
        <v>46</v>
      </c>
      <c r="C36" s="4" t="s">
        <v>84</v>
      </c>
      <c r="D36" s="4" t="s">
        <v>87</v>
      </c>
      <c r="E36" s="4">
        <v>0</v>
      </c>
      <c r="F36" s="4">
        <v>6</v>
      </c>
      <c r="G36" s="4">
        <v>0</v>
      </c>
      <c r="H36" s="4">
        <v>6</v>
      </c>
      <c r="I36" s="4">
        <v>0</v>
      </c>
      <c r="J36" s="4">
        <f t="shared" si="1"/>
        <v>283.2</v>
      </c>
      <c r="K36" s="4">
        <v>0</v>
      </c>
      <c r="L36" s="4">
        <v>0</v>
      </c>
      <c r="M36" s="4">
        <v>0</v>
      </c>
      <c r="N36" s="4">
        <v>286</v>
      </c>
      <c r="O36" s="4">
        <v>186</v>
      </c>
      <c r="P36" s="4"/>
    </row>
    <row r="37" spans="1:16" x14ac:dyDescent="0.15">
      <c r="A37" s="5" t="s">
        <v>58</v>
      </c>
      <c r="B37" s="4" t="s">
        <v>47</v>
      </c>
      <c r="C37" s="4" t="s">
        <v>84</v>
      </c>
      <c r="D37" s="4" t="s">
        <v>87</v>
      </c>
      <c r="E37" s="4">
        <v>0</v>
      </c>
      <c r="F37" s="4">
        <v>6</v>
      </c>
      <c r="G37" s="4">
        <v>0</v>
      </c>
      <c r="H37" s="4">
        <v>6</v>
      </c>
      <c r="I37" s="4">
        <v>0</v>
      </c>
      <c r="J37" s="4">
        <f t="shared" si="1"/>
        <v>283.2</v>
      </c>
      <c r="K37" s="4">
        <v>0</v>
      </c>
      <c r="L37" s="4">
        <v>0</v>
      </c>
      <c r="M37" s="4">
        <v>0</v>
      </c>
      <c r="N37" s="4">
        <v>286</v>
      </c>
      <c r="O37" s="4">
        <v>186</v>
      </c>
      <c r="P37" s="4"/>
    </row>
    <row r="38" spans="1:16" x14ac:dyDescent="0.15">
      <c r="A38" s="5" t="s">
        <v>58</v>
      </c>
      <c r="B38" s="4" t="s">
        <v>54</v>
      </c>
      <c r="C38" s="4" t="s">
        <v>84</v>
      </c>
      <c r="D38" s="4" t="s">
        <v>87</v>
      </c>
      <c r="E38" s="4">
        <v>0</v>
      </c>
      <c r="F38" s="4">
        <v>6</v>
      </c>
      <c r="G38" s="4">
        <v>0</v>
      </c>
      <c r="H38" s="4">
        <v>6</v>
      </c>
      <c r="I38" s="4">
        <v>0</v>
      </c>
      <c r="J38" s="4">
        <f t="shared" si="1"/>
        <v>283.2</v>
      </c>
      <c r="K38" s="4">
        <v>0</v>
      </c>
      <c r="L38" s="4">
        <v>0</v>
      </c>
      <c r="M38" s="4">
        <v>0</v>
      </c>
      <c r="N38" s="4">
        <v>286</v>
      </c>
      <c r="O38" s="4">
        <v>186</v>
      </c>
      <c r="P38" s="4"/>
    </row>
    <row r="39" spans="1:16" x14ac:dyDescent="0.15">
      <c r="A39" s="5" t="s">
        <v>58</v>
      </c>
      <c r="B39" s="4" t="s">
        <v>55</v>
      </c>
      <c r="C39" s="4" t="s">
        <v>84</v>
      </c>
      <c r="D39" s="4" t="s">
        <v>87</v>
      </c>
      <c r="E39" s="4">
        <v>0</v>
      </c>
      <c r="F39" s="4">
        <v>6</v>
      </c>
      <c r="G39" s="4">
        <v>0</v>
      </c>
      <c r="H39" s="4">
        <v>6</v>
      </c>
      <c r="I39" s="4">
        <v>0</v>
      </c>
      <c r="J39" s="4">
        <f t="shared" si="1"/>
        <v>283.2</v>
      </c>
      <c r="K39" s="4">
        <v>0</v>
      </c>
      <c r="L39" s="4">
        <v>0</v>
      </c>
      <c r="M39" s="4">
        <v>0</v>
      </c>
      <c r="N39" s="4">
        <v>286</v>
      </c>
      <c r="O39" s="4">
        <v>186</v>
      </c>
      <c r="P39" s="4"/>
    </row>
    <row r="40" spans="1:16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</sheetData>
  <autoFilter ref="D1:D39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32" sqref="E32"/>
    </sheetView>
  </sheetViews>
  <sheetFormatPr defaultRowHeight="13.5" x14ac:dyDescent="0.15"/>
  <sheetData>
    <row r="1" spans="1:6" x14ac:dyDescent="0.15">
      <c r="A1" s="1" t="s">
        <v>56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</row>
    <row r="2" spans="1:6" x14ac:dyDescent="0.15">
      <c r="A2" s="1" t="s">
        <v>57</v>
      </c>
      <c r="B2">
        <v>0</v>
      </c>
      <c r="C2">
        <v>55</v>
      </c>
      <c r="D2">
        <v>95</v>
      </c>
      <c r="E2">
        <v>180</v>
      </c>
      <c r="F2">
        <v>0</v>
      </c>
    </row>
    <row r="3" spans="1:6" x14ac:dyDescent="0.15">
      <c r="A3" s="1" t="s">
        <v>58</v>
      </c>
      <c r="B3">
        <v>0</v>
      </c>
      <c r="C3">
        <v>28</v>
      </c>
      <c r="D3">
        <v>48</v>
      </c>
      <c r="E3">
        <v>90</v>
      </c>
      <c r="F3">
        <v>0</v>
      </c>
    </row>
    <row r="4" spans="1:6" x14ac:dyDescent="0.15">
      <c r="A4" s="1" t="s">
        <v>59</v>
      </c>
      <c r="B4">
        <v>0</v>
      </c>
      <c r="C4">
        <v>0</v>
      </c>
      <c r="D4">
        <v>0</v>
      </c>
      <c r="E4">
        <v>0</v>
      </c>
      <c r="F4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19" sqref="C19"/>
    </sheetView>
  </sheetViews>
  <sheetFormatPr defaultRowHeight="13.5" x14ac:dyDescent="0.15"/>
  <cols>
    <col min="2" max="2" width="26.125" customWidth="1"/>
    <col min="3" max="3" width="20.25" customWidth="1"/>
    <col min="7" max="7" width="18" customWidth="1"/>
  </cols>
  <sheetData>
    <row r="1" spans="1:7" x14ac:dyDescent="0.15">
      <c r="A1" s="1" t="s">
        <v>56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</row>
    <row r="2" spans="1:7" x14ac:dyDescent="0.15">
      <c r="A2" s="1" t="s">
        <v>57</v>
      </c>
      <c r="B2">
        <f>493*0.6+360*0.6</f>
        <v>511.8</v>
      </c>
      <c r="C2">
        <f>493*0.6+360*0.6</f>
        <v>511.8</v>
      </c>
      <c r="D2">
        <v>0</v>
      </c>
      <c r="E2">
        <v>0</v>
      </c>
      <c r="F2">
        <v>493</v>
      </c>
      <c r="G2">
        <v>360</v>
      </c>
    </row>
    <row r="3" spans="1:7" x14ac:dyDescent="0.15">
      <c r="A3" s="1" t="s">
        <v>58</v>
      </c>
      <c r="B3">
        <f>296*0.6+125*0.6</f>
        <v>252.6</v>
      </c>
      <c r="C3">
        <f>296*0.6+125*0.6</f>
        <v>252.6</v>
      </c>
      <c r="D3">
        <v>0</v>
      </c>
      <c r="E3">
        <v>0</v>
      </c>
      <c r="F3">
        <v>296</v>
      </c>
      <c r="G3">
        <v>125</v>
      </c>
    </row>
    <row r="4" spans="1:7" x14ac:dyDescent="0.15">
      <c r="A4" s="1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22" sqref="D22"/>
    </sheetView>
  </sheetViews>
  <sheetFormatPr defaultRowHeight="13.5" x14ac:dyDescent="0.15"/>
  <cols>
    <col min="1" max="1" width="24.5" customWidth="1"/>
    <col min="2" max="2" width="12.625" customWidth="1"/>
  </cols>
  <sheetData>
    <row r="1" spans="1:2" x14ac:dyDescent="0.15">
      <c r="A1" s="1" t="s">
        <v>94</v>
      </c>
      <c r="B1" s="1" t="s">
        <v>113</v>
      </c>
    </row>
    <row r="2" spans="1:2" x14ac:dyDescent="0.15">
      <c r="A2" s="1" t="s">
        <v>114</v>
      </c>
      <c r="B2" t="s">
        <v>115</v>
      </c>
    </row>
    <row r="3" spans="1:2" x14ac:dyDescent="0.15">
      <c r="A3" s="1" t="s">
        <v>114</v>
      </c>
      <c r="B3" t="s">
        <v>116</v>
      </c>
    </row>
    <row r="4" spans="1:2" x14ac:dyDescent="0.15">
      <c r="A4" s="1" t="s">
        <v>114</v>
      </c>
      <c r="B4" t="s">
        <v>117</v>
      </c>
    </row>
    <row r="5" spans="1:2" x14ac:dyDescent="0.15">
      <c r="A5" s="1" t="s">
        <v>114</v>
      </c>
      <c r="B5" t="s">
        <v>118</v>
      </c>
    </row>
    <row r="6" spans="1:2" x14ac:dyDescent="0.15">
      <c r="A6" s="1" t="s">
        <v>119</v>
      </c>
      <c r="B6" t="s">
        <v>120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L16" sqref="L16"/>
    </sheetView>
  </sheetViews>
  <sheetFormatPr defaultRowHeight="13.5" x14ac:dyDescent="0.15"/>
  <sheetData>
    <row r="1" spans="1:9" x14ac:dyDescent="0.15">
      <c r="A1" s="1" t="s">
        <v>56</v>
      </c>
      <c r="B1" s="1" t="s">
        <v>0</v>
      </c>
      <c r="C1" s="1" t="s">
        <v>1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67</v>
      </c>
    </row>
    <row r="2" spans="1:9" x14ac:dyDescent="0.15">
      <c r="A2" s="1" t="s">
        <v>57</v>
      </c>
      <c r="B2" t="s">
        <v>17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95</v>
      </c>
    </row>
    <row r="3" spans="1:9" x14ac:dyDescent="0.15">
      <c r="A3" s="1" t="s">
        <v>57</v>
      </c>
      <c r="B3" t="s">
        <v>13</v>
      </c>
      <c r="C3" t="s">
        <v>13</v>
      </c>
      <c r="D3">
        <v>0</v>
      </c>
      <c r="E3">
        <v>220</v>
      </c>
      <c r="F3">
        <v>0</v>
      </c>
      <c r="G3">
        <v>220</v>
      </c>
      <c r="H3">
        <v>0</v>
      </c>
      <c r="I3">
        <v>0</v>
      </c>
    </row>
    <row r="4" spans="1:9" x14ac:dyDescent="0.15">
      <c r="A4" s="1" t="s">
        <v>57</v>
      </c>
      <c r="B4" t="s">
        <v>68</v>
      </c>
      <c r="C4" t="s">
        <v>68</v>
      </c>
      <c r="D4">
        <v>0</v>
      </c>
      <c r="E4">
        <v>220</v>
      </c>
      <c r="F4">
        <v>0</v>
      </c>
      <c r="G4">
        <v>220</v>
      </c>
      <c r="H4">
        <v>0</v>
      </c>
      <c r="I4">
        <v>0</v>
      </c>
    </row>
    <row r="5" spans="1:9" x14ac:dyDescent="0.15">
      <c r="A5" s="1" t="s">
        <v>57</v>
      </c>
      <c r="B5" t="s">
        <v>69</v>
      </c>
      <c r="C5" t="s">
        <v>70</v>
      </c>
      <c r="D5">
        <v>0</v>
      </c>
      <c r="E5">
        <v>0</v>
      </c>
      <c r="F5">
        <v>0</v>
      </c>
      <c r="G5">
        <v>0</v>
      </c>
      <c r="H5">
        <v>0</v>
      </c>
      <c r="I5">
        <v>25</v>
      </c>
    </row>
    <row r="6" spans="1:9" x14ac:dyDescent="0.15">
      <c r="A6" s="1" t="s">
        <v>58</v>
      </c>
      <c r="B6" t="s">
        <v>17</v>
      </c>
      <c r="C6" t="s">
        <v>18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15">
      <c r="A7" s="1" t="s">
        <v>58</v>
      </c>
      <c r="B7" t="s">
        <v>13</v>
      </c>
      <c r="C7" t="s">
        <v>13</v>
      </c>
      <c r="D7">
        <v>0</v>
      </c>
      <c r="E7">
        <v>110</v>
      </c>
      <c r="F7">
        <v>0</v>
      </c>
      <c r="G7">
        <v>110</v>
      </c>
      <c r="H7">
        <v>0</v>
      </c>
      <c r="I7">
        <v>0</v>
      </c>
    </row>
    <row r="8" spans="1:9" x14ac:dyDescent="0.15">
      <c r="A8" s="1" t="s">
        <v>58</v>
      </c>
      <c r="B8" t="s">
        <v>68</v>
      </c>
      <c r="C8" t="s">
        <v>68</v>
      </c>
      <c r="D8">
        <v>0</v>
      </c>
      <c r="E8">
        <v>110</v>
      </c>
      <c r="F8">
        <v>0</v>
      </c>
      <c r="G8">
        <v>110</v>
      </c>
      <c r="H8">
        <v>0</v>
      </c>
      <c r="I8">
        <v>0</v>
      </c>
    </row>
    <row r="9" spans="1:9" x14ac:dyDescent="0.15">
      <c r="A9" s="1" t="s">
        <v>58</v>
      </c>
      <c r="B9" t="s">
        <v>69</v>
      </c>
      <c r="C9" t="s">
        <v>70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20" sqref="I20"/>
    </sheetView>
  </sheetViews>
  <sheetFormatPr defaultRowHeight="13.5" x14ac:dyDescent="0.15"/>
  <cols>
    <col min="1" max="1" width="24.375" customWidth="1"/>
    <col min="2" max="2" width="17.375" customWidth="1"/>
  </cols>
  <sheetData>
    <row r="1" spans="1:3" x14ac:dyDescent="0.15">
      <c r="A1" s="1" t="s">
        <v>94</v>
      </c>
      <c r="B1" s="1" t="s">
        <v>95</v>
      </c>
      <c r="C1" s="1" t="s">
        <v>96</v>
      </c>
    </row>
    <row r="2" spans="1:3" x14ac:dyDescent="0.15">
      <c r="A2" s="1" t="s">
        <v>97</v>
      </c>
      <c r="B2" t="s">
        <v>98</v>
      </c>
      <c r="C2" t="s">
        <v>99</v>
      </c>
    </row>
    <row r="3" spans="1:3" x14ac:dyDescent="0.15">
      <c r="A3" s="1" t="s">
        <v>97</v>
      </c>
      <c r="B3" t="s">
        <v>100</v>
      </c>
      <c r="C3" t="s">
        <v>101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房型价格表</vt:lpstr>
      <vt:lpstr>房型简称</vt:lpstr>
      <vt:lpstr>房型打包价格表</vt:lpstr>
      <vt:lpstr>第三人费用表(打包情况)</vt:lpstr>
      <vt:lpstr>餐费价格表</vt:lpstr>
      <vt:lpstr>交通组合价格表</vt:lpstr>
      <vt:lpstr>住付优惠表</vt:lpstr>
      <vt:lpstr>节假日附加费和强制费用表</vt:lpstr>
      <vt:lpstr>EBD折扣表</vt:lpstr>
      <vt:lpstr>LSD折扣表</vt:lpstr>
      <vt:lpstr>其他单价表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李自然</cp:lastModifiedBy>
  <dcterms:created xsi:type="dcterms:W3CDTF">2019-01-16T09:31:04Z</dcterms:created>
  <dcterms:modified xsi:type="dcterms:W3CDTF">2019-01-18T06:43:00Z</dcterms:modified>
</cp:coreProperties>
</file>