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omments8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J\2018\DPCJ\Gerenciamento de Projeto\"/>
    </mc:Choice>
  </mc:AlternateContent>
  <bookViews>
    <workbookView xWindow="360" yWindow="90" windowWidth="7635" windowHeight="7485" tabRatio="687" activeTab="1"/>
  </bookViews>
  <sheets>
    <sheet name="Equipe" sheetId="10" r:id="rId1"/>
    <sheet name="Backlog Produto" sheetId="3" r:id="rId2"/>
    <sheet name="Planejamento" sheetId="4" r:id="rId3"/>
    <sheet name="Monitoramento e controle" sheetId="11" r:id="rId4"/>
    <sheet name="Sprint 1" sheetId="5" r:id="rId5"/>
    <sheet name="Sprint 2" sheetId="12" r:id="rId6"/>
    <sheet name="Sprint 3" sheetId="13" r:id="rId7"/>
    <sheet name="Sprint 4" sheetId="14" r:id="rId8"/>
    <sheet name="Sprint 5" sheetId="15" r:id="rId9"/>
  </sheets>
  <definedNames>
    <definedName name="Restante">OFFSET('Sprint 1'!$B$12,0,0,1,COUNT('Sprint 1'!$B$12:$L$12))</definedName>
    <definedName name="Restante2">OFFSET(#REF!,0,0,1,COUNT(#REF!))</definedName>
  </definedNames>
  <calcPr calcId="162913"/>
  <fileRecoveryPr autoRecover="0"/>
</workbook>
</file>

<file path=xl/calcChain.xml><?xml version="1.0" encoding="utf-8"?>
<calcChain xmlns="http://schemas.openxmlformats.org/spreadsheetml/2006/main">
  <c r="V14" i="13" l="1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J6" i="11" l="1"/>
  <c r="E32" i="3" l="1"/>
  <c r="E33" i="3"/>
  <c r="E34" i="3"/>
  <c r="E35" i="3"/>
  <c r="E8" i="3"/>
  <c r="B5" i="5" s="1"/>
  <c r="B8" i="4" l="1"/>
  <c r="J5" i="11"/>
  <c r="B16" i="14" l="1"/>
  <c r="B16" i="15"/>
  <c r="B16" i="12"/>
  <c r="B16" i="13"/>
  <c r="B16" i="5"/>
  <c r="M13" i="4"/>
  <c r="K13" i="4"/>
  <c r="I13" i="4"/>
  <c r="G13" i="4"/>
  <c r="M10" i="4"/>
  <c r="K10" i="4"/>
  <c r="I10" i="4"/>
  <c r="G10" i="4"/>
  <c r="G14" i="4" l="1"/>
  <c r="M14" i="4"/>
  <c r="I14" i="4"/>
  <c r="K14" i="4"/>
  <c r="C2" i="11"/>
  <c r="E26" i="3" l="1"/>
  <c r="B3" i="14" s="1"/>
  <c r="E27" i="3"/>
  <c r="B3" i="15" s="1"/>
  <c r="E28" i="3"/>
  <c r="B4" i="15" s="1"/>
  <c r="E29" i="3"/>
  <c r="B5" i="15" s="1"/>
  <c r="E30" i="3"/>
  <c r="B6" i="15" s="1"/>
  <c r="E31" i="3"/>
  <c r="B7" i="15" s="1"/>
  <c r="E18" i="3"/>
  <c r="B8" i="12" s="1"/>
  <c r="E19" i="3"/>
  <c r="B9" i="12" s="1"/>
  <c r="E20" i="3"/>
  <c r="B10" i="12" s="1"/>
  <c r="E21" i="3"/>
  <c r="B3" i="13" s="1"/>
  <c r="B12" i="13" s="1"/>
  <c r="C12" i="13" s="1"/>
  <c r="D12" i="13" s="1"/>
  <c r="E12" i="13" s="1"/>
  <c r="F12" i="13" s="1"/>
  <c r="G12" i="13" s="1"/>
  <c r="H12" i="13" s="1"/>
  <c r="I12" i="13" s="1"/>
  <c r="J12" i="13" s="1"/>
  <c r="K12" i="13" s="1"/>
  <c r="L12" i="13" s="1"/>
  <c r="M12" i="13" s="1"/>
  <c r="N12" i="13" s="1"/>
  <c r="O12" i="13" s="1"/>
  <c r="P12" i="13" s="1"/>
  <c r="Q12" i="13" s="1"/>
  <c r="R12" i="13" s="1"/>
  <c r="S12" i="13" s="1"/>
  <c r="T12" i="13" s="1"/>
  <c r="U12" i="13" s="1"/>
  <c r="V12" i="13" s="1"/>
  <c r="E22" i="3"/>
  <c r="B4" i="13" s="1"/>
  <c r="E23" i="3"/>
  <c r="B5" i="13" s="1"/>
  <c r="E24" i="3"/>
  <c r="B2" i="15" s="1"/>
  <c r="E25" i="3"/>
  <c r="B2" i="14" s="1"/>
  <c r="B12" i="14" s="1"/>
  <c r="E36" i="3"/>
  <c r="E37" i="3"/>
  <c r="E13" i="3"/>
  <c r="B3" i="12" s="1"/>
  <c r="E14" i="3"/>
  <c r="B4" i="12" s="1"/>
  <c r="E15" i="3"/>
  <c r="B5" i="12" s="1"/>
  <c r="E16" i="3"/>
  <c r="B6" i="12" s="1"/>
  <c r="E17" i="3"/>
  <c r="B7" i="12" s="1"/>
  <c r="E38" i="3"/>
  <c r="E39" i="3"/>
  <c r="E40" i="3"/>
  <c r="E41" i="3"/>
  <c r="E42" i="3"/>
  <c r="B13" i="13" l="1"/>
  <c r="B12" i="15"/>
  <c r="B13" i="14"/>
  <c r="C13" i="14" s="1"/>
  <c r="D13" i="14" s="1"/>
  <c r="E13" i="14" s="1"/>
  <c r="F13" i="14" s="1"/>
  <c r="G13" i="14" s="1"/>
  <c r="H13" i="14" s="1"/>
  <c r="I13" i="14" s="1"/>
  <c r="J13" i="14" s="1"/>
  <c r="K13" i="14" s="1"/>
  <c r="L13" i="14" s="1"/>
  <c r="C12" i="14"/>
  <c r="D12" i="14" s="1"/>
  <c r="E12" i="14" s="1"/>
  <c r="F12" i="14" s="1"/>
  <c r="G12" i="14" s="1"/>
  <c r="H12" i="14" s="1"/>
  <c r="I12" i="14" s="1"/>
  <c r="J12" i="14" s="1"/>
  <c r="K12" i="14" s="1"/>
  <c r="L12" i="14" s="1"/>
  <c r="C13" i="13" l="1"/>
  <c r="D13" i="13" s="1"/>
  <c r="E13" i="13" s="1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C15" i="13"/>
  <c r="S15" i="13"/>
  <c r="L15" i="13"/>
  <c r="M15" i="13"/>
  <c r="J15" i="13"/>
  <c r="G15" i="13"/>
  <c r="E15" i="13"/>
  <c r="P15" i="13"/>
  <c r="Q15" i="13"/>
  <c r="N15" i="13"/>
  <c r="K15" i="13"/>
  <c r="D15" i="13"/>
  <c r="T15" i="13"/>
  <c r="U15" i="13"/>
  <c r="R15" i="13"/>
  <c r="O15" i="13"/>
  <c r="H15" i="13"/>
  <c r="I15" i="13"/>
  <c r="F15" i="13"/>
  <c r="V15" i="13"/>
  <c r="B13" i="15"/>
  <c r="C13" i="15" s="1"/>
  <c r="D13" i="15" s="1"/>
  <c r="E13" i="15" s="1"/>
  <c r="F13" i="15" s="1"/>
  <c r="G13" i="15" s="1"/>
  <c r="H13" i="15" s="1"/>
  <c r="I13" i="15" s="1"/>
  <c r="J13" i="15" s="1"/>
  <c r="K13" i="15" s="1"/>
  <c r="L13" i="15" s="1"/>
  <c r="M13" i="15" s="1"/>
  <c r="N13" i="15" s="1"/>
  <c r="O13" i="15" s="1"/>
  <c r="P13" i="15" s="1"/>
  <c r="Q13" i="15" s="1"/>
  <c r="C12" i="15"/>
  <c r="D12" i="15" s="1"/>
  <c r="E12" i="15" s="1"/>
  <c r="F12" i="15" s="1"/>
  <c r="G12" i="15" s="1"/>
  <c r="H12" i="15" s="1"/>
  <c r="I12" i="15" s="1"/>
  <c r="J12" i="15" s="1"/>
  <c r="K12" i="15" s="1"/>
  <c r="L12" i="15" s="1"/>
  <c r="M12" i="15" s="1"/>
  <c r="N12" i="15" s="1"/>
  <c r="O12" i="15" s="1"/>
  <c r="P12" i="15" s="1"/>
  <c r="Q12" i="15" s="1"/>
  <c r="D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12" i="3"/>
  <c r="B2" i="12" s="1"/>
  <c r="B12" i="12" s="1"/>
  <c r="E11" i="3"/>
  <c r="B8" i="5" s="1"/>
  <c r="E10" i="3"/>
  <c r="B7" i="5" s="1"/>
  <c r="E9" i="3"/>
  <c r="B6" i="5" s="1"/>
  <c r="E7" i="3"/>
  <c r="B4" i="5" s="1"/>
  <c r="E6" i="3"/>
  <c r="B3" i="5" s="1"/>
  <c r="E5" i="3"/>
  <c r="B2" i="5" s="1"/>
  <c r="B12" i="5" s="1"/>
  <c r="B13" i="12" l="1"/>
  <c r="C13" i="12" s="1"/>
  <c r="D13" i="12" s="1"/>
  <c r="E13" i="12" s="1"/>
  <c r="F13" i="12" s="1"/>
  <c r="G13" i="12" s="1"/>
  <c r="H13" i="12" s="1"/>
  <c r="I13" i="12" s="1"/>
  <c r="J13" i="12" s="1"/>
  <c r="K13" i="12" s="1"/>
  <c r="L13" i="12" s="1"/>
  <c r="M13" i="12" s="1"/>
  <c r="N13" i="12" s="1"/>
  <c r="O13" i="12" s="1"/>
  <c r="P13" i="12" s="1"/>
  <c r="Q13" i="12" s="1"/>
  <c r="R13" i="12" s="1"/>
  <c r="S13" i="12" s="1"/>
  <c r="T13" i="12" s="1"/>
  <c r="U13" i="12" s="1"/>
  <c r="V13" i="12" s="1"/>
  <c r="C12" i="12"/>
  <c r="D12" i="12" s="1"/>
  <c r="E12" i="12" s="1"/>
  <c r="F12" i="12" s="1"/>
  <c r="G12" i="12" s="1"/>
  <c r="H12" i="12" s="1"/>
  <c r="I12" i="12" s="1"/>
  <c r="J12" i="12" s="1"/>
  <c r="K12" i="12" s="1"/>
  <c r="L12" i="12" s="1"/>
  <c r="M12" i="12" s="1"/>
  <c r="N12" i="12" s="1"/>
  <c r="O12" i="12" s="1"/>
  <c r="P12" i="12" s="1"/>
  <c r="Q12" i="12" s="1"/>
  <c r="R12" i="12" s="1"/>
  <c r="S12" i="12" s="1"/>
  <c r="T12" i="12" s="1"/>
  <c r="U12" i="12" s="1"/>
  <c r="V12" i="12" s="1"/>
  <c r="O14" i="12" s="1"/>
  <c r="F14" i="12"/>
  <c r="I14" i="12"/>
  <c r="L14" i="12"/>
  <c r="R14" i="12"/>
  <c r="R15" i="12" s="1"/>
  <c r="U14" i="12"/>
  <c r="U15" i="12" s="1"/>
  <c r="E14" i="12"/>
  <c r="G14" i="12"/>
  <c r="N14" i="12"/>
  <c r="Q14" i="12"/>
  <c r="D14" i="12"/>
  <c r="C14" i="12"/>
  <c r="J14" i="12"/>
  <c r="P14" i="12"/>
  <c r="B14" i="12"/>
  <c r="B15" i="12" s="1"/>
  <c r="K14" i="12"/>
  <c r="C12" i="5"/>
  <c r="D12" i="5" s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B14" i="13"/>
  <c r="B15" i="13" s="1"/>
  <c r="B14" i="15"/>
  <c r="B15" i="15" s="1"/>
  <c r="C14" i="14"/>
  <c r="C15" i="14" s="1"/>
  <c r="B14" i="14"/>
  <c r="B15" i="14" s="1"/>
  <c r="B13" i="5"/>
  <c r="C13" i="5" s="1"/>
  <c r="D13" i="5" s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B14" i="5"/>
  <c r="B15" i="5" s="1"/>
  <c r="P12" i="5"/>
  <c r="Q12" i="5" s="1"/>
  <c r="D14" i="5" s="1"/>
  <c r="D15" i="5" s="1"/>
  <c r="F14" i="5"/>
  <c r="F15" i="5" s="1"/>
  <c r="M14" i="15"/>
  <c r="M15" i="15" s="1"/>
  <c r="E56" i="3"/>
  <c r="O14" i="15" l="1"/>
  <c r="O15" i="15" s="1"/>
  <c r="N14" i="5"/>
  <c r="N15" i="5" s="1"/>
  <c r="N14" i="15"/>
  <c r="N15" i="15" s="1"/>
  <c r="J14" i="14"/>
  <c r="J15" i="14" s="1"/>
  <c r="G14" i="5"/>
  <c r="G15" i="5" s="1"/>
  <c r="O14" i="5"/>
  <c r="O15" i="5" s="1"/>
  <c r="K14" i="14"/>
  <c r="K15" i="14" s="1"/>
  <c r="E14" i="14"/>
  <c r="E15" i="14" s="1"/>
  <c r="M14" i="12"/>
  <c r="M15" i="12" s="1"/>
  <c r="T14" i="12"/>
  <c r="T15" i="12" s="1"/>
  <c r="H14" i="12"/>
  <c r="H15" i="12" s="1"/>
  <c r="S14" i="12"/>
  <c r="S15" i="12" s="1"/>
  <c r="V14" i="12"/>
  <c r="V15" i="12" s="1"/>
  <c r="J14" i="5"/>
  <c r="J15" i="5" s="1"/>
  <c r="J14" i="15"/>
  <c r="J15" i="15" s="1"/>
  <c r="L14" i="5"/>
  <c r="L15" i="5" s="1"/>
  <c r="E15" i="12"/>
  <c r="G15" i="12"/>
  <c r="C15" i="12"/>
  <c r="I14" i="14"/>
  <c r="I15" i="14" s="1"/>
  <c r="Q15" i="12"/>
  <c r="H14" i="5"/>
  <c r="H15" i="5" s="1"/>
  <c r="K14" i="5"/>
  <c r="K15" i="5" s="1"/>
  <c r="Q14" i="5"/>
  <c r="Q15" i="5" s="1"/>
  <c r="L14" i="14"/>
  <c r="L15" i="14" s="1"/>
  <c r="I15" i="12"/>
  <c r="P14" i="5"/>
  <c r="P15" i="5" s="1"/>
  <c r="F15" i="12"/>
  <c r="Q14" i="15"/>
  <c r="Q15" i="15" s="1"/>
  <c r="C14" i="5"/>
  <c r="C15" i="5" s="1"/>
  <c r="M14" i="5"/>
  <c r="M15" i="5" s="1"/>
  <c r="K14" i="15"/>
  <c r="K15" i="15" s="1"/>
  <c r="I14" i="15"/>
  <c r="I15" i="15" s="1"/>
  <c r="E14" i="5"/>
  <c r="E15" i="5" s="1"/>
  <c r="D14" i="14"/>
  <c r="D15" i="14" s="1"/>
  <c r="F14" i="14"/>
  <c r="F15" i="14" s="1"/>
  <c r="F14" i="15"/>
  <c r="F15" i="15" s="1"/>
  <c r="P14" i="15"/>
  <c r="P15" i="15" s="1"/>
  <c r="H14" i="14"/>
  <c r="H15" i="14" s="1"/>
  <c r="D14" i="15"/>
  <c r="D15" i="15" s="1"/>
  <c r="N15" i="12"/>
  <c r="P15" i="12"/>
  <c r="L14" i="15"/>
  <c r="L15" i="15" s="1"/>
  <c r="H14" i="15"/>
  <c r="H15" i="15" s="1"/>
  <c r="O15" i="12"/>
  <c r="G14" i="15"/>
  <c r="G15" i="15" s="1"/>
  <c r="D15" i="12"/>
  <c r="G14" i="14"/>
  <c r="G15" i="14" s="1"/>
  <c r="E14" i="15"/>
  <c r="E15" i="15" s="1"/>
  <c r="K15" i="12"/>
  <c r="J15" i="12"/>
  <c r="L15" i="12"/>
  <c r="I14" i="5"/>
  <c r="I15" i="5" s="1"/>
  <c r="C14" i="15"/>
  <c r="C15" i="15" s="1"/>
  <c r="F3" i="3"/>
  <c r="B2" i="4" s="1"/>
  <c r="B4" i="4" s="1"/>
  <c r="K2" i="11" l="1"/>
  <c r="B14" i="4"/>
  <c r="B16" i="4" s="1"/>
  <c r="B17" i="4" s="1"/>
  <c r="B19" i="4" s="1"/>
  <c r="B20" i="4" s="1"/>
  <c r="F4" i="4"/>
  <c r="B9" i="4"/>
  <c r="B10" i="4" s="1"/>
  <c r="B22" i="4"/>
  <c r="B23" i="4" s="1"/>
  <c r="L4" i="4" l="1"/>
  <c r="J4" i="4"/>
  <c r="H4" i="4"/>
  <c r="B11" i="4"/>
  <c r="F2" i="11" s="1"/>
  <c r="H12" i="4" l="1"/>
  <c r="H8" i="4"/>
  <c r="H5" i="4"/>
  <c r="H9" i="4"/>
  <c r="H6" i="4"/>
  <c r="H11" i="4"/>
  <c r="H7" i="4"/>
  <c r="J12" i="4"/>
  <c r="J6" i="4"/>
  <c r="J11" i="4"/>
  <c r="J7" i="4"/>
  <c r="J8" i="4"/>
  <c r="J9" i="4"/>
  <c r="J5" i="4"/>
  <c r="L12" i="4"/>
  <c r="L9" i="4"/>
  <c r="L5" i="4"/>
  <c r="L6" i="4"/>
  <c r="L8" i="4"/>
  <c r="L7" i="4"/>
  <c r="L11" i="4"/>
  <c r="F12" i="4"/>
  <c r="F5" i="4"/>
  <c r="F9" i="4"/>
  <c r="F6" i="4"/>
  <c r="F11" i="4"/>
  <c r="F13" i="4" s="1"/>
  <c r="F7" i="4"/>
  <c r="F8" i="4"/>
  <c r="H13" i="4" l="1"/>
  <c r="F10" i="4"/>
  <c r="H10" i="4"/>
  <c r="J10" i="4"/>
  <c r="J13" i="4"/>
  <c r="L13" i="4"/>
  <c r="L10" i="4"/>
  <c r="J22" i="4" l="1"/>
  <c r="J21" i="4"/>
  <c r="L14" i="4"/>
  <c r="H14" i="4"/>
  <c r="F14" i="4"/>
  <c r="J14" i="4"/>
  <c r="J23" i="4" l="1"/>
</calcChain>
</file>

<file path=xl/comments1.xml><?xml version="1.0" encoding="utf-8"?>
<comments xmlns="http://schemas.openxmlformats.org/spreadsheetml/2006/main">
  <authors>
    <author>Murakami Edson</author>
  </authors>
  <commentList>
    <comment ref="A2" authorId="0" shapeId="0">
      <text>
        <r>
          <rPr>
            <b/>
            <sz val="9"/>
            <color indexed="81"/>
            <rFont val="Segoe UI"/>
            <family val="2"/>
          </rPr>
          <t>Preencher as células em amarelo.</t>
        </r>
      </text>
    </comment>
  </commentList>
</comments>
</file>

<file path=xl/comments2.xml><?xml version="1.0" encoding="utf-8"?>
<comments xmlns="http://schemas.openxmlformats.org/spreadsheetml/2006/main">
  <authors>
    <author>Murakami Edson</author>
  </authors>
  <commentList>
    <comment ref="A2" authorId="0" shapeId="0">
      <text>
        <r>
          <rPr>
            <b/>
            <sz val="12"/>
            <color indexed="81"/>
            <rFont val="Segoe UI"/>
            <family val="2"/>
          </rPr>
          <t xml:space="preserve">Backlog do Produto
</t>
        </r>
        <r>
          <rPr>
            <sz val="12"/>
            <color indexed="81"/>
            <rFont val="Segoe UI"/>
            <family val="2"/>
          </rPr>
          <t>Depois de preenchida classificar por priodidade.
A prioridade deve se basear nos resultados do Metodo Kano de Priorização de Requisitos (ver guia)</t>
        </r>
      </text>
    </comment>
  </commentList>
</comments>
</file>

<file path=xl/comments3.xml><?xml version="1.0" encoding="utf-8"?>
<comments xmlns="http://schemas.openxmlformats.org/spreadsheetml/2006/main">
  <authors>
    <author>Murakami Edson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>Considerando a estimativa e capacidade da equipe sugere-se o seguinte plajenamento.</t>
        </r>
      </text>
    </comment>
  </commentList>
</comments>
</file>

<file path=xl/comments4.xml><?xml version="1.0" encoding="utf-8"?>
<comments xmlns="http://schemas.openxmlformats.org/spreadsheetml/2006/main">
  <authors>
    <author>Murakami Edson</author>
  </authors>
  <commentList>
    <comment ref="C1" authorId="0" shapeId="0">
      <text>
        <r>
          <rPr>
            <b/>
            <sz val="9"/>
            <color indexed="81"/>
            <rFont val="Segoe UI"/>
            <family val="2"/>
          </rPr>
          <t>Data de início do sprint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12" authorId="0" shapeId="0">
      <text>
        <r>
          <rPr>
            <b/>
            <sz val="9"/>
            <color indexed="81"/>
            <rFont val="Segoe UI"/>
            <family val="2"/>
          </rPr>
          <t xml:space="preserve">O esforço total do Sprint não pode ultrapassar a capacidade do time.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Murakami Edson</author>
  </authors>
  <commentList>
    <comment ref="C1" authorId="0" shapeId="0">
      <text>
        <r>
          <rPr>
            <b/>
            <sz val="9"/>
            <color indexed="81"/>
            <rFont val="Segoe UI"/>
            <family val="2"/>
          </rPr>
          <t>Data de início do sprint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12" authorId="0" shapeId="0">
      <text>
        <r>
          <rPr>
            <b/>
            <sz val="9"/>
            <color indexed="81"/>
            <rFont val="Segoe UI"/>
            <family val="2"/>
          </rPr>
          <t xml:space="preserve">O esforço total do Sprint não pode ultrapassar a capacidade do time.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Murakami Edson</author>
  </authors>
  <commentList>
    <comment ref="C1" authorId="0" shapeId="0">
      <text>
        <r>
          <rPr>
            <b/>
            <sz val="9"/>
            <color indexed="81"/>
            <rFont val="Segoe UI"/>
            <family val="2"/>
          </rPr>
          <t>Data de início do sprint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12" authorId="0" shapeId="0">
      <text>
        <r>
          <rPr>
            <b/>
            <sz val="9"/>
            <color indexed="81"/>
            <rFont val="Segoe UI"/>
            <family val="2"/>
          </rPr>
          <t xml:space="preserve">O esforço total do Sprint não pode ultrapassar a capacidade do time.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Murakami Edson</author>
  </authors>
  <commentList>
    <comment ref="C1" authorId="0" shapeId="0">
      <text>
        <r>
          <rPr>
            <b/>
            <sz val="9"/>
            <color indexed="81"/>
            <rFont val="Segoe UI"/>
            <family val="2"/>
          </rPr>
          <t>Data de início do sprint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12" authorId="0" shapeId="0">
      <text>
        <r>
          <rPr>
            <b/>
            <sz val="9"/>
            <color indexed="81"/>
            <rFont val="Segoe UI"/>
            <family val="2"/>
          </rPr>
          <t xml:space="preserve">O esforço total do Sprint não pode ultrapassar a capacidade do time.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Murakami Edson</author>
  </authors>
  <commentList>
    <comment ref="C1" authorId="0" shapeId="0">
      <text>
        <r>
          <rPr>
            <b/>
            <sz val="9"/>
            <color indexed="81"/>
            <rFont val="Segoe UI"/>
            <family val="2"/>
          </rPr>
          <t>Data de início do sprint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12" authorId="0" shapeId="0">
      <text>
        <r>
          <rPr>
            <b/>
            <sz val="9"/>
            <color indexed="81"/>
            <rFont val="Segoe UI"/>
            <family val="2"/>
          </rPr>
          <t xml:space="preserve">O esforço total do Sprint não pode ultrapassar a capacidade do time.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<sst xmlns="http://schemas.openxmlformats.org/spreadsheetml/2006/main" count="351" uniqueCount="153">
  <si>
    <t>Iniciação</t>
  </si>
  <si>
    <t>Elaboração</t>
  </si>
  <si>
    <t>Construção</t>
  </si>
  <si>
    <t>Transição</t>
  </si>
  <si>
    <t>Requisitos</t>
  </si>
  <si>
    <t>Análise e Design</t>
  </si>
  <si>
    <t>Implementação</t>
  </si>
  <si>
    <t>Teste</t>
  </si>
  <si>
    <t>Implantação</t>
  </si>
  <si>
    <t>Gerenciamento de Configuração</t>
  </si>
  <si>
    <t>Gerenciamento de Projeto</t>
  </si>
  <si>
    <t>DISCIPLINAS</t>
  </si>
  <si>
    <t>Horas</t>
  </si>
  <si>
    <t>horas</t>
  </si>
  <si>
    <t>Análise Financeira</t>
  </si>
  <si>
    <t>Custo direto</t>
  </si>
  <si>
    <t>Custo indireto</t>
  </si>
  <si>
    <t>Valor hora média desenvolvedor</t>
  </si>
  <si>
    <t>Desenvolvimento</t>
  </si>
  <si>
    <t>Gerenciamento do Projeto</t>
  </si>
  <si>
    <t>Totais</t>
  </si>
  <si>
    <t>- Somente as células em amarelo pode ser editadas.</t>
  </si>
  <si>
    <t>Total</t>
  </si>
  <si>
    <t>Esforço (hs)</t>
  </si>
  <si>
    <t>Percentual do custo indireto</t>
  </si>
  <si>
    <t>Percentual de lucro desejado</t>
  </si>
  <si>
    <t>Custo total</t>
  </si>
  <si>
    <t>Valor lucro</t>
  </si>
  <si>
    <t>Preço final</t>
  </si>
  <si>
    <t>Prioridade</t>
  </si>
  <si>
    <t>Qde de pessoas (Desenvolvedores)</t>
  </si>
  <si>
    <t>Qde de semanas estimada</t>
  </si>
  <si>
    <t>semanas</t>
  </si>
  <si>
    <t>horas/semana</t>
  </si>
  <si>
    <t>Restante</t>
  </si>
  <si>
    <t>Estimado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</si>
  <si>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</si>
  <si>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</si>
  <si>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</si>
  <si>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</si>
  <si>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</si>
  <si>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</si>
  <si>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</si>
  <si>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</si>
  <si>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</si>
  <si>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Backlog Sprint</t>
  </si>
  <si>
    <t>Nome da Planilha</t>
  </si>
  <si>
    <t>Equipe</t>
  </si>
  <si>
    <t>Scrum Master</t>
  </si>
  <si>
    <t>Owner</t>
  </si>
  <si>
    <t>Papel</t>
  </si>
  <si>
    <t>Nome</t>
  </si>
  <si>
    <t>E-mail</t>
  </si>
  <si>
    <t>Sprints</t>
  </si>
  <si>
    <t>Sprint</t>
  </si>
  <si>
    <t>Prazo Ideal</t>
  </si>
  <si>
    <t>Equipe Média Ideal</t>
  </si>
  <si>
    <t>Método de Estimtiva COCOMO</t>
  </si>
  <si>
    <t>meses</t>
  </si>
  <si>
    <t>pessoas</t>
  </si>
  <si>
    <t>Status</t>
  </si>
  <si>
    <t>Objetivo</t>
  </si>
  <si>
    <t>Planejado</t>
  </si>
  <si>
    <t>% de erro</t>
  </si>
  <si>
    <t>Qde de meses estimada</t>
  </si>
  <si>
    <t>Planejamento Estimado</t>
  </si>
  <si>
    <r>
      <t xml:space="preserve">Jornada de trabalho </t>
    </r>
    <r>
      <rPr>
        <b/>
        <sz val="11"/>
        <color theme="1"/>
        <rFont val="Calibri"/>
        <family val="2"/>
        <scheme val="minor"/>
      </rPr>
      <t>(semanal</t>
    </r>
    <r>
      <rPr>
        <sz val="11"/>
        <color theme="1"/>
        <rFont val="Calibri"/>
        <family val="2"/>
        <scheme val="minor"/>
      </rPr>
      <t xml:space="preserve"> por desenvolvedor)</t>
    </r>
  </si>
  <si>
    <t>Número de semanas por sprint</t>
  </si>
  <si>
    <t>Qde de Sprints</t>
  </si>
  <si>
    <t>Pontos Estimados</t>
  </si>
  <si>
    <t>Backlog do Produto</t>
  </si>
  <si>
    <t>Mandatório</t>
  </si>
  <si>
    <t>Data Fim</t>
  </si>
  <si>
    <t>Data Início</t>
  </si>
  <si>
    <t>Diferença estimado/planejado</t>
  </si>
  <si>
    <t>Percentual executado</t>
  </si>
  <si>
    <t>Horas estimadas</t>
  </si>
  <si>
    <t>Total:</t>
  </si>
  <si>
    <t>Esforço por ponto (em horas):</t>
  </si>
  <si>
    <t>Capacidade estimada do time/sprint</t>
  </si>
  <si>
    <t>Capacidade do Time</t>
  </si>
  <si>
    <t>Total do Projeto</t>
  </si>
  <si>
    <t>Template - Planejamento e Controle do Projeto.xltx'!Restante</t>
  </si>
  <si>
    <t>Monitoramento e Controle do Projeto</t>
  </si>
  <si>
    <t>Revisão (versão)</t>
  </si>
  <si>
    <t>Data Término</t>
  </si>
  <si>
    <t>REALIZADO</t>
  </si>
  <si>
    <t>PREVISTO</t>
  </si>
  <si>
    <t>Diferença (hs)</t>
  </si>
  <si>
    <t>Número de semanas por Sprint</t>
  </si>
  <si>
    <t>Carga Horária Total</t>
  </si>
  <si>
    <t>Estimativa de distribuição de esforço por Fase (horas)</t>
  </si>
  <si>
    <t>Ajuste base histórica (margem de erro)</t>
  </si>
  <si>
    <t>Esforço total ajustado</t>
  </si>
  <si>
    <t>Esforço total estimado</t>
  </si>
  <si>
    <t>Atividades</t>
  </si>
  <si>
    <t>Funcionalidades (Casos de Uso/Histórias)</t>
  </si>
  <si>
    <t>Dener Cavallaro Marcolino</t>
  </si>
  <si>
    <t>dener.cavallaro @hotmail.com</t>
  </si>
  <si>
    <t>Implementar UC04 - "Ações do gladiador"</t>
  </si>
  <si>
    <t>Concluído</t>
  </si>
  <si>
    <t>Preencher documento "Visão de descrição de jogo"</t>
  </si>
  <si>
    <t>DDPJ - Documentação e Design Patterns para Jogos</t>
  </si>
  <si>
    <t>Criar template "Visão de descrição de jogo"</t>
  </si>
  <si>
    <t>Preparar Ambiente (estrutura de pastas)</t>
  </si>
  <si>
    <t>Linear</t>
  </si>
  <si>
    <t>Criar template "Progressão de jogo"</t>
  </si>
  <si>
    <t>Preencher documento "Progressão de jogo"</t>
  </si>
  <si>
    <t>Criar modelo de casos de uso</t>
  </si>
  <si>
    <t>Preencher "Planilha de Planejamento e Controle</t>
  </si>
  <si>
    <t>Preencher "Modelo de Arquitetura"</t>
  </si>
  <si>
    <t>Especeficar caso de uso "Criar Estratégia de jogo"</t>
  </si>
  <si>
    <t>Especeficar caso de uso "Jogar"</t>
  </si>
  <si>
    <t>Especificar caso de uso "Ações do gladiador"</t>
  </si>
  <si>
    <t>Especificar caso de uso "Ações do leão"</t>
  </si>
  <si>
    <t>Especeficar caso de uso "Gerar Estatísticas"</t>
  </si>
  <si>
    <t>Criar o guia de implementação</t>
  </si>
  <si>
    <t>Criar o modelo de objetos</t>
  </si>
  <si>
    <t>Implementar UC01 - "Criar Estratégia de jogo"</t>
  </si>
  <si>
    <t>Implementar UC02 - "Jogar"</t>
  </si>
  <si>
    <t>UC04 - Ataque e defesa dos gladiadores</t>
  </si>
  <si>
    <t>UC04 - Perda de vida dos gladiadores</t>
  </si>
  <si>
    <t>UC04 - Movimentação dos gladiadores</t>
  </si>
  <si>
    <t>Implementar UC05 - "Ações do leão"</t>
  </si>
  <si>
    <t>UC05 - Implementar perseguição aos gladiadores</t>
  </si>
  <si>
    <t>UC05 - Perda de vida dos leões</t>
  </si>
  <si>
    <t>Implementar UC06 - "Gerar Estatísticas"</t>
  </si>
  <si>
    <t>UC06 - Estastícias dos gladiadores</t>
  </si>
  <si>
    <t>UC06 - Estastícias dos leõs</t>
  </si>
  <si>
    <t>UC06 - Estatísitcas dos jogadores</t>
  </si>
  <si>
    <t>Testes</t>
  </si>
  <si>
    <t>Guia de Implantação</t>
  </si>
  <si>
    <t>Entregue</t>
  </si>
  <si>
    <t>UC01 - Implementar a criação de fluxogramas</t>
  </si>
  <si>
    <t>UC02 - Criar a cena de batalha</t>
  </si>
  <si>
    <t>Dia 11</t>
  </si>
  <si>
    <t>Dia 12</t>
  </si>
  <si>
    <t>Dia 13</t>
  </si>
  <si>
    <t>Dia 14</t>
  </si>
  <si>
    <t>Dia 15</t>
  </si>
  <si>
    <t>Sprint 1 - Iniciação</t>
  </si>
  <si>
    <t>Em execução</t>
  </si>
  <si>
    <t>Sprint 2 - Elaboração</t>
  </si>
  <si>
    <t>Sprint 3 - Contrução (1)</t>
  </si>
  <si>
    <t>Sprint 4 - Construção (2)</t>
  </si>
  <si>
    <t>Sprint 5 - Transição</t>
  </si>
  <si>
    <t>UC01 - Implementar a inserção e recuperação de ações por eventos localmente do caso de uso criação de fluxogramas</t>
  </si>
  <si>
    <t>Dia 16</t>
  </si>
  <si>
    <t>Dia 17</t>
  </si>
  <si>
    <t>Dia 18</t>
  </si>
  <si>
    <t>Dia 19</t>
  </si>
  <si>
    <t>Dia 20</t>
  </si>
  <si>
    <t>UC01 - Criar Estrateigia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</si>
</sst>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Segoe UI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indexed="81"/>
      <name val="Segoe UI"/>
      <family val="2"/>
    </font>
    <font>
      <sz val="12"/>
      <color indexed="81"/>
      <name val="Segoe UI"/>
      <family val="2"/>
    </font>
    <font>
      <b/>
      <sz val="16"/>
      <name val="Segoe UI"/>
      <family val="2"/>
    </font>
    <font>
      <b/>
      <sz val="16"/>
      <color theme="0"/>
      <name val="Segoe UI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7" fillId="0" borderId="0" xfId="0" applyFont="1"/>
    <xf numFmtId="0" fontId="7" fillId="3" borderId="1" xfId="0" applyFont="1" applyFill="1" applyBorder="1" applyAlignment="1">
      <alignment horizontal="left"/>
    </xf>
    <xf numFmtId="164" fontId="7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3" borderId="1" xfId="0" applyFont="1" applyFill="1" applyBorder="1"/>
    <xf numFmtId="44" fontId="7" fillId="3" borderId="1" xfId="1" applyFont="1" applyFill="1" applyBorder="1" applyAlignment="1">
      <alignment horizontal="center"/>
    </xf>
    <xf numFmtId="44" fontId="7" fillId="3" borderId="1" xfId="0" applyNumberFormat="1" applyFont="1" applyFill="1" applyBorder="1" applyAlignment="1">
      <alignment horizontal="center"/>
    </xf>
    <xf numFmtId="44" fontId="7" fillId="3" borderId="1" xfId="0" applyNumberFormat="1" applyFont="1" applyFill="1" applyBorder="1"/>
    <xf numFmtId="164" fontId="7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8" fillId="3" borderId="1" xfId="0" applyFont="1" applyFill="1" applyBorder="1"/>
    <xf numFmtId="0" fontId="12" fillId="7" borderId="1" xfId="0" applyFont="1" applyFill="1" applyBorder="1"/>
    <xf numFmtId="0" fontId="12" fillId="7" borderId="1" xfId="0" applyFont="1" applyFill="1" applyBorder="1" applyAlignment="1">
      <alignment horizontal="center"/>
    </xf>
    <xf numFmtId="0" fontId="15" fillId="5" borderId="1" xfId="0" applyFont="1" applyFill="1" applyBorder="1"/>
    <xf numFmtId="0" fontId="2" fillId="5" borderId="1" xfId="0" applyFont="1" applyFill="1" applyBorder="1" applyAlignment="1" applyProtection="1">
      <alignment horizontal="center" vertical="center" wrapText="1"/>
    </xf>
    <xf numFmtId="0" fontId="15" fillId="5" borderId="0" xfId="0" applyFont="1" applyFill="1" applyBorder="1"/>
    <xf numFmtId="0" fontId="0" fillId="4" borderId="1" xfId="0" applyFill="1" applyBorder="1" applyAlignment="1" applyProtection="1">
      <alignment horizontal="center"/>
      <protection locked="0"/>
    </xf>
    <xf numFmtId="44" fontId="6" fillId="4" borderId="1" xfId="1" applyFont="1" applyFill="1" applyBorder="1" applyAlignment="1" applyProtection="1">
      <alignment horizontal="center"/>
      <protection locked="0"/>
    </xf>
    <xf numFmtId="9" fontId="7" fillId="4" borderId="1" xfId="2" applyFont="1" applyFill="1" applyBorder="1" applyAlignment="1" applyProtection="1">
      <alignment horizontal="center"/>
      <protection locked="0"/>
    </xf>
    <xf numFmtId="0" fontId="5" fillId="4" borderId="6" xfId="0" applyFont="1" applyFill="1" applyBorder="1" applyAlignment="1" applyProtection="1">
      <alignment vertical="center"/>
      <protection locked="0"/>
    </xf>
    <xf numFmtId="0" fontId="5" fillId="4" borderId="1" xfId="0" applyFont="1" applyFill="1" applyBorder="1" applyProtection="1">
      <protection locked="0"/>
    </xf>
    <xf numFmtId="0" fontId="16" fillId="4" borderId="1" xfId="0" applyFont="1" applyFill="1" applyBorder="1" applyProtection="1">
      <protection locked="0"/>
    </xf>
    <xf numFmtId="0" fontId="4" fillId="3" borderId="1" xfId="0" applyFont="1" applyFill="1" applyBorder="1" applyAlignment="1" applyProtection="1">
      <alignment wrapText="1"/>
    </xf>
    <xf numFmtId="0" fontId="4" fillId="3" borderId="1" xfId="0" applyFont="1" applyFill="1" applyBorder="1" applyAlignment="1" applyProtection="1">
      <alignment horizontal="center" wrapText="1"/>
    </xf>
    <xf numFmtId="0" fontId="3" fillId="3" borderId="1" xfId="0" applyFont="1" applyFill="1" applyBorder="1" applyAlignment="1" applyProtection="1">
      <alignment horizontal="center" wrapText="1"/>
    </xf>
    <xf numFmtId="0" fontId="15" fillId="5" borderId="1" xfId="0" applyFont="1" applyFill="1" applyBorder="1" applyAlignment="1">
      <alignment horizontal="center"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3" fillId="3" borderId="4" xfId="0" applyFont="1" applyFill="1" applyBorder="1" applyAlignment="1" applyProtection="1">
      <alignment horizontal="center" wrapText="1"/>
    </xf>
    <xf numFmtId="0" fontId="14" fillId="3" borderId="1" xfId="0" applyFont="1" applyFill="1" applyBorder="1"/>
    <xf numFmtId="44" fontId="14" fillId="3" borderId="1" xfId="0" applyNumberFormat="1" applyFont="1" applyFill="1" applyBorder="1"/>
    <xf numFmtId="9" fontId="7" fillId="4" borderId="1" xfId="0" applyNumberFormat="1" applyFont="1" applyFill="1" applyBorder="1" applyAlignment="1" applyProtection="1">
      <alignment horizontal="center"/>
      <protection locked="0"/>
    </xf>
    <xf numFmtId="0" fontId="19" fillId="3" borderId="1" xfId="0" applyFont="1" applyFill="1" applyBorder="1"/>
    <xf numFmtId="164" fontId="19" fillId="3" borderId="1" xfId="0" applyNumberFormat="1" applyFont="1" applyFill="1" applyBorder="1" applyAlignment="1">
      <alignment horizontal="center"/>
    </xf>
    <xf numFmtId="9" fontId="20" fillId="3" borderId="1" xfId="2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 applyAlignment="1" applyProtection="1">
      <alignment horizontal="center"/>
      <protection locked="0"/>
    </xf>
    <xf numFmtId="0" fontId="25" fillId="4" borderId="1" xfId="0" applyFont="1" applyFill="1" applyBorder="1" applyAlignment="1" applyProtection="1">
      <alignment horizontal="center" vertical="center"/>
      <protection locked="0"/>
    </xf>
    <xf numFmtId="0" fontId="15" fillId="7" borderId="1" xfId="0" applyFont="1" applyFill="1" applyBorder="1" applyAlignment="1">
      <alignment horizontal="center"/>
    </xf>
    <xf numFmtId="0" fontId="26" fillId="3" borderId="1" xfId="0" applyNumberFormat="1" applyFont="1" applyFill="1" applyBorder="1" applyAlignment="1" applyProtection="1">
      <alignment horizontal="center"/>
      <protection locked="0"/>
    </xf>
    <xf numFmtId="0" fontId="26" fillId="4" borderId="1" xfId="0" applyFont="1" applyFill="1" applyBorder="1" applyAlignment="1" applyProtection="1">
      <alignment horizontal="center"/>
      <protection locked="0"/>
    </xf>
    <xf numFmtId="0" fontId="16" fillId="7" borderId="1" xfId="0" applyFont="1" applyFill="1" applyBorder="1"/>
    <xf numFmtId="0" fontId="16" fillId="7" borderId="1" xfId="0" applyFont="1" applyFill="1" applyBorder="1" applyAlignment="1">
      <alignment horizontal="center"/>
    </xf>
    <xf numFmtId="1" fontId="16" fillId="7" borderId="1" xfId="0" applyNumberFormat="1" applyFont="1" applyFill="1" applyBorder="1" applyAlignment="1">
      <alignment horizontal="center"/>
    </xf>
    <xf numFmtId="0" fontId="16" fillId="8" borderId="1" xfId="0" applyFont="1" applyFill="1" applyBorder="1"/>
    <xf numFmtId="0" fontId="16" fillId="8" borderId="1" xfId="0" applyFont="1" applyFill="1" applyBorder="1" applyAlignment="1">
      <alignment horizontal="center"/>
    </xf>
    <xf numFmtId="0" fontId="9" fillId="5" borderId="1" xfId="0" applyFont="1" applyFill="1" applyBorder="1"/>
    <xf numFmtId="0" fontId="9" fillId="5" borderId="1" xfId="0" applyFont="1" applyFill="1" applyBorder="1" applyAlignment="1">
      <alignment horizontal="center"/>
    </xf>
    <xf numFmtId="9" fontId="9" fillId="5" borderId="1" xfId="2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7" fillId="5" borderId="4" xfId="0" applyFont="1" applyFill="1" applyBorder="1" applyAlignment="1" applyProtection="1">
      <alignment horizontal="center" wrapText="1"/>
    </xf>
    <xf numFmtId="0" fontId="15" fillId="5" borderId="1" xfId="0" applyFont="1" applyFill="1" applyBorder="1" applyAlignment="1" applyProtection="1">
      <alignment horizontal="center"/>
    </xf>
    <xf numFmtId="16" fontId="16" fillId="4" borderId="1" xfId="0" applyNumberFormat="1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right" wrapText="1"/>
    </xf>
    <xf numFmtId="0" fontId="13" fillId="5" borderId="1" xfId="0" applyFont="1" applyFill="1" applyBorder="1"/>
    <xf numFmtId="1" fontId="19" fillId="2" borderId="1" xfId="0" applyNumberFormat="1" applyFont="1" applyFill="1" applyBorder="1" applyAlignment="1">
      <alignment horizontal="center"/>
    </xf>
    <xf numFmtId="1" fontId="19" fillId="2" borderId="1" xfId="0" applyNumberFormat="1" applyFont="1" applyFill="1" applyBorder="1" applyAlignment="1">
      <alignment horizontal="left"/>
    </xf>
    <xf numFmtId="0" fontId="19" fillId="2" borderId="1" xfId="0" applyFont="1" applyFill="1" applyBorder="1" applyAlignment="1">
      <alignment horizontal="left"/>
    </xf>
    <xf numFmtId="1" fontId="8" fillId="3" borderId="1" xfId="0" applyNumberFormat="1" applyFont="1" applyFill="1" applyBorder="1" applyAlignment="1">
      <alignment horizontal="center"/>
    </xf>
    <xf numFmtId="0" fontId="0" fillId="0" borderId="0" xfId="0" quotePrefix="1"/>
    <xf numFmtId="0" fontId="18" fillId="7" borderId="7" xfId="0" applyFont="1" applyFill="1" applyBorder="1" applyAlignment="1">
      <alignment horizontal="left"/>
    </xf>
    <xf numFmtId="1" fontId="18" fillId="7" borderId="5" xfId="0" applyNumberFormat="1" applyFont="1" applyFill="1" applyBorder="1" applyAlignment="1">
      <alignment horizontal="center"/>
    </xf>
    <xf numFmtId="0" fontId="18" fillId="7" borderId="5" xfId="0" applyFont="1" applyFill="1" applyBorder="1" applyAlignment="1">
      <alignment horizontal="center"/>
    </xf>
    <xf numFmtId="0" fontId="18" fillId="7" borderId="5" xfId="0" applyFont="1" applyFill="1" applyBorder="1" applyAlignment="1">
      <alignment horizontal="left"/>
    </xf>
    <xf numFmtId="0" fontId="18" fillId="7" borderId="5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5" fontId="26" fillId="9" borderId="1" xfId="3" applyNumberFormat="1" applyFont="1" applyFill="1" applyBorder="1" applyAlignment="1" applyProtection="1">
      <alignment horizontal="center" vertical="center"/>
      <protection locked="0"/>
    </xf>
    <xf numFmtId="166" fontId="26" fillId="9" borderId="1" xfId="3" applyNumberFormat="1" applyFont="1" applyFill="1" applyBorder="1" applyAlignment="1" applyProtection="1">
      <alignment horizontal="center" vertical="center"/>
      <protection locked="0"/>
    </xf>
    <xf numFmtId="0" fontId="18" fillId="5" borderId="1" xfId="0" applyFont="1" applyFill="1" applyBorder="1" applyAlignment="1">
      <alignment horizontal="center"/>
    </xf>
    <xf numFmtId="1" fontId="18" fillId="5" borderId="1" xfId="0" applyNumberFormat="1" applyFont="1" applyFill="1" applyBorder="1" applyAlignment="1">
      <alignment horizontal="center"/>
    </xf>
    <xf numFmtId="14" fontId="26" fillId="10" borderId="1" xfId="0" applyNumberFormat="1" applyFont="1" applyFill="1" applyBorder="1" applyAlignment="1" applyProtection="1">
      <alignment horizontal="center"/>
      <protection locked="0"/>
    </xf>
    <xf numFmtId="166" fontId="26" fillId="10" borderId="1" xfId="3" applyNumberFormat="1" applyFont="1" applyFill="1" applyBorder="1" applyAlignment="1" applyProtection="1">
      <alignment horizontal="center" vertical="center"/>
      <protection locked="0"/>
    </xf>
    <xf numFmtId="1" fontId="12" fillId="7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164" fontId="6" fillId="2" borderId="1" xfId="0" applyNumberFormat="1" applyFont="1" applyFill="1" applyBorder="1" applyAlignment="1">
      <alignment horizontal="center"/>
    </xf>
    <xf numFmtId="9" fontId="6" fillId="2" borderId="1" xfId="2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center"/>
    </xf>
    <xf numFmtId="0" fontId="28" fillId="4" borderId="0" xfId="0" applyFont="1" applyFill="1"/>
    <xf numFmtId="0" fontId="29" fillId="4" borderId="0" xfId="0" applyFont="1" applyFill="1"/>
    <xf numFmtId="0" fontId="5" fillId="4" borderId="1" xfId="0" applyNumberFormat="1" applyFont="1" applyFill="1" applyBorder="1" applyAlignment="1" applyProtection="1">
      <alignment horizontal="left"/>
      <protection locked="0"/>
    </xf>
    <xf numFmtId="0" fontId="0" fillId="10" borderId="1" xfId="0" applyFill="1" applyBorder="1" applyAlignment="1" applyProtection="1">
      <alignment horizontal="right"/>
      <protection locked="0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5" fillId="4" borderId="6" xfId="0" applyFont="1" applyFill="1" applyBorder="1" applyProtection="1"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0" fillId="3" borderId="6" xfId="0" applyFill="1" applyBorder="1" applyAlignment="1">
      <alignment horizontal="center"/>
    </xf>
    <xf numFmtId="164" fontId="0" fillId="10" borderId="1" xfId="0" applyNumberFormat="1" applyFill="1" applyBorder="1" applyAlignment="1" applyProtection="1">
      <alignment horizontal="right"/>
      <protection locked="0"/>
    </xf>
    <xf numFmtId="164" fontId="26" fillId="10" borderId="1" xfId="3" applyNumberFormat="1" applyFont="1" applyFill="1" applyBorder="1" applyAlignment="1" applyProtection="1">
      <alignment horizontal="right" vertical="center"/>
      <protection locked="0"/>
    </xf>
    <xf numFmtId="164" fontId="17" fillId="0" borderId="0" xfId="0" applyNumberFormat="1" applyFont="1"/>
    <xf numFmtId="14" fontId="17" fillId="0" borderId="0" xfId="0" applyNumberFormat="1" applyFont="1"/>
    <xf numFmtId="0" fontId="0" fillId="0" borderId="0" xfId="0" applyBorder="1"/>
    <xf numFmtId="0" fontId="15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9" fontId="9" fillId="0" borderId="0" xfId="2" applyFont="1" applyFill="1" applyBorder="1" applyAlignment="1">
      <alignment horizontal="center"/>
    </xf>
    <xf numFmtId="0" fontId="0" fillId="0" borderId="0" xfId="0" applyFill="1" applyBorder="1"/>
    <xf numFmtId="0" fontId="15" fillId="0" borderId="0" xfId="0" applyFont="1" applyFill="1" applyBorder="1"/>
    <xf numFmtId="0" fontId="0" fillId="0" borderId="0" xfId="0" quotePrefix="1" applyFill="1" applyBorder="1"/>
    <xf numFmtId="0" fontId="29" fillId="4" borderId="1" xfId="0" applyFont="1" applyFill="1" applyBorder="1"/>
    <xf numFmtId="0" fontId="2" fillId="5" borderId="1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center" wrapText="1"/>
    </xf>
    <xf numFmtId="0" fontId="3" fillId="3" borderId="3" xfId="0" applyFont="1" applyFill="1" applyBorder="1" applyAlignment="1" applyProtection="1">
      <alignment horizontal="center" wrapText="1"/>
    </xf>
    <xf numFmtId="0" fontId="3" fillId="3" borderId="4" xfId="0" applyFont="1" applyFill="1" applyBorder="1" applyAlignment="1" applyProtection="1">
      <alignment horizontal="center" wrapText="1"/>
    </xf>
    <xf numFmtId="0" fontId="4" fillId="3" borderId="2" xfId="0" applyFont="1" applyFill="1" applyBorder="1" applyAlignment="1" applyProtection="1">
      <alignment horizontal="right" wrapText="1"/>
    </xf>
    <xf numFmtId="0" fontId="4" fillId="3" borderId="3" xfId="0" applyFont="1" applyFill="1" applyBorder="1" applyAlignment="1" applyProtection="1">
      <alignment horizontal="right" wrapText="1"/>
    </xf>
    <xf numFmtId="0" fontId="4" fillId="3" borderId="4" xfId="0" applyFont="1" applyFill="1" applyBorder="1" applyAlignment="1" applyProtection="1">
      <alignment horizontal="right" wrapText="1"/>
    </xf>
    <xf numFmtId="0" fontId="24" fillId="5" borderId="8" xfId="0" applyFont="1" applyFill="1" applyBorder="1" applyAlignment="1" applyProtection="1">
      <alignment horizontal="center" vertical="center" wrapText="1"/>
    </xf>
    <xf numFmtId="0" fontId="24" fillId="5" borderId="0" xfId="0" applyFont="1" applyFill="1" applyBorder="1" applyAlignment="1" applyProtection="1">
      <alignment horizontal="center" vertical="center" wrapText="1"/>
    </xf>
    <xf numFmtId="49" fontId="3" fillId="6" borderId="7" xfId="0" applyNumberFormat="1" applyFont="1" applyFill="1" applyBorder="1" applyAlignment="1" applyProtection="1">
      <alignment horizontal="center" vertical="top" wrapText="1"/>
    </xf>
    <xf numFmtId="49" fontId="3" fillId="6" borderId="5" xfId="0" applyNumberFormat="1" applyFont="1" applyFill="1" applyBorder="1" applyAlignment="1" applyProtection="1">
      <alignment horizontal="center" vertical="top" wrapText="1"/>
    </xf>
    <xf numFmtId="0" fontId="12" fillId="5" borderId="0" xfId="0" applyFont="1" applyFill="1" applyAlignment="1">
      <alignment horizontal="center"/>
    </xf>
    <xf numFmtId="0" fontId="19" fillId="2" borderId="1" xfId="0" applyFont="1" applyFill="1" applyBorder="1" applyAlignment="1">
      <alignment horizontal="left"/>
    </xf>
    <xf numFmtId="0" fontId="13" fillId="5" borderId="3" xfId="0" applyFont="1" applyFill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/>
    </xf>
    <xf numFmtId="0" fontId="18" fillId="5" borderId="5" xfId="0" applyFont="1" applyFill="1" applyBorder="1" applyAlignment="1">
      <alignment horizontal="center"/>
    </xf>
    <xf numFmtId="1" fontId="18" fillId="5" borderId="1" xfId="0" applyNumberFormat="1" applyFont="1" applyFill="1" applyBorder="1" applyAlignment="1">
      <alignment horizontal="right"/>
    </xf>
    <xf numFmtId="0" fontId="18" fillId="5" borderId="2" xfId="0" applyFont="1" applyFill="1" applyBorder="1" applyAlignment="1">
      <alignment horizontal="right"/>
    </xf>
    <xf numFmtId="0" fontId="18" fillId="5" borderId="3" xfId="0" applyFont="1" applyFill="1" applyBorder="1" applyAlignment="1">
      <alignment horizontal="right"/>
    </xf>
    <xf numFmtId="0" fontId="18" fillId="5" borderId="4" xfId="0" applyFont="1" applyFill="1" applyBorder="1" applyAlignment="1">
      <alignment horizontal="right"/>
    </xf>
    <xf numFmtId="1" fontId="18" fillId="7" borderId="1" xfId="0" applyNumberFormat="1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37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1" defaultTableStyle="TableStyleMedium9" defaultPivotStyle="PivotStyleLight16">
    <tableStyle name="MySqlDefault" pivot="0" table="0" count="0"/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'Sprint 1'!$B$1:$Q$1</c:f>
              <c:strCache>
                <c:ptCount val="16"/>
                <c:pt idx="0">
                  <c:v>Horas estimadas</c:v>
                </c:pt>
                <c:pt idx="1">
                  <c:v>03/ago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'Sprint 1'!$B$12:$Q$12</c:f>
              <c:numCache>
                <c:formatCode>General</c:formatCode>
                <c:ptCount val="16"/>
                <c:pt idx="0">
                  <c:v>25.5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19</c:v>
                </c:pt>
                <c:pt idx="7">
                  <c:v>19</c:v>
                </c:pt>
                <c:pt idx="8">
                  <c:v>11.5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5-48CA-9EE5-0F2855324CF5}"/>
            </c:ext>
          </c:extLst>
        </c:ser>
        <c:ser>
          <c:idx val="1"/>
          <c:order val="1"/>
          <c:tx>
            <c:strRef>
              <c:f>'Sprint 1'!$A$13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'Sprint 1'!$B$1:$Q$1</c:f>
              <c:strCache>
                <c:ptCount val="16"/>
                <c:pt idx="0">
                  <c:v>Horas estimadas</c:v>
                </c:pt>
                <c:pt idx="1">
                  <c:v>03/ago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'Sprint 1'!$B$13:$Q$13</c:f>
              <c:numCache>
                <c:formatCode>0</c:formatCode>
                <c:ptCount val="16"/>
                <c:pt idx="0" formatCode="General">
                  <c:v>25.5</c:v>
                </c:pt>
                <c:pt idx="1">
                  <c:v>23.8</c:v>
                </c:pt>
                <c:pt idx="2">
                  <c:v>22.1</c:v>
                </c:pt>
                <c:pt idx="3">
                  <c:v>20.400000000000002</c:v>
                </c:pt>
                <c:pt idx="4">
                  <c:v>18.700000000000003</c:v>
                </c:pt>
                <c:pt idx="5">
                  <c:v>17.000000000000004</c:v>
                </c:pt>
                <c:pt idx="6">
                  <c:v>15.300000000000004</c:v>
                </c:pt>
                <c:pt idx="7">
                  <c:v>13.600000000000005</c:v>
                </c:pt>
                <c:pt idx="8">
                  <c:v>11.900000000000006</c:v>
                </c:pt>
                <c:pt idx="9">
                  <c:v>10.200000000000006</c:v>
                </c:pt>
                <c:pt idx="10">
                  <c:v>8.5000000000000071</c:v>
                </c:pt>
                <c:pt idx="11">
                  <c:v>6.8000000000000069</c:v>
                </c:pt>
                <c:pt idx="12">
                  <c:v>5.1000000000000068</c:v>
                </c:pt>
                <c:pt idx="13">
                  <c:v>3.4000000000000066</c:v>
                </c:pt>
                <c:pt idx="14">
                  <c:v>1.7000000000000066</c:v>
                </c:pt>
                <c:pt idx="15">
                  <c:v>6.6613381477509392E-15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5-48CA-9EE5-0F2855324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933504"/>
        <c:axId val="613533376"/>
      </c:lineChart>
      <c:catAx>
        <c:axId val="6149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533376"/>
        <c:crosses val="autoZero"/>
        <c:auto val="1"/>
        <c:lblAlgn val="ctr"/>
        <c:lblOffset val="100"/>
        <c:noMultiLvlLbl val="0"/>
      </c:catAx>
      <c:valAx>
        <c:axId val="6135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9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'Sprint 2'!$B$1:$V$1</c:f>
              <c:strCache>
                <c:ptCount val="21"/>
                <c:pt idx="0">
                  <c:v>Horas estimadas</c:v>
                </c:pt>
                <c:pt idx="1">
                  <c:v>24/ago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'Sprint 2'!$B$12:$V$12</c:f>
              <c:numCache>
                <c:formatCode>General</c:formatCode>
                <c:ptCount val="21"/>
                <c:pt idx="0">
                  <c:v>37.5</c:v>
                </c:pt>
                <c:pt idx="1">
                  <c:v>37.5</c:v>
                </c:pt>
                <c:pt idx="2">
                  <c:v>37.5</c:v>
                </c:pt>
                <c:pt idx="3">
                  <c:v>37.5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37.5</c:v>
                </c:pt>
                <c:pt idx="8">
                  <c:v>37.5</c:v>
                </c:pt>
                <c:pt idx="9">
                  <c:v>37.5</c:v>
                </c:pt>
                <c:pt idx="10">
                  <c:v>37.5</c:v>
                </c:pt>
                <c:pt idx="11">
                  <c:v>37.5</c:v>
                </c:pt>
                <c:pt idx="12">
                  <c:v>37.5</c:v>
                </c:pt>
                <c:pt idx="13">
                  <c:v>37.5</c:v>
                </c:pt>
                <c:pt idx="14">
                  <c:v>29.5</c:v>
                </c:pt>
                <c:pt idx="15">
                  <c:v>24.5</c:v>
                </c:pt>
                <c:pt idx="16">
                  <c:v>24.5</c:v>
                </c:pt>
                <c:pt idx="17">
                  <c:v>24.5</c:v>
                </c:pt>
                <c:pt idx="18">
                  <c:v>24.5</c:v>
                </c:pt>
                <c:pt idx="19">
                  <c:v>23</c:v>
                </c:pt>
                <c:pt idx="2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5-48CA-9EE5-0F2855324CF5}"/>
            </c:ext>
          </c:extLst>
        </c:ser>
        <c:ser>
          <c:idx val="1"/>
          <c:order val="1"/>
          <c:tx>
            <c:strRef>
              <c:f>'Sprint 2'!$A$13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'Sprint 2'!$B$1:$V$1</c:f>
              <c:strCache>
                <c:ptCount val="21"/>
                <c:pt idx="0">
                  <c:v>Horas estimadas</c:v>
                </c:pt>
                <c:pt idx="1">
                  <c:v>24/ago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'Sprint 2'!$B$13:$V$13</c:f>
              <c:numCache>
                <c:formatCode>0</c:formatCode>
                <c:ptCount val="21"/>
                <c:pt idx="0" formatCode="General">
                  <c:v>37.5</c:v>
                </c:pt>
                <c:pt idx="1">
                  <c:v>35.625</c:v>
                </c:pt>
                <c:pt idx="2">
                  <c:v>33.75</c:v>
                </c:pt>
                <c:pt idx="3">
                  <c:v>31.875</c:v>
                </c:pt>
                <c:pt idx="4">
                  <c:v>30</c:v>
                </c:pt>
                <c:pt idx="5">
                  <c:v>28.125</c:v>
                </c:pt>
                <c:pt idx="6">
                  <c:v>26.25</c:v>
                </c:pt>
                <c:pt idx="7">
                  <c:v>24.375</c:v>
                </c:pt>
                <c:pt idx="8">
                  <c:v>22.5</c:v>
                </c:pt>
                <c:pt idx="9">
                  <c:v>20.625</c:v>
                </c:pt>
                <c:pt idx="10">
                  <c:v>18.75</c:v>
                </c:pt>
                <c:pt idx="11">
                  <c:v>16.875</c:v>
                </c:pt>
                <c:pt idx="12">
                  <c:v>15</c:v>
                </c:pt>
                <c:pt idx="13">
                  <c:v>13.125</c:v>
                </c:pt>
                <c:pt idx="14">
                  <c:v>11.25</c:v>
                </c:pt>
                <c:pt idx="15">
                  <c:v>9.375</c:v>
                </c:pt>
                <c:pt idx="16">
                  <c:v>7.5</c:v>
                </c:pt>
                <c:pt idx="17">
                  <c:v>5.625</c:v>
                </c:pt>
                <c:pt idx="18">
                  <c:v>3.75</c:v>
                </c:pt>
                <c:pt idx="19">
                  <c:v>1.875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5-48CA-9EE5-0F2855324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935552"/>
        <c:axId val="613535680"/>
      </c:lineChart>
      <c:catAx>
        <c:axId val="61493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535680"/>
        <c:crosses val="autoZero"/>
        <c:auto val="1"/>
        <c:lblAlgn val="ctr"/>
        <c:lblOffset val="100"/>
        <c:noMultiLvlLbl val="0"/>
      </c:catAx>
      <c:valAx>
        <c:axId val="6135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93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'Sprint 3'!$B$1:$V$1</c:f>
              <c:strCache>
                <c:ptCount val="21"/>
                <c:pt idx="0">
                  <c:v>Horas estimadas</c:v>
                </c:pt>
                <c:pt idx="1">
                  <c:v>21/set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'Sprint 3'!$B$12:$V$12</c:f>
              <c:numCache>
                <c:formatCode>General</c:formatCode>
                <c:ptCount val="2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10</c:v>
                </c:pt>
                <c:pt idx="13">
                  <c:v>2</c:v>
                </c:pt>
                <c:pt idx="14">
                  <c:v>-3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5-48CA-9EE5-0F2855324CF5}"/>
            </c:ext>
          </c:extLst>
        </c:ser>
        <c:ser>
          <c:idx val="1"/>
          <c:order val="1"/>
          <c:tx>
            <c:strRef>
              <c:f>'Sprint 3'!$A$13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'Sprint 3'!$B$1:$V$1</c:f>
              <c:strCache>
                <c:ptCount val="21"/>
                <c:pt idx="0">
                  <c:v>Horas estimadas</c:v>
                </c:pt>
                <c:pt idx="1">
                  <c:v>21/set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'Sprint 3'!$B$13:$V$13</c:f>
              <c:numCache>
                <c:formatCode>0</c:formatCode>
                <c:ptCount val="21"/>
                <c:pt idx="0" formatCode="General">
                  <c:v>25</c:v>
                </c:pt>
                <c:pt idx="1">
                  <c:v>23.75</c:v>
                </c:pt>
                <c:pt idx="2">
                  <c:v>22.5</c:v>
                </c:pt>
                <c:pt idx="3">
                  <c:v>21.25</c:v>
                </c:pt>
                <c:pt idx="4">
                  <c:v>20</c:v>
                </c:pt>
                <c:pt idx="5">
                  <c:v>18.75</c:v>
                </c:pt>
                <c:pt idx="6">
                  <c:v>17.5</c:v>
                </c:pt>
                <c:pt idx="7">
                  <c:v>16.25</c:v>
                </c:pt>
                <c:pt idx="8">
                  <c:v>15</c:v>
                </c:pt>
                <c:pt idx="9">
                  <c:v>13.75</c:v>
                </c:pt>
                <c:pt idx="10">
                  <c:v>12.5</c:v>
                </c:pt>
                <c:pt idx="11">
                  <c:v>11.25</c:v>
                </c:pt>
                <c:pt idx="12">
                  <c:v>10</c:v>
                </c:pt>
                <c:pt idx="13">
                  <c:v>8.75</c:v>
                </c:pt>
                <c:pt idx="14">
                  <c:v>7.5</c:v>
                </c:pt>
                <c:pt idx="15">
                  <c:v>6.25</c:v>
                </c:pt>
                <c:pt idx="16">
                  <c:v>5</c:v>
                </c:pt>
                <c:pt idx="17">
                  <c:v>3.75</c:v>
                </c:pt>
                <c:pt idx="18">
                  <c:v>2.5</c:v>
                </c:pt>
                <c:pt idx="19">
                  <c:v>1.25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5-48CA-9EE5-0F2855324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707136"/>
        <c:axId val="613537984"/>
      </c:lineChart>
      <c:catAx>
        <c:axId val="61570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537984"/>
        <c:crosses val="autoZero"/>
        <c:auto val="1"/>
        <c:lblAlgn val="ctr"/>
        <c:lblOffset val="100"/>
        <c:noMultiLvlLbl val="0"/>
      </c:catAx>
      <c:valAx>
        <c:axId val="6135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70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'Sprint 4'!$B$1:$L$1</c:f>
              <c:strCache>
                <c:ptCount val="11"/>
                <c:pt idx="0">
                  <c:v>Horas estimadas</c:v>
                </c:pt>
                <c:pt idx="1">
                  <c:v>05/out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'Sprint 4'!$B$12:$L$12</c:f>
              <c:numCache>
                <c:formatCode>General</c:formatCode>
                <c:ptCount val="1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22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5-48CA-9EE5-0F2855324CF5}"/>
            </c:ext>
          </c:extLst>
        </c:ser>
        <c:ser>
          <c:idx val="1"/>
          <c:order val="1"/>
          <c:tx>
            <c:strRef>
              <c:f>'Sprint 4'!$A$13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'Sprint 4'!$B$1:$L$1</c:f>
              <c:strCache>
                <c:ptCount val="11"/>
                <c:pt idx="0">
                  <c:v>Horas estimadas</c:v>
                </c:pt>
                <c:pt idx="1">
                  <c:v>05/out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'Sprint 4'!$B$13:$L$13</c:f>
              <c:numCache>
                <c:formatCode>0</c:formatCode>
                <c:ptCount val="11"/>
                <c:pt idx="0" formatCode="General">
                  <c:v>25</c:v>
                </c:pt>
                <c:pt idx="1">
                  <c:v>22.5</c:v>
                </c:pt>
                <c:pt idx="2">
                  <c:v>20</c:v>
                </c:pt>
                <c:pt idx="3">
                  <c:v>17.5</c:v>
                </c:pt>
                <c:pt idx="4">
                  <c:v>15</c:v>
                </c:pt>
                <c:pt idx="5">
                  <c:v>12.5</c:v>
                </c:pt>
                <c:pt idx="6">
                  <c:v>10</c:v>
                </c:pt>
                <c:pt idx="7">
                  <c:v>7.5</c:v>
                </c:pt>
                <c:pt idx="8">
                  <c:v>5</c:v>
                </c:pt>
                <c:pt idx="9">
                  <c:v>2.5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5-48CA-9EE5-0F2855324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325696"/>
        <c:axId val="615384192"/>
      </c:lineChart>
      <c:catAx>
        <c:axId val="6153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384192"/>
        <c:crosses val="autoZero"/>
        <c:auto val="1"/>
        <c:lblAlgn val="ctr"/>
        <c:lblOffset val="100"/>
        <c:noMultiLvlLbl val="0"/>
      </c:catAx>
      <c:valAx>
        <c:axId val="6153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3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'Sprint 5'!$B$1:$Q$1</c:f>
              <c:strCache>
                <c:ptCount val="16"/>
                <c:pt idx="0">
                  <c:v>Horas estimadas</c:v>
                </c:pt>
                <c:pt idx="1">
                  <c:v>26/out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'Sprint 5'!$B$12:$Q$12</c:f>
              <c:numCache>
                <c:formatCode>General</c:formatCode>
                <c:ptCount val="1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32</c:v>
                </c:pt>
                <c:pt idx="12">
                  <c:v>27</c:v>
                </c:pt>
                <c:pt idx="13">
                  <c:v>26</c:v>
                </c:pt>
                <c:pt idx="14">
                  <c:v>22</c:v>
                </c:pt>
                <c:pt idx="1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5-48CA-9EE5-0F2855324CF5}"/>
            </c:ext>
          </c:extLst>
        </c:ser>
        <c:ser>
          <c:idx val="1"/>
          <c:order val="1"/>
          <c:tx>
            <c:strRef>
              <c:f>'Sprint 5'!$A$13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'Sprint 5'!$B$1:$Q$1</c:f>
              <c:strCache>
                <c:ptCount val="16"/>
                <c:pt idx="0">
                  <c:v>Horas estimadas</c:v>
                </c:pt>
                <c:pt idx="1">
                  <c:v>26/out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'Sprint 5'!$B$13:$Q$13</c:f>
              <c:numCache>
                <c:formatCode>0</c:formatCode>
                <c:ptCount val="16"/>
                <c:pt idx="0" formatCode="General">
                  <c:v>35</c:v>
                </c:pt>
                <c:pt idx="1">
                  <c:v>32.666666666666664</c:v>
                </c:pt>
                <c:pt idx="2">
                  <c:v>30.333333333333332</c:v>
                </c:pt>
                <c:pt idx="3">
                  <c:v>28</c:v>
                </c:pt>
                <c:pt idx="4">
                  <c:v>25.666666666666668</c:v>
                </c:pt>
                <c:pt idx="5">
                  <c:v>23.333333333333336</c:v>
                </c:pt>
                <c:pt idx="6">
                  <c:v>21.000000000000004</c:v>
                </c:pt>
                <c:pt idx="7">
                  <c:v>18.666666666666671</c:v>
                </c:pt>
                <c:pt idx="8">
                  <c:v>16.333333333333339</c:v>
                </c:pt>
                <c:pt idx="9">
                  <c:v>14.000000000000005</c:v>
                </c:pt>
                <c:pt idx="10">
                  <c:v>11.666666666666671</c:v>
                </c:pt>
                <c:pt idx="11">
                  <c:v>9.3333333333333375</c:v>
                </c:pt>
                <c:pt idx="12">
                  <c:v>7.0000000000000036</c:v>
                </c:pt>
                <c:pt idx="13">
                  <c:v>4.6666666666666696</c:v>
                </c:pt>
                <c:pt idx="14">
                  <c:v>2.3333333333333361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5-48CA-9EE5-0F2855324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328256"/>
        <c:axId val="615387072"/>
      </c:lineChart>
      <c:catAx>
        <c:axId val="61532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387072"/>
        <c:crosses val="autoZero"/>
        <c:auto val="1"/>
        <c:lblAlgn val="ctr"/>
        <c:lblOffset val="100"/>
        <c:noMultiLvlLbl val="0"/>
      </c:catAx>
      <c:valAx>
        <c:axId val="6153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32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16</xdr:row>
      <xdr:rowOff>76200</xdr:rowOff>
    </xdr:from>
    <xdr:to>
      <xdr:col>12</xdr:col>
      <xdr:colOff>485776</xdr:colOff>
      <xdr:row>18</xdr:row>
      <xdr:rowOff>38100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87BEF04F-0A2D-4637-88D2-EEF4A260EF97}"/>
            </a:ext>
          </a:extLst>
        </xdr:cNvPr>
        <xdr:cNvSpPr/>
      </xdr:nvSpPr>
      <xdr:spPr>
        <a:xfrm>
          <a:off x="5067300" y="3257550"/>
          <a:ext cx="6181726" cy="3429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/>
            <a:t>Observar</a:t>
          </a:r>
          <a:r>
            <a:rPr lang="pt-BR" sz="1600" baseline="0"/>
            <a:t> a capacidade do time para dimensionar o esforço nos sprints.</a:t>
          </a:r>
          <a:endParaRPr lang="pt-BR" sz="1600"/>
        </a:p>
      </xdr:txBody>
    </xdr:sp>
    <xdr:clientData/>
  </xdr:twoCellAnchor>
  <xdr:twoCellAnchor>
    <xdr:from>
      <xdr:col>1</xdr:col>
      <xdr:colOff>638175</xdr:colOff>
      <xdr:row>7</xdr:row>
      <xdr:rowOff>123825</xdr:rowOff>
    </xdr:from>
    <xdr:to>
      <xdr:col>7</xdr:col>
      <xdr:colOff>242888</xdr:colOff>
      <xdr:row>16</xdr:row>
      <xdr:rowOff>76200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D94D33E4-5933-4011-BCC3-B356CF97BECE}"/>
            </a:ext>
          </a:extLst>
        </xdr:cNvPr>
        <xdr:cNvCxnSpPr>
          <a:stCxn id="3" idx="0"/>
        </xdr:cNvCxnSpPr>
      </xdr:nvCxnSpPr>
      <xdr:spPr>
        <a:xfrm flipH="1" flipV="1">
          <a:off x="3705225" y="1514475"/>
          <a:ext cx="4452938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14</xdr:row>
      <xdr:rowOff>38100</xdr:rowOff>
    </xdr:from>
    <xdr:to>
      <xdr:col>7</xdr:col>
      <xdr:colOff>242888</xdr:colOff>
      <xdr:row>16</xdr:row>
      <xdr:rowOff>76200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87BC1432-5583-489F-9B9E-1BDD98AD464F}"/>
            </a:ext>
          </a:extLst>
        </xdr:cNvPr>
        <xdr:cNvCxnSpPr>
          <a:stCxn id="3" idx="0"/>
        </xdr:cNvCxnSpPr>
      </xdr:nvCxnSpPr>
      <xdr:spPr>
        <a:xfrm flipH="1" flipV="1">
          <a:off x="7239000" y="2838450"/>
          <a:ext cx="919163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242888</xdr:colOff>
      <xdr:row>14</xdr:row>
      <xdr:rowOff>28575</xdr:rowOff>
    </xdr:from>
    <xdr:to>
      <xdr:col>7</xdr:col>
      <xdr:colOff>276225</xdr:colOff>
      <xdr:row>16</xdr:row>
      <xdr:rowOff>76200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2063F1DF-3A03-417A-A2AE-0F81C9327FE8}"/>
            </a:ext>
          </a:extLst>
        </xdr:cNvPr>
        <xdr:cNvCxnSpPr>
          <a:stCxn id="3" idx="0"/>
        </xdr:cNvCxnSpPr>
      </xdr:nvCxnSpPr>
      <xdr:spPr>
        <a:xfrm flipV="1">
          <a:off x="8158163" y="2828925"/>
          <a:ext cx="3333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242888</xdr:colOff>
      <xdr:row>14</xdr:row>
      <xdr:rowOff>76200</xdr:rowOff>
    </xdr:from>
    <xdr:to>
      <xdr:col>9</xdr:col>
      <xdr:colOff>285750</xdr:colOff>
      <xdr:row>16</xdr:row>
      <xdr:rowOff>76200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319EEA5-42E1-428A-9C01-33A66A160256}"/>
            </a:ext>
          </a:extLst>
        </xdr:cNvPr>
        <xdr:cNvCxnSpPr>
          <a:stCxn id="3" idx="0"/>
        </xdr:cNvCxnSpPr>
      </xdr:nvCxnSpPr>
      <xdr:spPr>
        <a:xfrm flipV="1">
          <a:off x="8158163" y="2876550"/>
          <a:ext cx="1195387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242888</xdr:colOff>
      <xdr:row>14</xdr:row>
      <xdr:rowOff>76200</xdr:rowOff>
    </xdr:from>
    <xdr:to>
      <xdr:col>11</xdr:col>
      <xdr:colOff>238125</xdr:colOff>
      <xdr:row>16</xdr:row>
      <xdr:rowOff>76200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1F250729-6545-4FDB-8F1B-3DB04E1D8827}"/>
            </a:ext>
          </a:extLst>
        </xdr:cNvPr>
        <xdr:cNvCxnSpPr>
          <a:stCxn id="3" idx="0"/>
        </xdr:cNvCxnSpPr>
      </xdr:nvCxnSpPr>
      <xdr:spPr>
        <a:xfrm flipV="1">
          <a:off x="8158163" y="2876550"/>
          <a:ext cx="2300287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257175</xdr:colOff>
      <xdr:row>0</xdr:row>
      <xdr:rowOff>28575</xdr:rowOff>
    </xdr:from>
    <xdr:to>
      <xdr:col>25</xdr:col>
      <xdr:colOff>495300</xdr:colOff>
      <xdr:row>17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5444BF-56C1-454E-963A-7A74D4EB9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323850</xdr:colOff>
      <xdr:row>0</xdr:row>
      <xdr:rowOff>28575</xdr:rowOff>
    </xdr:from>
    <xdr:to>
      <xdr:col>31</xdr:col>
      <xdr:colOff>561975</xdr:colOff>
      <xdr:row>17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5444BF-56C1-454E-963A-7A74D4EB9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85725</xdr:colOff>
      <xdr:row>0</xdr:row>
      <xdr:rowOff>0</xdr:rowOff>
    </xdr:from>
    <xdr:to>
      <xdr:col>31</xdr:col>
      <xdr:colOff>323850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5444BF-56C1-454E-963A-7A74D4EB9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0</xdr:row>
      <xdr:rowOff>38100</xdr:rowOff>
    </xdr:from>
    <xdr:to>
      <xdr:col>20</xdr:col>
      <xdr:colOff>419100</xdr:colOff>
      <xdr:row>17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5444BF-56C1-454E-963A-7A74D4EB9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257175</xdr:colOff>
      <xdr:row>0</xdr:row>
      <xdr:rowOff>28575</xdr:rowOff>
    </xdr:from>
    <xdr:to>
      <xdr:col>25</xdr:col>
      <xdr:colOff>495300</xdr:colOff>
      <xdr:row>17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5444BF-56C1-454E-963A-7A74D4EB9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7"/>
  <sheetViews>
    <sheetView workbookViewId="0">
      <selection activeCell="A2" sqref="A2:C2"/>
    </sheetView>
  </sheetViews>
  <sheetFormatPr defaultRowHeight="15" x14ac:dyDescent="0.25"/>
  <cols>
    <col min="1" max="1" width="23.28515625" customWidth="1"/>
    <col min="2" max="2" width="48.140625" customWidth="1"/>
    <col min="3" max="3" width="31.7109375" customWidth="1"/>
  </cols>
  <sheetData>
    <row r="1" spans="1:3" x14ac:dyDescent="0.25">
      <c r="A1" s="106" t="s">
        <v>47</v>
      </c>
      <c r="B1" s="106"/>
      <c r="C1" s="106"/>
    </row>
    <row r="2" spans="1:3" ht="25.5" x14ac:dyDescent="0.25">
      <c r="A2" s="107" t="s">
        <v>102</v>
      </c>
      <c r="B2" s="107"/>
      <c r="C2" s="107"/>
    </row>
    <row r="3" spans="1:3" x14ac:dyDescent="0.25">
      <c r="A3" s="16" t="s">
        <v>50</v>
      </c>
      <c r="B3" s="16" t="s">
        <v>51</v>
      </c>
      <c r="C3" s="16" t="s">
        <v>52</v>
      </c>
    </row>
    <row r="4" spans="1:3" x14ac:dyDescent="0.25">
      <c r="A4" s="22" t="s">
        <v>48</v>
      </c>
      <c r="B4" s="22" t="s">
        <v>97</v>
      </c>
      <c r="C4" s="22" t="s">
        <v>98</v>
      </c>
    </row>
    <row r="5" spans="1:3" x14ac:dyDescent="0.25">
      <c r="A5" s="22" t="s">
        <v>49</v>
      </c>
      <c r="B5" s="22" t="s">
        <v>97</v>
      </c>
      <c r="C5" s="22" t="s">
        <v>98</v>
      </c>
    </row>
    <row r="6" spans="1:3" x14ac:dyDescent="0.25">
      <c r="A6" s="22"/>
      <c r="B6" s="22"/>
      <c r="C6" s="22"/>
    </row>
    <row r="7" spans="1:3" x14ac:dyDescent="0.25">
      <c r="A7" s="22"/>
      <c r="B7" s="22"/>
      <c r="C7" s="22"/>
    </row>
    <row r="8" spans="1:3" x14ac:dyDescent="0.25">
      <c r="A8" s="22"/>
      <c r="B8" s="22"/>
      <c r="C8" s="22"/>
    </row>
    <row r="9" spans="1:3" x14ac:dyDescent="0.25">
      <c r="A9" s="22"/>
      <c r="B9" s="22"/>
      <c r="C9" s="22"/>
    </row>
    <row r="10" spans="1:3" x14ac:dyDescent="0.25">
      <c r="A10" s="22"/>
      <c r="B10" s="22"/>
      <c r="C10" s="22"/>
    </row>
    <row r="11" spans="1:3" x14ac:dyDescent="0.25">
      <c r="A11" s="22"/>
      <c r="B11" s="22"/>
      <c r="C11" s="22"/>
    </row>
    <row r="12" spans="1:3" x14ac:dyDescent="0.25">
      <c r="A12" s="22"/>
      <c r="B12" s="22"/>
      <c r="C12" s="22"/>
    </row>
    <row r="13" spans="1:3" x14ac:dyDescent="0.25">
      <c r="A13" s="22"/>
      <c r="B13" s="22"/>
      <c r="C13" s="22"/>
    </row>
    <row r="14" spans="1:3" x14ac:dyDescent="0.25">
      <c r="A14" s="22"/>
      <c r="B14" s="22"/>
      <c r="C14" s="22"/>
    </row>
    <row r="15" spans="1:3" x14ac:dyDescent="0.25">
      <c r="A15" s="22"/>
      <c r="B15" s="22"/>
      <c r="C15" s="22"/>
    </row>
    <row r="16" spans="1:3" x14ac:dyDescent="0.25">
      <c r="A16" s="22"/>
      <c r="B16" s="22"/>
      <c r="C16" s="22"/>
    </row>
    <row r="17" spans="1:3" x14ac:dyDescent="0.25">
      <c r="A17" s="22"/>
      <c r="B17" s="22"/>
      <c r="C17" s="22"/>
    </row>
  </sheetData>
  <mergeCells count="2">
    <mergeCell ref="A1:C1"/>
    <mergeCell ref="A2:C2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6"/>
  <sheetViews>
    <sheetView tabSelected="1" topLeftCell="A10" workbookViewId="0">
      <selection activeCell="F31" sqref="F31"/>
    </sheetView>
  </sheetViews>
  <sheetFormatPr defaultRowHeight="15" x14ac:dyDescent="0.25"/>
  <cols>
    <col min="1" max="1" width="39.42578125" customWidth="1"/>
    <col min="2" max="2" width="11.42578125" customWidth="1"/>
    <col min="3" max="3" width="44.85546875" bestFit="1" customWidth="1"/>
    <col min="4" max="4" width="16.7109375" customWidth="1"/>
    <col min="5" max="5" width="11.28515625" bestFit="1" customWidth="1"/>
    <col min="6" max="6" width="9.5703125" customWidth="1"/>
    <col min="7" max="7" width="11.28515625" bestFit="1" customWidth="1"/>
  </cols>
  <sheetData>
    <row r="1" spans="1:6" ht="25.5" x14ac:dyDescent="0.25">
      <c r="A1" s="114" t="s">
        <v>70</v>
      </c>
      <c r="B1" s="115"/>
      <c r="C1" s="115"/>
      <c r="D1" s="115"/>
      <c r="E1" s="115"/>
      <c r="F1" s="115"/>
    </row>
    <row r="2" spans="1:6" ht="15" customHeight="1" x14ac:dyDescent="0.25">
      <c r="A2" s="116" t="s">
        <v>21</v>
      </c>
      <c r="B2" s="117"/>
      <c r="C2" s="117"/>
      <c r="D2" s="117"/>
      <c r="E2" s="117"/>
      <c r="F2" s="117"/>
    </row>
    <row r="3" spans="1:6" ht="15" customHeight="1" x14ac:dyDescent="0.25">
      <c r="A3" s="111" t="s">
        <v>78</v>
      </c>
      <c r="B3" s="112"/>
      <c r="C3" s="113"/>
      <c r="D3" s="39">
        <v>5</v>
      </c>
      <c r="E3" s="55" t="s">
        <v>77</v>
      </c>
      <c r="F3" s="52">
        <f>E56</f>
        <v>148</v>
      </c>
    </row>
    <row r="4" spans="1:6" ht="26.25" x14ac:dyDescent="0.25">
      <c r="A4" s="24" t="s">
        <v>95</v>
      </c>
      <c r="B4" s="24" t="s">
        <v>29</v>
      </c>
      <c r="C4" s="24" t="s">
        <v>96</v>
      </c>
      <c r="D4" s="25" t="s">
        <v>69</v>
      </c>
      <c r="E4" s="25" t="s">
        <v>23</v>
      </c>
      <c r="F4" s="24" t="s">
        <v>60</v>
      </c>
    </row>
    <row r="5" spans="1:6" x14ac:dyDescent="0.25">
      <c r="A5" s="21" t="s">
        <v>104</v>
      </c>
      <c r="B5" s="21" t="s">
        <v>71</v>
      </c>
      <c r="C5" s="22"/>
      <c r="D5" s="18">
        <v>0.1</v>
      </c>
      <c r="E5" s="11">
        <f>D5*$D$3</f>
        <v>0.5</v>
      </c>
      <c r="F5" s="22" t="s">
        <v>100</v>
      </c>
    </row>
    <row r="6" spans="1:6" x14ac:dyDescent="0.25">
      <c r="A6" s="21" t="s">
        <v>103</v>
      </c>
      <c r="B6" s="21" t="s">
        <v>105</v>
      </c>
      <c r="C6" s="22"/>
      <c r="D6" s="18">
        <v>1</v>
      </c>
      <c r="E6" s="11">
        <f t="shared" ref="E6:E55" si="0">D6*$D$3</f>
        <v>5</v>
      </c>
      <c r="F6" s="22" t="s">
        <v>100</v>
      </c>
    </row>
    <row r="7" spans="1:6" x14ac:dyDescent="0.25">
      <c r="A7" s="21" t="s">
        <v>106</v>
      </c>
      <c r="B7" s="21" t="s">
        <v>105</v>
      </c>
      <c r="C7" s="22"/>
      <c r="D7" s="18">
        <v>0.5</v>
      </c>
      <c r="E7" s="11">
        <f t="shared" si="0"/>
        <v>2.5</v>
      </c>
      <c r="F7" s="22" t="s">
        <v>100</v>
      </c>
    </row>
    <row r="8" spans="1:6" x14ac:dyDescent="0.25">
      <c r="A8" s="21" t="s">
        <v>101</v>
      </c>
      <c r="B8" s="21" t="s">
        <v>71</v>
      </c>
      <c r="C8" s="22"/>
      <c r="D8" s="18">
        <v>1</v>
      </c>
      <c r="E8" s="11">
        <f t="shared" si="0"/>
        <v>5</v>
      </c>
      <c r="F8" s="22" t="s">
        <v>100</v>
      </c>
    </row>
    <row r="9" spans="1:6" x14ac:dyDescent="0.25">
      <c r="A9" s="22" t="s">
        <v>107</v>
      </c>
      <c r="B9" s="21" t="s">
        <v>71</v>
      </c>
      <c r="C9" s="22"/>
      <c r="D9" s="18">
        <v>0.5</v>
      </c>
      <c r="E9" s="11">
        <f t="shared" si="0"/>
        <v>2.5</v>
      </c>
      <c r="F9" s="22" t="s">
        <v>100</v>
      </c>
    </row>
    <row r="10" spans="1:6" x14ac:dyDescent="0.25">
      <c r="A10" s="22" t="s">
        <v>108</v>
      </c>
      <c r="B10" s="21" t="s">
        <v>71</v>
      </c>
      <c r="C10" s="22"/>
      <c r="D10" s="18">
        <v>1</v>
      </c>
      <c r="E10" s="11">
        <f t="shared" si="0"/>
        <v>5</v>
      </c>
      <c r="F10" s="22" t="s">
        <v>100</v>
      </c>
    </row>
    <row r="11" spans="1:6" x14ac:dyDescent="0.25">
      <c r="A11" s="83" t="s">
        <v>109</v>
      </c>
      <c r="B11" s="21" t="s">
        <v>71</v>
      </c>
      <c r="C11" s="82"/>
      <c r="D11" s="18">
        <v>1</v>
      </c>
      <c r="E11" s="11">
        <f t="shared" si="0"/>
        <v>5</v>
      </c>
      <c r="F11" s="22" t="s">
        <v>100</v>
      </c>
    </row>
    <row r="12" spans="1:6" x14ac:dyDescent="0.25">
      <c r="A12" s="22" t="s">
        <v>110</v>
      </c>
      <c r="B12" s="21" t="s">
        <v>71</v>
      </c>
      <c r="C12" s="22"/>
      <c r="D12" s="18">
        <v>0.5</v>
      </c>
      <c r="E12" s="11">
        <f t="shared" ref="E12:E31" si="1">D12*$D$3</f>
        <v>2.5</v>
      </c>
      <c r="F12" s="22" t="s">
        <v>100</v>
      </c>
    </row>
    <row r="13" spans="1:6" x14ac:dyDescent="0.25">
      <c r="A13" s="22" t="s">
        <v>111</v>
      </c>
      <c r="B13" s="21" t="s">
        <v>71</v>
      </c>
      <c r="C13" s="22"/>
      <c r="D13" s="18">
        <v>0.5</v>
      </c>
      <c r="E13" s="11">
        <f t="shared" si="1"/>
        <v>2.5</v>
      </c>
      <c r="F13" s="22" t="s">
        <v>100</v>
      </c>
    </row>
    <row r="14" spans="1:6" x14ac:dyDescent="0.25">
      <c r="A14" s="22" t="s">
        <v>112</v>
      </c>
      <c r="B14" s="21" t="s">
        <v>71</v>
      </c>
      <c r="C14" s="22"/>
      <c r="D14" s="18">
        <v>0.5</v>
      </c>
      <c r="E14" s="11">
        <f t="shared" si="1"/>
        <v>2.5</v>
      </c>
      <c r="F14" s="22" t="s">
        <v>100</v>
      </c>
    </row>
    <row r="15" spans="1:6" x14ac:dyDescent="0.25">
      <c r="A15" s="22" t="s">
        <v>113</v>
      </c>
      <c r="B15" s="21" t="s">
        <v>71</v>
      </c>
      <c r="C15" s="22"/>
      <c r="D15" s="18">
        <v>1</v>
      </c>
      <c r="E15" s="11">
        <f t="shared" si="1"/>
        <v>5</v>
      </c>
      <c r="F15" s="22" t="s">
        <v>100</v>
      </c>
    </row>
    <row r="16" spans="1:6" x14ac:dyDescent="0.25">
      <c r="A16" s="22" t="s">
        <v>114</v>
      </c>
      <c r="B16" s="21" t="s">
        <v>105</v>
      </c>
      <c r="C16" s="22"/>
      <c r="D16" s="18">
        <v>1</v>
      </c>
      <c r="E16" s="11">
        <f t="shared" si="1"/>
        <v>5</v>
      </c>
      <c r="F16" s="22" t="s">
        <v>100</v>
      </c>
    </row>
    <row r="17" spans="1:6" x14ac:dyDescent="0.25">
      <c r="A17" s="22" t="s">
        <v>115</v>
      </c>
      <c r="B17" s="21" t="s">
        <v>105</v>
      </c>
      <c r="C17" s="22"/>
      <c r="D17" s="18">
        <v>0.5</v>
      </c>
      <c r="E17" s="11">
        <f t="shared" si="1"/>
        <v>2.5</v>
      </c>
      <c r="F17" s="22" t="s">
        <v>100</v>
      </c>
    </row>
    <row r="18" spans="1:6" x14ac:dyDescent="0.25">
      <c r="A18" s="22" t="s">
        <v>116</v>
      </c>
      <c r="B18" s="21" t="s">
        <v>71</v>
      </c>
      <c r="C18" s="22"/>
      <c r="D18" s="18">
        <v>0.5</v>
      </c>
      <c r="E18" s="11">
        <f t="shared" si="1"/>
        <v>2.5</v>
      </c>
      <c r="F18" s="22" t="s">
        <v>100</v>
      </c>
    </row>
    <row r="19" spans="1:6" x14ac:dyDescent="0.25">
      <c r="A19" s="22" t="s">
        <v>117</v>
      </c>
      <c r="B19" s="21" t="s">
        <v>71</v>
      </c>
      <c r="C19" s="22"/>
      <c r="D19" s="18">
        <v>1</v>
      </c>
      <c r="E19" s="11">
        <f t="shared" si="1"/>
        <v>5</v>
      </c>
      <c r="F19" s="22" t="s">
        <v>100</v>
      </c>
    </row>
    <row r="20" spans="1:6" x14ac:dyDescent="0.25">
      <c r="A20" s="22" t="s">
        <v>118</v>
      </c>
      <c r="B20" s="21" t="s">
        <v>71</v>
      </c>
      <c r="C20" s="22" t="s">
        <v>133</v>
      </c>
      <c r="D20" s="18">
        <v>2</v>
      </c>
      <c r="E20" s="11">
        <f t="shared" si="1"/>
        <v>10</v>
      </c>
      <c r="F20" s="22" t="s">
        <v>100</v>
      </c>
    </row>
    <row r="21" spans="1:6" x14ac:dyDescent="0.25">
      <c r="A21" s="22" t="s">
        <v>119</v>
      </c>
      <c r="B21" s="21" t="s">
        <v>71</v>
      </c>
      <c r="C21" s="22" t="s">
        <v>134</v>
      </c>
      <c r="D21" s="18">
        <v>1</v>
      </c>
      <c r="E21" s="11">
        <f t="shared" si="1"/>
        <v>5</v>
      </c>
      <c r="F21" s="22" t="s">
        <v>100</v>
      </c>
    </row>
    <row r="22" spans="1:6" x14ac:dyDescent="0.25">
      <c r="A22" s="22" t="s">
        <v>99</v>
      </c>
      <c r="B22" s="21" t="s">
        <v>71</v>
      </c>
      <c r="C22" s="22" t="s">
        <v>122</v>
      </c>
      <c r="D22" s="18">
        <v>2</v>
      </c>
      <c r="E22" s="11">
        <f t="shared" si="1"/>
        <v>10</v>
      </c>
      <c r="F22" s="22" t="s">
        <v>100</v>
      </c>
    </row>
    <row r="23" spans="1:6" x14ac:dyDescent="0.25">
      <c r="A23" s="22" t="s">
        <v>99</v>
      </c>
      <c r="B23" s="21" t="s">
        <v>71</v>
      </c>
      <c r="C23" s="22" t="s">
        <v>120</v>
      </c>
      <c r="D23" s="18">
        <v>2</v>
      </c>
      <c r="E23" s="11">
        <f t="shared" si="1"/>
        <v>10</v>
      </c>
      <c r="F23" s="22" t="s">
        <v>100</v>
      </c>
    </row>
    <row r="24" spans="1:6" x14ac:dyDescent="0.25">
      <c r="A24" s="88" t="s">
        <v>99</v>
      </c>
      <c r="B24" s="21" t="s">
        <v>71</v>
      </c>
      <c r="C24" s="88" t="s">
        <v>121</v>
      </c>
      <c r="D24" s="18">
        <v>1</v>
      </c>
      <c r="E24" s="11">
        <f t="shared" si="1"/>
        <v>5</v>
      </c>
      <c r="F24" s="22" t="s">
        <v>100</v>
      </c>
    </row>
    <row r="25" spans="1:6" x14ac:dyDescent="0.25">
      <c r="A25" s="22" t="s">
        <v>123</v>
      </c>
      <c r="B25" s="21" t="s">
        <v>105</v>
      </c>
      <c r="C25" s="22" t="s">
        <v>124</v>
      </c>
      <c r="D25" s="18">
        <v>3</v>
      </c>
      <c r="E25" s="11">
        <f t="shared" si="1"/>
        <v>15</v>
      </c>
      <c r="F25" s="22" t="s">
        <v>100</v>
      </c>
    </row>
    <row r="26" spans="1:6" x14ac:dyDescent="0.25">
      <c r="A26" s="22" t="s">
        <v>123</v>
      </c>
      <c r="B26" s="21" t="s">
        <v>105</v>
      </c>
      <c r="C26" s="22" t="s">
        <v>125</v>
      </c>
      <c r="D26" s="18">
        <v>2</v>
      </c>
      <c r="E26" s="11">
        <f t="shared" si="1"/>
        <v>10</v>
      </c>
      <c r="F26" s="22" t="s">
        <v>100</v>
      </c>
    </row>
    <row r="27" spans="1:6" x14ac:dyDescent="0.25">
      <c r="A27" s="22" t="s">
        <v>126</v>
      </c>
      <c r="B27" s="21" t="s">
        <v>71</v>
      </c>
      <c r="C27" s="22" t="s">
        <v>127</v>
      </c>
      <c r="D27" s="18">
        <v>1</v>
      </c>
      <c r="E27" s="11">
        <f t="shared" si="1"/>
        <v>5</v>
      </c>
      <c r="F27" s="22" t="s">
        <v>100</v>
      </c>
    </row>
    <row r="28" spans="1:6" x14ac:dyDescent="0.25">
      <c r="A28" s="22" t="s">
        <v>126</v>
      </c>
      <c r="B28" s="21" t="s">
        <v>105</v>
      </c>
      <c r="C28" s="22" t="s">
        <v>128</v>
      </c>
      <c r="D28" s="18">
        <v>1</v>
      </c>
      <c r="E28" s="11">
        <f t="shared" si="1"/>
        <v>5</v>
      </c>
      <c r="F28" s="22" t="s">
        <v>100</v>
      </c>
    </row>
    <row r="29" spans="1:6" x14ac:dyDescent="0.25">
      <c r="A29" s="22" t="s">
        <v>126</v>
      </c>
      <c r="B29" s="21" t="s">
        <v>71</v>
      </c>
      <c r="C29" s="22" t="s">
        <v>129</v>
      </c>
      <c r="D29" s="18">
        <v>1</v>
      </c>
      <c r="E29" s="11">
        <f t="shared" si="1"/>
        <v>5</v>
      </c>
      <c r="F29" s="22" t="s">
        <v>100</v>
      </c>
    </row>
    <row r="30" spans="1:6" x14ac:dyDescent="0.25">
      <c r="A30" s="22" t="s">
        <v>130</v>
      </c>
      <c r="B30" s="21" t="s">
        <v>71</v>
      </c>
      <c r="C30" s="22"/>
      <c r="D30" s="18">
        <v>2</v>
      </c>
      <c r="E30" s="11">
        <f t="shared" si="1"/>
        <v>10</v>
      </c>
      <c r="F30" s="22" t="s">
        <v>100</v>
      </c>
    </row>
    <row r="31" spans="1:6" x14ac:dyDescent="0.25">
      <c r="A31" s="88" t="s">
        <v>131</v>
      </c>
      <c r="B31" s="21" t="s">
        <v>71</v>
      </c>
      <c r="C31" s="88"/>
      <c r="D31" s="89">
        <v>1</v>
      </c>
      <c r="E31" s="90">
        <f t="shared" si="1"/>
        <v>5</v>
      </c>
      <c r="F31" s="88" t="s">
        <v>100</v>
      </c>
    </row>
    <row r="32" spans="1:6" x14ac:dyDescent="0.25">
      <c r="A32" s="86"/>
      <c r="B32" s="86"/>
      <c r="C32" s="86"/>
      <c r="D32" s="86"/>
      <c r="E32" s="90">
        <f t="shared" ref="E32:E35" si="2">D32*$D$3</f>
        <v>0</v>
      </c>
      <c r="F32" s="86"/>
    </row>
    <row r="33" spans="1:6" x14ac:dyDescent="0.25">
      <c r="A33" s="86"/>
      <c r="B33" s="86"/>
      <c r="C33" s="86"/>
      <c r="D33" s="86"/>
      <c r="E33" s="90">
        <f t="shared" si="2"/>
        <v>0</v>
      </c>
      <c r="F33" s="86"/>
    </row>
    <row r="34" spans="1:6" x14ac:dyDescent="0.25">
      <c r="A34" s="86"/>
      <c r="B34" s="86"/>
      <c r="C34" s="86"/>
      <c r="D34" s="86"/>
      <c r="E34" s="90">
        <f t="shared" si="2"/>
        <v>0</v>
      </c>
      <c r="F34" s="86"/>
    </row>
    <row r="35" spans="1:6" x14ac:dyDescent="0.25">
      <c r="A35" s="86"/>
      <c r="B35" s="86"/>
      <c r="C35" s="86"/>
      <c r="D35" s="86"/>
      <c r="E35" s="90">
        <f t="shared" si="2"/>
        <v>0</v>
      </c>
      <c r="F35" s="86"/>
    </row>
    <row r="36" spans="1:6" x14ac:dyDescent="0.25">
      <c r="A36" s="22"/>
      <c r="B36" s="21"/>
      <c r="C36" s="22"/>
      <c r="D36" s="18"/>
      <c r="E36" s="11">
        <f t="shared" si="0"/>
        <v>0</v>
      </c>
      <c r="F36" s="22"/>
    </row>
    <row r="37" spans="1:6" x14ac:dyDescent="0.25">
      <c r="A37" s="22"/>
      <c r="B37" s="21"/>
      <c r="C37" s="22"/>
      <c r="D37" s="18"/>
      <c r="E37" s="11">
        <f t="shared" si="0"/>
        <v>0</v>
      </c>
      <c r="F37" s="22"/>
    </row>
    <row r="38" spans="1:6" x14ac:dyDescent="0.25">
      <c r="A38" s="22"/>
      <c r="B38" s="21"/>
      <c r="C38" s="22"/>
      <c r="D38" s="18"/>
      <c r="E38" s="11">
        <f t="shared" si="0"/>
        <v>0</v>
      </c>
      <c r="F38" s="22"/>
    </row>
    <row r="39" spans="1:6" x14ac:dyDescent="0.25">
      <c r="A39" s="22"/>
      <c r="B39" s="21"/>
      <c r="C39" s="22"/>
      <c r="D39" s="18"/>
      <c r="E39" s="11">
        <f t="shared" si="0"/>
        <v>0</v>
      </c>
      <c r="F39" s="22"/>
    </row>
    <row r="40" spans="1:6" x14ac:dyDescent="0.25">
      <c r="A40" s="22"/>
      <c r="B40" s="21"/>
      <c r="C40" s="22"/>
      <c r="D40" s="18"/>
      <c r="E40" s="11">
        <f t="shared" si="0"/>
        <v>0</v>
      </c>
      <c r="F40" s="22"/>
    </row>
    <row r="41" spans="1:6" x14ac:dyDescent="0.25">
      <c r="A41" s="22"/>
      <c r="B41" s="21"/>
      <c r="C41" s="22"/>
      <c r="D41" s="18"/>
      <c r="E41" s="11">
        <f t="shared" si="0"/>
        <v>0</v>
      </c>
      <c r="F41" s="22"/>
    </row>
    <row r="42" spans="1:6" x14ac:dyDescent="0.25">
      <c r="A42" s="22"/>
      <c r="B42" s="21"/>
      <c r="C42" s="22"/>
      <c r="D42" s="18"/>
      <c r="E42" s="11">
        <f t="shared" si="0"/>
        <v>0</v>
      </c>
      <c r="F42" s="22"/>
    </row>
    <row r="43" spans="1:6" x14ac:dyDescent="0.25">
      <c r="A43" s="22"/>
      <c r="B43" s="21"/>
      <c r="C43" s="22"/>
      <c r="D43" s="18"/>
      <c r="E43" s="11">
        <f t="shared" si="0"/>
        <v>0</v>
      </c>
      <c r="F43" s="22"/>
    </row>
    <row r="44" spans="1:6" x14ac:dyDescent="0.25">
      <c r="A44" s="22"/>
      <c r="B44" s="21"/>
      <c r="C44" s="22"/>
      <c r="D44" s="18"/>
      <c r="E44" s="11">
        <f t="shared" si="0"/>
        <v>0</v>
      </c>
      <c r="F44" s="22"/>
    </row>
    <row r="45" spans="1:6" x14ac:dyDescent="0.25">
      <c r="A45" s="22"/>
      <c r="B45" s="21"/>
      <c r="C45" s="22"/>
      <c r="D45" s="18"/>
      <c r="E45" s="11">
        <f t="shared" si="0"/>
        <v>0</v>
      </c>
      <c r="F45" s="22"/>
    </row>
    <row r="46" spans="1:6" x14ac:dyDescent="0.25">
      <c r="A46" s="22"/>
      <c r="B46" s="21"/>
      <c r="C46" s="22"/>
      <c r="D46" s="18"/>
      <c r="E46" s="11">
        <f t="shared" si="0"/>
        <v>0</v>
      </c>
      <c r="F46" s="22"/>
    </row>
    <row r="47" spans="1:6" x14ac:dyDescent="0.25">
      <c r="A47" s="22"/>
      <c r="B47" s="21"/>
      <c r="C47" s="22"/>
      <c r="D47" s="18"/>
      <c r="E47" s="11">
        <f t="shared" si="0"/>
        <v>0</v>
      </c>
      <c r="F47" s="22"/>
    </row>
    <row r="48" spans="1:6" x14ac:dyDescent="0.25">
      <c r="A48" s="22"/>
      <c r="B48" s="21"/>
      <c r="C48" s="22"/>
      <c r="D48" s="18"/>
      <c r="E48" s="11">
        <f t="shared" si="0"/>
        <v>0</v>
      </c>
      <c r="F48" s="22"/>
    </row>
    <row r="49" spans="1:6" x14ac:dyDescent="0.25">
      <c r="A49" s="22"/>
      <c r="B49" s="21"/>
      <c r="C49" s="22"/>
      <c r="D49" s="18"/>
      <c r="E49" s="11">
        <f t="shared" si="0"/>
        <v>0</v>
      </c>
      <c r="F49" s="22"/>
    </row>
    <row r="50" spans="1:6" x14ac:dyDescent="0.25">
      <c r="A50" s="22"/>
      <c r="B50" s="21"/>
      <c r="C50" s="22"/>
      <c r="D50" s="18"/>
      <c r="E50" s="11">
        <f t="shared" si="0"/>
        <v>0</v>
      </c>
      <c r="F50" s="22"/>
    </row>
    <row r="51" spans="1:6" x14ac:dyDescent="0.25">
      <c r="A51" s="22"/>
      <c r="B51" s="21"/>
      <c r="C51" s="22"/>
      <c r="D51" s="18"/>
      <c r="E51" s="11">
        <f t="shared" si="0"/>
        <v>0</v>
      </c>
      <c r="F51" s="22"/>
    </row>
    <row r="52" spans="1:6" x14ac:dyDescent="0.25">
      <c r="A52" s="22"/>
      <c r="B52" s="21"/>
      <c r="C52" s="22"/>
      <c r="D52" s="18"/>
      <c r="E52" s="11">
        <f t="shared" si="0"/>
        <v>0</v>
      </c>
      <c r="F52" s="22"/>
    </row>
    <row r="53" spans="1:6" x14ac:dyDescent="0.25">
      <c r="A53" s="22"/>
      <c r="B53" s="21"/>
      <c r="C53" s="22"/>
      <c r="D53" s="18"/>
      <c r="E53" s="11">
        <f t="shared" si="0"/>
        <v>0</v>
      </c>
      <c r="F53" s="22"/>
    </row>
    <row r="54" spans="1:6" x14ac:dyDescent="0.25">
      <c r="A54" s="22"/>
      <c r="B54" s="21"/>
      <c r="C54" s="22"/>
      <c r="D54" s="18"/>
      <c r="E54" s="11">
        <f t="shared" si="0"/>
        <v>0</v>
      </c>
      <c r="F54" s="22"/>
    </row>
    <row r="55" spans="1:6" x14ac:dyDescent="0.25">
      <c r="A55" s="22"/>
      <c r="B55" s="21"/>
      <c r="C55" s="22"/>
      <c r="D55" s="18"/>
      <c r="E55" s="11">
        <f t="shared" si="0"/>
        <v>0</v>
      </c>
      <c r="F55" s="22"/>
    </row>
    <row r="56" spans="1:6" x14ac:dyDescent="0.25">
      <c r="A56" s="108" t="s">
        <v>22</v>
      </c>
      <c r="B56" s="109"/>
      <c r="C56" s="110"/>
      <c r="D56" s="26">
        <f>SUM(D5:D55)</f>
        <v>29.6</v>
      </c>
      <c r="E56" s="26">
        <f>SUM(E5:E55)</f>
        <v>148</v>
      </c>
      <c r="F56" s="30"/>
    </row>
  </sheetData>
  <mergeCells count="4">
    <mergeCell ref="A56:C56"/>
    <mergeCell ref="A3:C3"/>
    <mergeCell ref="A1:F1"/>
    <mergeCell ref="A2:F2"/>
  </mergeCells>
  <conditionalFormatting sqref="C20:C21">
    <cfRule type="expression" dxfId="36" priority="1" stopIfTrue="1">
      <formula>OR($F20="Planned",$F20="Unplanned")</formula>
    </cfRule>
    <cfRule type="expression" dxfId="35" priority="2" stopIfTrue="1">
      <formula>$F20="Ongoing"</formula>
    </cfRule>
  </conditionalFormatting>
  <dataValidations count="2">
    <dataValidation type="list" allowBlank="1" showInputMessage="1" showErrorMessage="1" sqref="F36:F55 F5:F31">
      <formula1>"Concluído,Iniciado,Não Iniciado"</formula1>
    </dataValidation>
    <dataValidation type="list" allowBlank="1" showInputMessage="1" showErrorMessage="1" sqref="B36:B55 B5:B31">
      <formula1>"Mandatório,Linear,Indiferente,Reverso,Questionável"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workbookViewId="0">
      <selection activeCell="B8" sqref="B8"/>
    </sheetView>
  </sheetViews>
  <sheetFormatPr defaultRowHeight="15" x14ac:dyDescent="0.25"/>
  <cols>
    <col min="1" max="1" width="46" bestFit="1" customWidth="1"/>
    <col min="2" max="2" width="13.5703125" style="4" bestFit="1" customWidth="1"/>
    <col min="3" max="3" width="13.7109375" bestFit="1" customWidth="1"/>
    <col min="4" max="4" width="1.140625" customWidth="1"/>
    <col min="5" max="5" width="27.5703125" bestFit="1" customWidth="1"/>
    <col min="6" max="6" width="9.140625" customWidth="1"/>
    <col min="7" max="7" width="7.5703125" bestFit="1" customWidth="1"/>
    <col min="8" max="8" width="9.7109375" customWidth="1"/>
    <col min="9" max="9" width="7.5703125" bestFit="1" customWidth="1"/>
    <col min="10" max="10" width="9.7109375" bestFit="1" customWidth="1"/>
    <col min="11" max="11" width="7.5703125" bestFit="1" customWidth="1"/>
    <col min="12" max="12" width="8.140625" bestFit="1" customWidth="1"/>
    <col min="13" max="13" width="7.5703125" bestFit="1" customWidth="1"/>
    <col min="14" max="14" width="13.42578125" customWidth="1"/>
  </cols>
  <sheetData>
    <row r="1" spans="1:14" ht="18.75" x14ac:dyDescent="0.3">
      <c r="A1" s="121" t="s">
        <v>65</v>
      </c>
      <c r="B1" s="121"/>
      <c r="C1" s="121"/>
      <c r="E1" s="120" t="s">
        <v>91</v>
      </c>
      <c r="F1" s="120"/>
      <c r="G1" s="120"/>
      <c r="H1" s="120"/>
      <c r="I1" s="120"/>
      <c r="J1" s="120"/>
      <c r="K1" s="120"/>
      <c r="L1" s="120"/>
      <c r="M1" s="120"/>
    </row>
    <row r="2" spans="1:14" x14ac:dyDescent="0.25">
      <c r="A2" s="12" t="s">
        <v>94</v>
      </c>
      <c r="B2" s="11">
        <f>'Backlog Produto'!F3</f>
        <v>148</v>
      </c>
      <c r="C2" s="10" t="s">
        <v>13</v>
      </c>
      <c r="E2" s="122" t="s">
        <v>11</v>
      </c>
      <c r="F2" s="123" t="s">
        <v>0</v>
      </c>
      <c r="G2" s="123"/>
      <c r="H2" s="123" t="s">
        <v>1</v>
      </c>
      <c r="I2" s="123"/>
      <c r="J2" s="123" t="s">
        <v>2</v>
      </c>
      <c r="K2" s="123"/>
      <c r="L2" s="123" t="s">
        <v>3</v>
      </c>
      <c r="M2" s="123"/>
    </row>
    <row r="3" spans="1:14" x14ac:dyDescent="0.25">
      <c r="A3" s="80" t="s">
        <v>92</v>
      </c>
      <c r="B3" s="33">
        <v>0</v>
      </c>
      <c r="C3" s="2" t="s">
        <v>63</v>
      </c>
      <c r="E3" s="122"/>
      <c r="F3" s="123" t="s">
        <v>12</v>
      </c>
      <c r="G3" s="123"/>
      <c r="H3" s="123" t="s">
        <v>12</v>
      </c>
      <c r="I3" s="123"/>
      <c r="J3" s="123" t="s">
        <v>12</v>
      </c>
      <c r="K3" s="123"/>
      <c r="L3" s="123" t="s">
        <v>12</v>
      </c>
      <c r="M3" s="123"/>
    </row>
    <row r="4" spans="1:14" x14ac:dyDescent="0.25">
      <c r="A4" s="79" t="s">
        <v>93</v>
      </c>
      <c r="B4" s="51">
        <f>B2+(B2*B3)</f>
        <v>148</v>
      </c>
      <c r="C4" s="2" t="s">
        <v>13</v>
      </c>
      <c r="E4" s="122"/>
      <c r="F4" s="3">
        <f>B4*G4</f>
        <v>7.4</v>
      </c>
      <c r="G4" s="20">
        <v>0.05</v>
      </c>
      <c r="H4" s="3">
        <f>B2*I4</f>
        <v>29.6</v>
      </c>
      <c r="I4" s="20">
        <v>0.2</v>
      </c>
      <c r="J4" s="3">
        <f>B2*K4</f>
        <v>96.2</v>
      </c>
      <c r="K4" s="20">
        <v>0.65</v>
      </c>
      <c r="L4" s="3">
        <f>B2*M4</f>
        <v>14.8</v>
      </c>
      <c r="M4" s="20">
        <v>0.1</v>
      </c>
    </row>
    <row r="5" spans="1:14" x14ac:dyDescent="0.25">
      <c r="A5" s="10" t="s">
        <v>30</v>
      </c>
      <c r="B5" s="18">
        <v>1</v>
      </c>
      <c r="C5" s="10"/>
      <c r="E5" s="5" t="s">
        <v>4</v>
      </c>
      <c r="F5" s="9">
        <f>F4*G5</f>
        <v>4.07</v>
      </c>
      <c r="G5" s="20">
        <v>0.55000000000000004</v>
      </c>
      <c r="H5" s="9">
        <f>H4*I5</f>
        <v>8.8800000000000008</v>
      </c>
      <c r="I5" s="20">
        <v>0.3</v>
      </c>
      <c r="J5" s="9">
        <f>J4*K5</f>
        <v>11.544</v>
      </c>
      <c r="K5" s="20">
        <v>0.12</v>
      </c>
      <c r="L5" s="9">
        <f>L4*M5</f>
        <v>0.7400000000000001</v>
      </c>
      <c r="M5" s="20">
        <v>0.05</v>
      </c>
    </row>
    <row r="6" spans="1:14" x14ac:dyDescent="0.25">
      <c r="A6" s="10" t="s">
        <v>66</v>
      </c>
      <c r="B6" s="18">
        <v>14</v>
      </c>
      <c r="C6" s="10" t="s">
        <v>33</v>
      </c>
      <c r="E6" s="5" t="s">
        <v>5</v>
      </c>
      <c r="F6" s="9">
        <f>F4*G6</f>
        <v>1.1100000000000001</v>
      </c>
      <c r="G6" s="20">
        <v>0.15</v>
      </c>
      <c r="H6" s="9">
        <f>H4*I6</f>
        <v>5.9200000000000008</v>
      </c>
      <c r="I6" s="20">
        <v>0.2</v>
      </c>
      <c r="J6" s="9">
        <f>J4*K6</f>
        <v>9.620000000000001</v>
      </c>
      <c r="K6" s="20">
        <v>0.1</v>
      </c>
      <c r="L6" s="9">
        <f>L4*M6</f>
        <v>0.7400000000000001</v>
      </c>
      <c r="M6" s="20">
        <v>0.05</v>
      </c>
    </row>
    <row r="7" spans="1:14" x14ac:dyDescent="0.25">
      <c r="A7" s="37" t="s">
        <v>67</v>
      </c>
      <c r="B7" s="38">
        <v>2</v>
      </c>
      <c r="C7" s="37" t="s">
        <v>32</v>
      </c>
      <c r="E7" s="5" t="s">
        <v>6</v>
      </c>
      <c r="F7" s="9">
        <f>F4*G7</f>
        <v>0.14800000000000002</v>
      </c>
      <c r="G7" s="20">
        <v>0.02</v>
      </c>
      <c r="H7" s="9">
        <f>H4*I7</f>
        <v>5.9200000000000008</v>
      </c>
      <c r="I7" s="20">
        <v>0.2</v>
      </c>
      <c r="J7" s="9">
        <f>J4*K7</f>
        <v>38.480000000000004</v>
      </c>
      <c r="K7" s="20">
        <v>0.4</v>
      </c>
      <c r="L7" s="9">
        <f>L4*M7</f>
        <v>2.2200000000000002</v>
      </c>
      <c r="M7" s="20">
        <v>0.15</v>
      </c>
    </row>
    <row r="8" spans="1:14" ht="15.75" x14ac:dyDescent="0.25">
      <c r="A8" s="13" t="s">
        <v>79</v>
      </c>
      <c r="B8" s="14">
        <f>(B5*B6)*B7</f>
        <v>28</v>
      </c>
      <c r="C8" s="13" t="s">
        <v>13</v>
      </c>
      <c r="E8" s="5" t="s">
        <v>7</v>
      </c>
      <c r="F8" s="9">
        <f>F4*G8</f>
        <v>0.37000000000000005</v>
      </c>
      <c r="G8" s="20">
        <v>0.05</v>
      </c>
      <c r="H8" s="9">
        <f>H4*I8</f>
        <v>2.3680000000000003</v>
      </c>
      <c r="I8" s="20">
        <v>0.08</v>
      </c>
      <c r="J8" s="9">
        <f>J4*K8</f>
        <v>9.620000000000001</v>
      </c>
      <c r="K8" s="20">
        <v>0.1</v>
      </c>
      <c r="L8" s="9">
        <f>L4*M8</f>
        <v>1.4800000000000002</v>
      </c>
      <c r="M8" s="20">
        <v>0.1</v>
      </c>
    </row>
    <row r="9" spans="1:14" x14ac:dyDescent="0.25">
      <c r="A9" s="12" t="s">
        <v>31</v>
      </c>
      <c r="B9" s="60">
        <f>B4/B8*2</f>
        <v>10.571428571428571</v>
      </c>
      <c r="C9" s="12" t="s">
        <v>32</v>
      </c>
      <c r="E9" s="5" t="s">
        <v>8</v>
      </c>
      <c r="F9" s="9">
        <f>F4*G9</f>
        <v>0</v>
      </c>
      <c r="G9" s="20">
        <v>0</v>
      </c>
      <c r="H9" s="9">
        <f>H4*I9</f>
        <v>0.59200000000000008</v>
      </c>
      <c r="I9" s="20">
        <v>0.02</v>
      </c>
      <c r="J9" s="9">
        <f>J4*K9</f>
        <v>4.8100000000000005</v>
      </c>
      <c r="K9" s="20">
        <v>0.05</v>
      </c>
      <c r="L9" s="9">
        <f>L4*M9</f>
        <v>1.4800000000000002</v>
      </c>
      <c r="M9" s="20">
        <v>0.1</v>
      </c>
    </row>
    <row r="10" spans="1:14" x14ac:dyDescent="0.25">
      <c r="A10" s="12" t="s">
        <v>64</v>
      </c>
      <c r="B10" s="60">
        <f>B9/4</f>
        <v>2.6428571428571428</v>
      </c>
      <c r="C10" s="12" t="s">
        <v>58</v>
      </c>
      <c r="E10" s="76" t="s">
        <v>18</v>
      </c>
      <c r="F10" s="77">
        <f>SUM(F5:F9)</f>
        <v>5.6980000000000004</v>
      </c>
      <c r="G10" s="78">
        <f t="shared" ref="G10:M10" si="0">SUM(G5:G9)</f>
        <v>0.77000000000000013</v>
      </c>
      <c r="H10" s="77">
        <f t="shared" si="0"/>
        <v>23.68</v>
      </c>
      <c r="I10" s="78">
        <f t="shared" si="0"/>
        <v>0.79999999999999993</v>
      </c>
      <c r="J10" s="77">
        <f t="shared" si="0"/>
        <v>74.074000000000012</v>
      </c>
      <c r="K10" s="78">
        <f t="shared" si="0"/>
        <v>0.77</v>
      </c>
      <c r="L10" s="77">
        <f t="shared" si="0"/>
        <v>6.660000000000001</v>
      </c>
      <c r="M10" s="78">
        <f t="shared" si="0"/>
        <v>0.44999999999999996</v>
      </c>
    </row>
    <row r="11" spans="1:14" ht="15.75" x14ac:dyDescent="0.25">
      <c r="A11" s="13" t="s">
        <v>68</v>
      </c>
      <c r="B11" s="75">
        <f>B9/B7</f>
        <v>5.2857142857142856</v>
      </c>
      <c r="C11" s="13" t="s">
        <v>53</v>
      </c>
      <c r="E11" s="5" t="s">
        <v>9</v>
      </c>
      <c r="F11" s="9">
        <f>F4*G11</f>
        <v>0.222</v>
      </c>
      <c r="G11" s="20">
        <v>0.03</v>
      </c>
      <c r="H11" s="9">
        <f>H4*I11</f>
        <v>2.3680000000000003</v>
      </c>
      <c r="I11" s="20">
        <v>0.08</v>
      </c>
      <c r="J11" s="9">
        <f>J4*K11</f>
        <v>12.506</v>
      </c>
      <c r="K11" s="20">
        <v>0.13</v>
      </c>
      <c r="L11" s="9">
        <f>L4*M11</f>
        <v>4.4400000000000004</v>
      </c>
      <c r="M11" s="20">
        <v>0.3</v>
      </c>
    </row>
    <row r="12" spans="1:14" ht="15.75" x14ac:dyDescent="0.25">
      <c r="A12" s="118" t="s">
        <v>14</v>
      </c>
      <c r="B12" s="118"/>
      <c r="C12" s="118"/>
      <c r="E12" s="5" t="s">
        <v>10</v>
      </c>
      <c r="F12" s="9">
        <f>F4*G12</f>
        <v>1.4800000000000002</v>
      </c>
      <c r="G12" s="20">
        <v>0.2</v>
      </c>
      <c r="H12" s="9">
        <f>H4*I12</f>
        <v>3.552</v>
      </c>
      <c r="I12" s="20">
        <v>0.12</v>
      </c>
      <c r="J12" s="9">
        <f>J4*K12</f>
        <v>9.620000000000001</v>
      </c>
      <c r="K12" s="20">
        <v>0.1</v>
      </c>
      <c r="L12" s="9">
        <f>L4*M12</f>
        <v>3.7</v>
      </c>
      <c r="M12" s="20">
        <v>0.25</v>
      </c>
    </row>
    <row r="13" spans="1:14" x14ac:dyDescent="0.25">
      <c r="A13" s="37" t="s">
        <v>17</v>
      </c>
      <c r="B13" s="19">
        <v>35</v>
      </c>
      <c r="C13" s="2"/>
      <c r="E13" s="76" t="s">
        <v>19</v>
      </c>
      <c r="F13" s="77">
        <f>SUM(F11:F12)</f>
        <v>1.7020000000000002</v>
      </c>
      <c r="G13" s="78">
        <f t="shared" ref="G13:M13" si="1">SUM(G11:G12)</f>
        <v>0.23</v>
      </c>
      <c r="H13" s="77">
        <f t="shared" si="1"/>
        <v>5.92</v>
      </c>
      <c r="I13" s="78">
        <f t="shared" si="1"/>
        <v>0.2</v>
      </c>
      <c r="J13" s="77">
        <f t="shared" si="1"/>
        <v>22.126000000000001</v>
      </c>
      <c r="K13" s="78">
        <f t="shared" si="1"/>
        <v>0.23</v>
      </c>
      <c r="L13" s="77">
        <f t="shared" si="1"/>
        <v>8.14</v>
      </c>
      <c r="M13" s="78">
        <f t="shared" si="1"/>
        <v>0.55000000000000004</v>
      </c>
    </row>
    <row r="14" spans="1:14" ht="18.75" x14ac:dyDescent="0.3">
      <c r="A14" s="37" t="s">
        <v>15</v>
      </c>
      <c r="B14" s="6">
        <f>B4*B13</f>
        <v>5180</v>
      </c>
      <c r="C14" s="2"/>
      <c r="E14" s="34" t="s">
        <v>20</v>
      </c>
      <c r="F14" s="35">
        <f>F10+F13</f>
        <v>7.4</v>
      </c>
      <c r="G14" s="36">
        <f t="shared" ref="G14:M14" si="2">G10+G13</f>
        <v>1.0000000000000002</v>
      </c>
      <c r="H14" s="35">
        <f t="shared" si="2"/>
        <v>29.6</v>
      </c>
      <c r="I14" s="36">
        <f t="shared" si="2"/>
        <v>1</v>
      </c>
      <c r="J14" s="35">
        <f t="shared" si="2"/>
        <v>96.200000000000017</v>
      </c>
      <c r="K14" s="36">
        <f t="shared" si="2"/>
        <v>1</v>
      </c>
      <c r="L14" s="35">
        <f t="shared" si="2"/>
        <v>14.8</v>
      </c>
      <c r="M14" s="36">
        <f t="shared" si="2"/>
        <v>1</v>
      </c>
      <c r="N14" s="1"/>
    </row>
    <row r="15" spans="1:14" x14ac:dyDescent="0.25">
      <c r="A15" s="37" t="s">
        <v>24</v>
      </c>
      <c r="B15" s="33">
        <v>0.2</v>
      </c>
      <c r="C15" s="2"/>
      <c r="N15" s="1"/>
    </row>
    <row r="16" spans="1:14" x14ac:dyDescent="0.25">
      <c r="A16" s="37" t="s">
        <v>16</v>
      </c>
      <c r="B16" s="7">
        <f>B14*B15</f>
        <v>1036</v>
      </c>
      <c r="C16" s="2"/>
      <c r="L16" s="1"/>
      <c r="N16" s="1"/>
    </row>
    <row r="17" spans="1:14" x14ac:dyDescent="0.25">
      <c r="A17" s="37" t="s">
        <v>26</v>
      </c>
      <c r="B17" s="8">
        <f>B14+B16</f>
        <v>6216</v>
      </c>
      <c r="C17" s="2"/>
      <c r="N17" s="1"/>
    </row>
    <row r="18" spans="1:14" x14ac:dyDescent="0.25">
      <c r="A18" s="37" t="s">
        <v>25</v>
      </c>
      <c r="B18" s="33">
        <v>0.2</v>
      </c>
      <c r="C18" s="2"/>
      <c r="L18" s="1"/>
      <c r="N18" s="1"/>
    </row>
    <row r="19" spans="1:14" x14ac:dyDescent="0.25">
      <c r="A19" s="37" t="s">
        <v>27</v>
      </c>
      <c r="B19" s="8">
        <f>B17*B18</f>
        <v>1243.2</v>
      </c>
      <c r="C19" s="2"/>
      <c r="N19" s="1"/>
    </row>
    <row r="20" spans="1:14" ht="15.75" x14ac:dyDescent="0.25">
      <c r="A20" s="31" t="s">
        <v>28</v>
      </c>
      <c r="B20" s="32">
        <f>B17+B19</f>
        <v>7459.2</v>
      </c>
      <c r="C20" s="2"/>
      <c r="N20" s="1"/>
    </row>
    <row r="21" spans="1:14" ht="18.75" x14ac:dyDescent="0.3">
      <c r="A21" s="118" t="s">
        <v>57</v>
      </c>
      <c r="B21" s="118"/>
      <c r="C21" s="118"/>
      <c r="F21" s="119" t="s">
        <v>18</v>
      </c>
      <c r="G21" s="119"/>
      <c r="H21" s="119"/>
      <c r="I21" s="119"/>
      <c r="J21" s="57">
        <f>F10+H10+J10+L10</f>
        <v>110.11200000000001</v>
      </c>
      <c r="K21" s="58" t="s">
        <v>13</v>
      </c>
    </row>
    <row r="22" spans="1:14" ht="18.75" x14ac:dyDescent="0.3">
      <c r="A22" s="37" t="s">
        <v>55</v>
      </c>
      <c r="B22" s="81">
        <f>2.5*POWER((B4/168), 0.38)</f>
        <v>2.3824397882792692</v>
      </c>
      <c r="C22" s="80" t="s">
        <v>58</v>
      </c>
      <c r="F22" s="59" t="s">
        <v>19</v>
      </c>
      <c r="G22" s="59"/>
      <c r="H22" s="59"/>
      <c r="I22" s="59"/>
      <c r="J22" s="57">
        <f>F13+H13+J13+L13</f>
        <v>37.888000000000005</v>
      </c>
      <c r="K22" s="58" t="s">
        <v>13</v>
      </c>
    </row>
    <row r="23" spans="1:14" ht="18.75" x14ac:dyDescent="0.3">
      <c r="A23" s="37" t="s">
        <v>56</v>
      </c>
      <c r="B23" s="81">
        <f>(B4/168/B22)</f>
        <v>0.36976900120890521</v>
      </c>
      <c r="C23" s="80" t="s">
        <v>59</v>
      </c>
      <c r="F23" s="119" t="s">
        <v>81</v>
      </c>
      <c r="G23" s="119"/>
      <c r="H23" s="119"/>
      <c r="I23" s="119"/>
      <c r="J23" s="57">
        <f>J21+J22</f>
        <v>148</v>
      </c>
      <c r="K23" s="58" t="s">
        <v>13</v>
      </c>
    </row>
    <row r="24" spans="1:14" x14ac:dyDescent="0.25">
      <c r="N24" s="1"/>
    </row>
    <row r="25" spans="1:14" x14ac:dyDescent="0.25">
      <c r="N25" s="1"/>
    </row>
    <row r="26" spans="1:14" x14ac:dyDescent="0.25">
      <c r="N26" s="1"/>
    </row>
    <row r="27" spans="1:14" x14ac:dyDescent="0.25">
      <c r="N27" s="1"/>
    </row>
  </sheetData>
  <mergeCells count="15">
    <mergeCell ref="A21:C21"/>
    <mergeCell ref="F21:I21"/>
    <mergeCell ref="F23:I23"/>
    <mergeCell ref="A12:C12"/>
    <mergeCell ref="E1:M1"/>
    <mergeCell ref="A1:C1"/>
    <mergeCell ref="E2:E4"/>
    <mergeCell ref="F2:G2"/>
    <mergeCell ref="H2:I2"/>
    <mergeCell ref="J2:K2"/>
    <mergeCell ref="L2:M2"/>
    <mergeCell ref="F3:G3"/>
    <mergeCell ref="H3:I3"/>
    <mergeCell ref="J3:K3"/>
    <mergeCell ref="L3:M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workbookViewId="0">
      <selection activeCell="J7" sqref="J7"/>
    </sheetView>
  </sheetViews>
  <sheetFormatPr defaultRowHeight="12" x14ac:dyDescent="0.2"/>
  <cols>
    <col min="1" max="1" width="6.5703125" style="29" customWidth="1"/>
    <col min="2" max="2" width="47.28515625" style="28" bestFit="1" customWidth="1"/>
    <col min="3" max="3" width="10.7109375" style="29" bestFit="1" customWidth="1"/>
    <col min="4" max="5" width="14.140625" style="28" customWidth="1"/>
    <col min="6" max="6" width="14" style="28" bestFit="1" customWidth="1"/>
    <col min="7" max="9" width="14" style="28" customWidth="1"/>
    <col min="10" max="10" width="14" style="68" customWidth="1"/>
    <col min="11" max="11" width="15.7109375" style="28" bestFit="1" customWidth="1"/>
    <col min="12" max="16384" width="9.140625" style="28"/>
  </cols>
  <sheetData>
    <row r="1" spans="1:12" ht="21" x14ac:dyDescent="0.35">
      <c r="A1" s="124" t="s">
        <v>83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2" ht="21" x14ac:dyDescent="0.35">
      <c r="A2" s="127" t="s">
        <v>89</v>
      </c>
      <c r="B2" s="129"/>
      <c r="C2" s="71">
        <f>Planejamento!B7</f>
        <v>2</v>
      </c>
      <c r="D2" s="126" t="s">
        <v>68</v>
      </c>
      <c r="E2" s="126"/>
      <c r="F2" s="72">
        <f>Planejamento!B11</f>
        <v>5.2857142857142856</v>
      </c>
      <c r="G2" s="127" t="s">
        <v>90</v>
      </c>
      <c r="H2" s="128"/>
      <c r="I2" s="128"/>
      <c r="J2" s="129"/>
      <c r="K2" s="71">
        <f>Planejamento!$B$4</f>
        <v>148</v>
      </c>
    </row>
    <row r="3" spans="1:12" ht="21" x14ac:dyDescent="0.35">
      <c r="A3" s="62"/>
      <c r="B3" s="63"/>
      <c r="C3" s="130" t="s">
        <v>87</v>
      </c>
      <c r="D3" s="130"/>
      <c r="E3" s="130"/>
      <c r="F3" s="65"/>
      <c r="G3" s="131" t="s">
        <v>86</v>
      </c>
      <c r="H3" s="132"/>
      <c r="I3" s="133"/>
      <c r="J3" s="66"/>
      <c r="K3" s="64"/>
    </row>
    <row r="4" spans="1:12" ht="15" x14ac:dyDescent="0.25">
      <c r="A4" s="40" t="s">
        <v>54</v>
      </c>
      <c r="B4" s="40" t="s">
        <v>61</v>
      </c>
      <c r="C4" s="40" t="s">
        <v>73</v>
      </c>
      <c r="D4" s="40" t="s">
        <v>72</v>
      </c>
      <c r="E4" s="40" t="s">
        <v>12</v>
      </c>
      <c r="F4" s="40" t="s">
        <v>60</v>
      </c>
      <c r="G4" s="40" t="s">
        <v>73</v>
      </c>
      <c r="H4" s="40" t="s">
        <v>85</v>
      </c>
      <c r="I4" s="40" t="s">
        <v>12</v>
      </c>
      <c r="J4" s="67" t="s">
        <v>88</v>
      </c>
      <c r="K4" s="40" t="s">
        <v>84</v>
      </c>
    </row>
    <row r="5" spans="1:12" ht="15" x14ac:dyDescent="0.25">
      <c r="A5" s="41">
        <v>1</v>
      </c>
      <c r="B5" s="21" t="s">
        <v>140</v>
      </c>
      <c r="C5" s="73">
        <v>43308</v>
      </c>
      <c r="D5" s="73">
        <v>43336</v>
      </c>
      <c r="E5" s="92">
        <v>25.5</v>
      </c>
      <c r="F5" s="23" t="s">
        <v>132</v>
      </c>
      <c r="G5" s="73">
        <v>43308</v>
      </c>
      <c r="H5" s="73">
        <v>43336</v>
      </c>
      <c r="I5" s="92">
        <v>25.5</v>
      </c>
      <c r="J5" s="69">
        <f>E5-I5</f>
        <v>0</v>
      </c>
      <c r="K5" s="42"/>
      <c r="L5" s="93"/>
    </row>
    <row r="6" spans="1:12" ht="15" x14ac:dyDescent="0.25">
      <c r="A6" s="41">
        <v>2</v>
      </c>
      <c r="B6" s="21" t="s">
        <v>142</v>
      </c>
      <c r="C6" s="73">
        <v>43337</v>
      </c>
      <c r="D6" s="73">
        <v>43357</v>
      </c>
      <c r="E6" s="92">
        <v>37.5</v>
      </c>
      <c r="F6" s="23" t="s">
        <v>141</v>
      </c>
      <c r="G6" s="73">
        <v>43337</v>
      </c>
      <c r="H6" s="73">
        <v>43333</v>
      </c>
      <c r="I6" s="92">
        <v>14.5</v>
      </c>
      <c r="J6" s="70">
        <f>E6-I6</f>
        <v>23</v>
      </c>
      <c r="K6" s="42"/>
    </row>
    <row r="7" spans="1:12" ht="15" x14ac:dyDescent="0.25">
      <c r="A7" s="41">
        <v>3</v>
      </c>
      <c r="B7" s="21" t="s">
        <v>143</v>
      </c>
      <c r="C7" s="73">
        <v>43358</v>
      </c>
      <c r="D7" s="73">
        <v>43378</v>
      </c>
      <c r="E7" s="92">
        <v>25</v>
      </c>
      <c r="F7" s="23" t="s">
        <v>62</v>
      </c>
      <c r="G7" s="73"/>
      <c r="H7" s="73"/>
      <c r="I7" s="92"/>
      <c r="J7" s="70"/>
      <c r="K7" s="42"/>
    </row>
    <row r="8" spans="1:12" ht="15" x14ac:dyDescent="0.25">
      <c r="A8" s="41">
        <v>4</v>
      </c>
      <c r="B8" s="21" t="s">
        <v>144</v>
      </c>
      <c r="C8" s="73">
        <v>43379</v>
      </c>
      <c r="D8" s="73">
        <v>43399</v>
      </c>
      <c r="E8" s="92">
        <v>25</v>
      </c>
      <c r="F8" s="23" t="s">
        <v>62</v>
      </c>
      <c r="G8" s="73"/>
      <c r="H8" s="73"/>
      <c r="I8" s="91"/>
      <c r="J8" s="70"/>
      <c r="K8" s="42"/>
    </row>
    <row r="9" spans="1:12" ht="15" x14ac:dyDescent="0.25">
      <c r="A9" s="41">
        <v>5</v>
      </c>
      <c r="B9" s="22" t="s">
        <v>145</v>
      </c>
      <c r="C9" s="73">
        <v>43400</v>
      </c>
      <c r="D9" s="73">
        <v>43420</v>
      </c>
      <c r="E9" s="92">
        <v>35</v>
      </c>
      <c r="F9" s="23" t="s">
        <v>62</v>
      </c>
      <c r="G9" s="73"/>
      <c r="H9" s="73"/>
      <c r="I9" s="85"/>
      <c r="J9" s="70"/>
      <c r="K9" s="42"/>
    </row>
    <row r="10" spans="1:12" ht="15" x14ac:dyDescent="0.25">
      <c r="A10" s="41">
        <v>6</v>
      </c>
      <c r="B10" s="22"/>
      <c r="C10" s="73"/>
      <c r="D10" s="73"/>
      <c r="E10" s="92"/>
      <c r="F10" s="23"/>
      <c r="G10" s="73"/>
      <c r="H10" s="73"/>
      <c r="I10" s="85"/>
      <c r="J10" s="70"/>
      <c r="K10" s="42"/>
      <c r="L10" s="94"/>
    </row>
    <row r="11" spans="1:12" ht="15" x14ac:dyDescent="0.25">
      <c r="A11" s="41">
        <v>7</v>
      </c>
      <c r="B11" s="83"/>
      <c r="C11" s="73"/>
      <c r="D11" s="73"/>
      <c r="E11" s="92"/>
      <c r="F11" s="23"/>
      <c r="G11" s="73"/>
      <c r="H11" s="73"/>
      <c r="I11" s="85"/>
      <c r="J11" s="70"/>
      <c r="K11" s="42"/>
      <c r="L11" s="93"/>
    </row>
    <row r="12" spans="1:12" ht="15" x14ac:dyDescent="0.25">
      <c r="A12" s="41">
        <v>8</v>
      </c>
      <c r="B12" s="22"/>
      <c r="C12" s="73"/>
      <c r="D12" s="73"/>
      <c r="E12" s="92"/>
      <c r="F12" s="23"/>
      <c r="G12" s="73"/>
      <c r="H12" s="73"/>
      <c r="I12" s="74"/>
      <c r="J12" s="70"/>
      <c r="K12" s="42"/>
    </row>
    <row r="13" spans="1:12" ht="15" x14ac:dyDescent="0.25">
      <c r="A13" s="41">
        <v>9</v>
      </c>
      <c r="B13" s="22"/>
      <c r="C13" s="73"/>
      <c r="D13" s="73"/>
      <c r="E13" s="92"/>
      <c r="F13" s="23"/>
      <c r="G13" s="73"/>
      <c r="H13" s="73"/>
      <c r="I13" s="74"/>
      <c r="J13" s="70"/>
      <c r="K13" s="42"/>
    </row>
    <row r="14" spans="1:12" ht="15" x14ac:dyDescent="0.25">
      <c r="A14" s="41">
        <v>10</v>
      </c>
      <c r="B14" s="22"/>
      <c r="C14" s="73"/>
      <c r="D14" s="73"/>
      <c r="E14" s="92"/>
      <c r="F14" s="23"/>
      <c r="G14" s="73"/>
      <c r="H14" s="73"/>
      <c r="I14" s="74"/>
      <c r="J14" s="70"/>
      <c r="K14" s="42"/>
    </row>
    <row r="15" spans="1:12" ht="15" x14ac:dyDescent="0.25">
      <c r="A15" s="41">
        <v>11</v>
      </c>
      <c r="B15" s="22"/>
      <c r="C15" s="73"/>
      <c r="D15" s="73"/>
      <c r="E15" s="92"/>
      <c r="F15" s="23"/>
      <c r="G15" s="73"/>
      <c r="H15" s="73"/>
      <c r="I15" s="74"/>
      <c r="J15" s="70"/>
      <c r="K15" s="42"/>
    </row>
    <row r="16" spans="1:12" ht="15" x14ac:dyDescent="0.25">
      <c r="A16" s="41">
        <v>12</v>
      </c>
      <c r="B16" s="22"/>
      <c r="C16" s="73"/>
      <c r="D16" s="73"/>
      <c r="E16" s="92"/>
      <c r="F16" s="23"/>
      <c r="G16" s="73"/>
      <c r="H16" s="73"/>
      <c r="I16" s="74"/>
      <c r="J16" s="70"/>
      <c r="K16" s="42"/>
    </row>
    <row r="17" spans="1:12" ht="15" x14ac:dyDescent="0.25">
      <c r="A17" s="41">
        <v>13</v>
      </c>
      <c r="B17" s="22"/>
      <c r="C17" s="73"/>
      <c r="D17" s="73"/>
      <c r="E17" s="92"/>
      <c r="F17" s="23"/>
      <c r="G17" s="73"/>
      <c r="H17" s="73"/>
      <c r="I17" s="74"/>
      <c r="J17" s="70"/>
      <c r="K17" s="42"/>
    </row>
    <row r="18" spans="1:12" ht="15" x14ac:dyDescent="0.25">
      <c r="A18" s="41">
        <v>14</v>
      </c>
      <c r="B18" s="22"/>
      <c r="C18" s="73"/>
      <c r="D18" s="73"/>
      <c r="E18" s="92"/>
      <c r="F18" s="23"/>
      <c r="G18" s="73"/>
      <c r="H18" s="73"/>
      <c r="I18" s="74"/>
      <c r="J18" s="70"/>
      <c r="K18" s="42"/>
      <c r="L18" s="94"/>
    </row>
    <row r="19" spans="1:12" ht="15" x14ac:dyDescent="0.25">
      <c r="A19" s="41">
        <v>15</v>
      </c>
      <c r="B19" s="22"/>
      <c r="C19" s="73"/>
      <c r="D19" s="73"/>
      <c r="E19" s="92"/>
      <c r="F19" s="23"/>
      <c r="G19" s="73"/>
      <c r="H19" s="73"/>
      <c r="I19" s="74"/>
      <c r="J19" s="70"/>
      <c r="K19" s="42"/>
    </row>
    <row r="20" spans="1:12" ht="15" x14ac:dyDescent="0.25">
      <c r="A20" s="41">
        <v>16</v>
      </c>
      <c r="B20" s="22"/>
      <c r="C20" s="73"/>
      <c r="D20" s="73"/>
      <c r="E20" s="92"/>
      <c r="F20" s="23"/>
      <c r="G20" s="73"/>
      <c r="H20" s="73"/>
      <c r="I20" s="74"/>
      <c r="J20" s="70"/>
      <c r="K20" s="42"/>
    </row>
    <row r="21" spans="1:12" ht="15" x14ac:dyDescent="0.25">
      <c r="A21" s="41">
        <v>17</v>
      </c>
      <c r="B21" s="22"/>
      <c r="C21" s="73"/>
      <c r="D21" s="73"/>
      <c r="E21" s="92"/>
      <c r="F21" s="23"/>
      <c r="G21" s="73"/>
      <c r="H21" s="73"/>
      <c r="I21" s="74"/>
      <c r="J21" s="70"/>
      <c r="K21" s="42"/>
    </row>
    <row r="22" spans="1:12" ht="15" x14ac:dyDescent="0.25">
      <c r="A22" s="41">
        <v>18</v>
      </c>
      <c r="B22" s="22"/>
      <c r="C22" s="73"/>
      <c r="D22" s="73"/>
      <c r="E22" s="92"/>
      <c r="F22" s="23"/>
      <c r="G22" s="73"/>
      <c r="H22" s="73"/>
      <c r="I22" s="74"/>
      <c r="J22" s="70"/>
      <c r="K22" s="42"/>
    </row>
    <row r="23" spans="1:12" ht="15" x14ac:dyDescent="0.25">
      <c r="A23" s="41">
        <v>19</v>
      </c>
      <c r="B23" s="22"/>
      <c r="C23" s="73"/>
      <c r="D23" s="73"/>
      <c r="E23" s="92"/>
      <c r="F23" s="23"/>
      <c r="G23" s="73"/>
      <c r="H23" s="73"/>
      <c r="I23" s="74"/>
      <c r="J23" s="70"/>
      <c r="K23" s="42"/>
      <c r="L23" s="94"/>
    </row>
    <row r="24" spans="1:12" ht="15" x14ac:dyDescent="0.25">
      <c r="A24" s="41">
        <v>20</v>
      </c>
      <c r="B24" s="88"/>
      <c r="C24" s="73"/>
      <c r="D24" s="73"/>
      <c r="E24" s="92"/>
      <c r="F24" s="23"/>
      <c r="G24" s="73"/>
      <c r="H24" s="73"/>
      <c r="I24" s="74"/>
      <c r="J24" s="70"/>
      <c r="K24" s="42"/>
    </row>
    <row r="25" spans="1:12" ht="15" x14ac:dyDescent="0.25">
      <c r="A25" s="41">
        <v>21</v>
      </c>
      <c r="B25" s="22"/>
      <c r="C25" s="73"/>
      <c r="D25" s="73"/>
      <c r="E25" s="92"/>
      <c r="F25" s="23"/>
      <c r="G25" s="73"/>
      <c r="H25" s="73"/>
      <c r="I25" s="74"/>
      <c r="J25" s="70"/>
      <c r="K25" s="42"/>
    </row>
    <row r="26" spans="1:12" ht="15" x14ac:dyDescent="0.25">
      <c r="A26" s="41">
        <v>22</v>
      </c>
      <c r="B26" s="22"/>
      <c r="C26" s="73"/>
      <c r="D26" s="73"/>
      <c r="E26" s="92"/>
      <c r="F26" s="23"/>
      <c r="G26" s="73"/>
      <c r="H26" s="73"/>
      <c r="I26" s="74"/>
      <c r="J26" s="70"/>
      <c r="K26" s="42"/>
      <c r="L26" s="94"/>
    </row>
    <row r="27" spans="1:12" ht="15" x14ac:dyDescent="0.25">
      <c r="A27" s="41">
        <v>23</v>
      </c>
      <c r="B27" s="22"/>
      <c r="C27" s="73"/>
      <c r="D27" s="73"/>
      <c r="E27" s="92"/>
      <c r="F27" s="23"/>
      <c r="G27" s="73"/>
      <c r="H27" s="73"/>
      <c r="I27" s="74"/>
      <c r="J27" s="70"/>
      <c r="K27" s="42"/>
    </row>
    <row r="28" spans="1:12" ht="15" x14ac:dyDescent="0.25">
      <c r="A28" s="41">
        <v>24</v>
      </c>
      <c r="B28" s="22"/>
      <c r="C28" s="73"/>
      <c r="D28" s="73"/>
      <c r="E28" s="92"/>
      <c r="F28" s="23"/>
      <c r="G28" s="73"/>
      <c r="H28" s="73"/>
      <c r="I28" s="74"/>
      <c r="J28" s="70"/>
      <c r="K28" s="42"/>
    </row>
    <row r="29" spans="1:12" ht="15" x14ac:dyDescent="0.25">
      <c r="A29" s="41">
        <v>25</v>
      </c>
      <c r="B29" s="22"/>
      <c r="C29" s="73"/>
      <c r="D29" s="73"/>
      <c r="E29" s="92"/>
      <c r="F29" s="23"/>
      <c r="G29" s="73"/>
      <c r="H29" s="73"/>
      <c r="I29" s="74"/>
      <c r="J29" s="70"/>
      <c r="K29" s="42"/>
    </row>
    <row r="30" spans="1:12" ht="15" x14ac:dyDescent="0.25">
      <c r="A30" s="41">
        <v>26</v>
      </c>
      <c r="B30" s="22"/>
      <c r="C30" s="73"/>
      <c r="D30" s="73"/>
      <c r="E30" s="92"/>
      <c r="F30" s="23"/>
      <c r="G30" s="73"/>
      <c r="H30" s="73"/>
      <c r="I30" s="74"/>
      <c r="J30" s="70"/>
      <c r="K30" s="42"/>
    </row>
    <row r="31" spans="1:12" ht="15" x14ac:dyDescent="0.25">
      <c r="A31" s="41">
        <v>27</v>
      </c>
      <c r="B31" s="88"/>
      <c r="C31" s="73"/>
      <c r="D31" s="73"/>
      <c r="E31" s="92"/>
      <c r="F31" s="23"/>
      <c r="G31" s="73"/>
      <c r="H31" s="73"/>
      <c r="I31" s="74"/>
      <c r="J31" s="70"/>
      <c r="K31" s="42"/>
      <c r="L31" s="94"/>
    </row>
    <row r="32" spans="1:12" ht="15" x14ac:dyDescent="0.25">
      <c r="A32" s="41">
        <v>28</v>
      </c>
      <c r="B32" s="84"/>
      <c r="C32" s="73"/>
      <c r="D32" s="73"/>
      <c r="E32" s="74"/>
      <c r="F32" s="23"/>
      <c r="G32" s="73"/>
      <c r="H32" s="73"/>
      <c r="I32" s="74"/>
      <c r="J32" s="70"/>
      <c r="K32" s="42"/>
    </row>
    <row r="33" spans="1:11" ht="15" x14ac:dyDescent="0.25">
      <c r="A33" s="41">
        <v>29</v>
      </c>
      <c r="B33" s="84"/>
      <c r="C33" s="73"/>
      <c r="D33" s="73"/>
      <c r="E33" s="74"/>
      <c r="F33" s="23"/>
      <c r="G33" s="73"/>
      <c r="H33" s="73"/>
      <c r="I33" s="74"/>
      <c r="J33" s="70"/>
      <c r="K33" s="42"/>
    </row>
    <row r="34" spans="1:11" ht="15" x14ac:dyDescent="0.25">
      <c r="A34" s="41">
        <v>30</v>
      </c>
      <c r="B34" s="84"/>
      <c r="C34" s="73"/>
      <c r="D34" s="73"/>
      <c r="E34" s="74"/>
      <c r="F34" s="23"/>
      <c r="G34" s="73"/>
      <c r="H34" s="73"/>
      <c r="I34" s="74"/>
      <c r="J34" s="70"/>
      <c r="K34" s="42"/>
    </row>
    <row r="35" spans="1:11" ht="15" x14ac:dyDescent="0.25">
      <c r="A35" s="41">
        <v>31</v>
      </c>
      <c r="B35" s="84"/>
      <c r="C35" s="73"/>
      <c r="D35" s="73"/>
      <c r="E35" s="74"/>
      <c r="F35" s="23"/>
      <c r="G35" s="73"/>
      <c r="H35" s="73"/>
      <c r="I35" s="74"/>
      <c r="J35" s="70"/>
      <c r="K35" s="42"/>
    </row>
    <row r="36" spans="1:11" ht="15" x14ac:dyDescent="0.25">
      <c r="A36" s="41">
        <v>32</v>
      </c>
      <c r="B36" s="84"/>
      <c r="C36" s="73"/>
      <c r="D36" s="73"/>
      <c r="E36" s="74"/>
      <c r="F36" s="23"/>
      <c r="G36" s="73"/>
      <c r="H36" s="73"/>
      <c r="I36" s="74"/>
      <c r="J36" s="70"/>
      <c r="K36" s="42"/>
    </row>
    <row r="37" spans="1:11" ht="15" x14ac:dyDescent="0.25">
      <c r="A37" s="41">
        <v>33</v>
      </c>
      <c r="B37" s="84"/>
      <c r="C37" s="73"/>
      <c r="D37" s="73"/>
      <c r="E37" s="74"/>
      <c r="F37" s="23"/>
      <c r="G37" s="73"/>
      <c r="H37" s="73"/>
      <c r="I37" s="74"/>
      <c r="J37" s="70"/>
      <c r="K37" s="42"/>
    </row>
    <row r="38" spans="1:11" ht="15" x14ac:dyDescent="0.25">
      <c r="A38" s="41">
        <v>34</v>
      </c>
      <c r="B38" s="84"/>
      <c r="C38" s="73"/>
      <c r="D38" s="73"/>
      <c r="E38" s="74"/>
      <c r="F38" s="23"/>
      <c r="G38" s="73"/>
      <c r="H38" s="73"/>
      <c r="I38" s="74"/>
      <c r="J38" s="70"/>
      <c r="K38" s="42"/>
    </row>
    <row r="39" spans="1:11" ht="15" x14ac:dyDescent="0.25">
      <c r="A39" s="41">
        <v>35</v>
      </c>
      <c r="B39" s="84"/>
      <c r="C39" s="73"/>
      <c r="D39" s="73"/>
      <c r="E39" s="74"/>
      <c r="F39" s="23"/>
      <c r="G39" s="73"/>
      <c r="H39" s="73"/>
      <c r="I39" s="74"/>
      <c r="J39" s="70"/>
      <c r="K39" s="42"/>
    </row>
    <row r="40" spans="1:11" ht="15" x14ac:dyDescent="0.25">
      <c r="A40" s="41">
        <v>36</v>
      </c>
      <c r="B40" s="84"/>
      <c r="C40" s="73"/>
      <c r="D40" s="73"/>
      <c r="E40" s="74"/>
      <c r="F40" s="23"/>
      <c r="G40" s="73"/>
      <c r="H40" s="73"/>
      <c r="I40" s="74"/>
      <c r="J40" s="70"/>
      <c r="K40" s="42"/>
    </row>
    <row r="41" spans="1:11" ht="15" x14ac:dyDescent="0.25">
      <c r="A41" s="41">
        <v>37</v>
      </c>
      <c r="B41" s="84"/>
      <c r="C41" s="73"/>
      <c r="D41" s="73"/>
      <c r="E41" s="74"/>
      <c r="F41" s="23"/>
      <c r="G41" s="73"/>
      <c r="H41" s="73"/>
      <c r="I41" s="74"/>
      <c r="J41" s="70"/>
      <c r="K41" s="42"/>
    </row>
    <row r="42" spans="1:11" ht="15" x14ac:dyDescent="0.25">
      <c r="A42" s="41">
        <v>38</v>
      </c>
      <c r="B42" s="84"/>
      <c r="C42" s="73"/>
      <c r="D42" s="73"/>
      <c r="E42" s="74"/>
      <c r="F42" s="23"/>
      <c r="G42" s="73"/>
      <c r="H42" s="73"/>
      <c r="I42" s="74"/>
      <c r="J42" s="70"/>
      <c r="K42" s="42"/>
    </row>
    <row r="43" spans="1:11" ht="15" x14ac:dyDescent="0.25">
      <c r="A43" s="41">
        <v>39</v>
      </c>
      <c r="B43" s="84"/>
      <c r="C43" s="73"/>
      <c r="D43" s="73"/>
      <c r="E43" s="74"/>
      <c r="F43" s="23"/>
      <c r="G43" s="73"/>
      <c r="H43" s="73"/>
      <c r="I43" s="74"/>
      <c r="J43" s="70"/>
      <c r="K43" s="42"/>
    </row>
    <row r="44" spans="1:11" ht="15" x14ac:dyDescent="0.25">
      <c r="A44" s="41">
        <v>40</v>
      </c>
      <c r="B44" s="84"/>
      <c r="C44" s="73"/>
      <c r="D44" s="73"/>
      <c r="E44" s="74"/>
      <c r="F44" s="23"/>
      <c r="G44" s="73"/>
      <c r="H44" s="73"/>
      <c r="I44" s="74"/>
      <c r="J44" s="70"/>
      <c r="K44" s="42"/>
    </row>
    <row r="45" spans="1:11" ht="15" x14ac:dyDescent="0.25">
      <c r="A45" s="41">
        <v>41</v>
      </c>
      <c r="B45" s="84"/>
      <c r="C45" s="73"/>
      <c r="D45" s="73"/>
      <c r="E45" s="74"/>
      <c r="F45" s="23"/>
      <c r="G45" s="73"/>
      <c r="H45" s="73"/>
      <c r="I45" s="74"/>
      <c r="J45" s="70"/>
      <c r="K45" s="42"/>
    </row>
    <row r="46" spans="1:11" ht="15" x14ac:dyDescent="0.25">
      <c r="A46" s="41">
        <v>42</v>
      </c>
      <c r="B46" s="84"/>
      <c r="C46" s="73"/>
      <c r="D46" s="73"/>
      <c r="E46" s="74"/>
      <c r="F46" s="23"/>
      <c r="G46" s="73"/>
      <c r="H46" s="73"/>
      <c r="I46" s="74"/>
      <c r="J46" s="70"/>
      <c r="K46" s="42"/>
    </row>
    <row r="47" spans="1:11" ht="15" x14ac:dyDescent="0.25">
      <c r="A47" s="41">
        <v>43</v>
      </c>
      <c r="B47" s="84"/>
      <c r="C47" s="73"/>
      <c r="D47" s="73"/>
      <c r="E47" s="74"/>
      <c r="F47" s="23"/>
      <c r="G47" s="73"/>
      <c r="H47" s="73"/>
      <c r="I47" s="74"/>
      <c r="J47" s="70"/>
      <c r="K47" s="42"/>
    </row>
    <row r="48" spans="1:11" ht="15" x14ac:dyDescent="0.25">
      <c r="A48" s="41">
        <v>44</v>
      </c>
      <c r="B48" s="84"/>
      <c r="C48" s="73"/>
      <c r="D48" s="73"/>
      <c r="E48" s="74"/>
      <c r="F48" s="23"/>
      <c r="G48" s="73"/>
      <c r="H48" s="73"/>
      <c r="I48" s="74"/>
      <c r="J48" s="70"/>
      <c r="K48" s="42"/>
    </row>
    <row r="49" spans="1:11" ht="15" x14ac:dyDescent="0.25">
      <c r="A49" s="41">
        <v>45</v>
      </c>
      <c r="B49" s="84"/>
      <c r="C49" s="73"/>
      <c r="D49" s="73"/>
      <c r="E49" s="74"/>
      <c r="F49" s="23"/>
      <c r="G49" s="73"/>
      <c r="H49" s="73"/>
      <c r="I49" s="74"/>
      <c r="J49" s="70"/>
      <c r="K49" s="42"/>
    </row>
    <row r="50" spans="1:11" ht="15" x14ac:dyDescent="0.25">
      <c r="A50" s="41">
        <v>46</v>
      </c>
      <c r="B50" s="84"/>
      <c r="C50" s="73"/>
      <c r="D50" s="73"/>
      <c r="E50" s="74"/>
      <c r="F50" s="23"/>
      <c r="G50" s="73"/>
      <c r="H50" s="73"/>
      <c r="I50" s="74"/>
      <c r="J50" s="70"/>
      <c r="K50" s="42"/>
    </row>
    <row r="51" spans="1:11" ht="15" x14ac:dyDescent="0.25">
      <c r="A51" s="41">
        <v>47</v>
      </c>
      <c r="B51" s="84"/>
      <c r="C51" s="73"/>
      <c r="D51" s="73"/>
      <c r="E51" s="74"/>
      <c r="F51" s="23"/>
      <c r="G51" s="73"/>
      <c r="H51" s="73"/>
      <c r="I51" s="74"/>
      <c r="J51" s="70"/>
      <c r="K51" s="42"/>
    </row>
    <row r="52" spans="1:11" ht="15" x14ac:dyDescent="0.25">
      <c r="A52" s="41">
        <v>48</v>
      </c>
      <c r="B52" s="84"/>
      <c r="C52" s="73"/>
      <c r="D52" s="73"/>
      <c r="E52" s="74"/>
      <c r="F52" s="23"/>
      <c r="G52" s="73"/>
      <c r="H52" s="73"/>
      <c r="I52" s="74"/>
      <c r="J52" s="70"/>
      <c r="K52" s="42"/>
    </row>
    <row r="53" spans="1:11" ht="15" x14ac:dyDescent="0.25">
      <c r="A53" s="41">
        <v>49</v>
      </c>
      <c r="B53" s="84"/>
      <c r="C53" s="73"/>
      <c r="D53" s="73"/>
      <c r="E53" s="74"/>
      <c r="F53" s="23"/>
      <c r="G53" s="73"/>
      <c r="H53" s="73"/>
      <c r="I53" s="74"/>
      <c r="J53" s="70"/>
      <c r="K53" s="42"/>
    </row>
    <row r="54" spans="1:11" ht="15" x14ac:dyDescent="0.25">
      <c r="A54" s="41">
        <v>50</v>
      </c>
      <c r="B54" s="84"/>
      <c r="C54" s="73"/>
      <c r="D54" s="73"/>
      <c r="E54" s="74"/>
      <c r="F54" s="23"/>
      <c r="G54" s="73"/>
      <c r="H54" s="73"/>
      <c r="I54" s="74"/>
      <c r="J54" s="70"/>
      <c r="K54" s="42"/>
    </row>
    <row r="55" spans="1:11" ht="15" x14ac:dyDescent="0.25">
      <c r="A55" s="41">
        <v>51</v>
      </c>
      <c r="B55" s="84"/>
      <c r="C55" s="73"/>
      <c r="D55" s="73"/>
      <c r="E55" s="74"/>
      <c r="F55" s="23"/>
      <c r="G55" s="73"/>
      <c r="H55" s="73"/>
      <c r="I55" s="74"/>
      <c r="J55" s="70"/>
      <c r="K55" s="42"/>
    </row>
    <row r="56" spans="1:11" ht="15" x14ac:dyDescent="0.25">
      <c r="A56" s="41">
        <v>52</v>
      </c>
      <c r="B56" s="84"/>
      <c r="C56" s="73"/>
      <c r="D56" s="73"/>
      <c r="E56" s="74"/>
      <c r="F56" s="23"/>
      <c r="G56" s="73"/>
      <c r="H56" s="73"/>
      <c r="I56" s="74"/>
      <c r="J56" s="70"/>
      <c r="K56" s="42"/>
    </row>
    <row r="57" spans="1:11" ht="15" x14ac:dyDescent="0.25">
      <c r="A57" s="41">
        <v>53</v>
      </c>
      <c r="B57" s="84"/>
      <c r="C57" s="73"/>
      <c r="D57" s="73"/>
      <c r="E57" s="74"/>
      <c r="F57" s="23"/>
      <c r="G57" s="73"/>
      <c r="H57" s="73"/>
      <c r="I57" s="74"/>
      <c r="J57" s="70"/>
      <c r="K57" s="42"/>
    </row>
    <row r="58" spans="1:11" ht="15" x14ac:dyDescent="0.25">
      <c r="A58" s="41">
        <v>54</v>
      </c>
      <c r="B58" s="84"/>
      <c r="C58" s="73"/>
      <c r="D58" s="73"/>
      <c r="E58" s="74"/>
      <c r="F58" s="23"/>
      <c r="G58" s="73"/>
      <c r="H58" s="73"/>
      <c r="I58" s="74"/>
      <c r="J58" s="70"/>
      <c r="K58" s="42"/>
    </row>
    <row r="59" spans="1:11" ht="15" x14ac:dyDescent="0.25">
      <c r="A59" s="41">
        <v>55</v>
      </c>
      <c r="B59" s="84"/>
      <c r="C59" s="73"/>
      <c r="D59" s="73"/>
      <c r="E59" s="74"/>
      <c r="F59" s="23"/>
      <c r="G59" s="73"/>
      <c r="H59" s="73"/>
      <c r="I59" s="74"/>
      <c r="J59" s="70"/>
      <c r="K59" s="42"/>
    </row>
    <row r="60" spans="1:11" ht="15" x14ac:dyDescent="0.25">
      <c r="A60" s="41">
        <v>56</v>
      </c>
      <c r="B60" s="84"/>
      <c r="C60" s="73"/>
      <c r="D60" s="73"/>
      <c r="E60" s="74"/>
      <c r="F60" s="23"/>
      <c r="G60" s="73"/>
      <c r="H60" s="73"/>
      <c r="I60" s="74"/>
      <c r="J60" s="70"/>
      <c r="K60" s="42"/>
    </row>
    <row r="61" spans="1:11" ht="15" x14ac:dyDescent="0.25">
      <c r="A61" s="41">
        <v>57</v>
      </c>
      <c r="B61" s="84"/>
      <c r="C61" s="73"/>
      <c r="D61" s="73"/>
      <c r="E61" s="74"/>
      <c r="F61" s="23"/>
      <c r="G61" s="73"/>
      <c r="H61" s="73"/>
      <c r="I61" s="74"/>
      <c r="J61" s="70"/>
      <c r="K61" s="42"/>
    </row>
    <row r="62" spans="1:11" ht="15" x14ac:dyDescent="0.25">
      <c r="A62" s="41">
        <v>58</v>
      </c>
      <c r="B62" s="84"/>
      <c r="C62" s="73"/>
      <c r="D62" s="73"/>
      <c r="E62" s="74"/>
      <c r="F62" s="23"/>
      <c r="G62" s="73"/>
      <c r="H62" s="73"/>
      <c r="I62" s="74"/>
      <c r="J62" s="70"/>
      <c r="K62" s="42"/>
    </row>
    <row r="63" spans="1:11" ht="15" x14ac:dyDescent="0.25">
      <c r="A63" s="41">
        <v>59</v>
      </c>
      <c r="B63" s="84"/>
      <c r="C63" s="73"/>
      <c r="D63" s="73"/>
      <c r="E63" s="74"/>
      <c r="F63" s="23"/>
      <c r="G63" s="73"/>
      <c r="H63" s="73"/>
      <c r="I63" s="74"/>
      <c r="J63" s="70"/>
      <c r="K63" s="42"/>
    </row>
    <row r="64" spans="1:11" ht="15" x14ac:dyDescent="0.25">
      <c r="A64" s="41">
        <v>60</v>
      </c>
      <c r="B64" s="84"/>
      <c r="C64" s="73"/>
      <c r="D64" s="73"/>
      <c r="E64" s="74"/>
      <c r="F64" s="23"/>
      <c r="G64" s="73"/>
      <c r="H64" s="73"/>
      <c r="I64" s="74"/>
      <c r="J64" s="70"/>
      <c r="K64" s="42"/>
    </row>
    <row r="65" spans="1:11" ht="15" x14ac:dyDescent="0.25">
      <c r="A65" s="41">
        <v>61</v>
      </c>
      <c r="B65" s="84"/>
      <c r="C65" s="73"/>
      <c r="D65" s="73"/>
      <c r="E65" s="74"/>
      <c r="F65" s="23"/>
      <c r="G65" s="73"/>
      <c r="H65" s="73"/>
      <c r="I65" s="74"/>
      <c r="J65" s="70"/>
      <c r="K65" s="42"/>
    </row>
    <row r="66" spans="1:11" ht="15" x14ac:dyDescent="0.25">
      <c r="A66" s="41">
        <v>62</v>
      </c>
      <c r="B66" s="84"/>
      <c r="C66" s="73"/>
      <c r="D66" s="73"/>
      <c r="E66" s="74"/>
      <c r="F66" s="23"/>
      <c r="G66" s="73"/>
      <c r="H66" s="73"/>
      <c r="I66" s="74"/>
      <c r="J66" s="70"/>
      <c r="K66" s="42"/>
    </row>
    <row r="67" spans="1:11" ht="15" x14ac:dyDescent="0.25">
      <c r="A67" s="41">
        <v>63</v>
      </c>
      <c r="B67" s="84"/>
      <c r="C67" s="73"/>
      <c r="D67" s="73"/>
      <c r="E67" s="74"/>
      <c r="F67" s="23"/>
      <c r="G67" s="73"/>
      <c r="H67" s="73"/>
      <c r="I67" s="74"/>
      <c r="J67" s="70"/>
      <c r="K67" s="42"/>
    </row>
    <row r="68" spans="1:11" ht="15" x14ac:dyDescent="0.25">
      <c r="A68" s="41">
        <v>64</v>
      </c>
      <c r="B68" s="84"/>
      <c r="C68" s="73"/>
      <c r="D68" s="73"/>
      <c r="E68" s="74"/>
      <c r="F68" s="23"/>
      <c r="G68" s="73"/>
      <c r="H68" s="73"/>
      <c r="I68" s="74"/>
      <c r="J68" s="70"/>
      <c r="K68" s="42"/>
    </row>
    <row r="69" spans="1:11" ht="15" x14ac:dyDescent="0.25">
      <c r="A69" s="41">
        <v>65</v>
      </c>
      <c r="B69" s="84"/>
      <c r="C69" s="73"/>
      <c r="D69" s="73"/>
      <c r="E69" s="74"/>
      <c r="F69" s="23"/>
      <c r="G69" s="73"/>
      <c r="H69" s="73"/>
      <c r="I69" s="74"/>
      <c r="J69" s="70"/>
      <c r="K69" s="42"/>
    </row>
    <row r="70" spans="1:11" ht="15" x14ac:dyDescent="0.25">
      <c r="A70" s="41">
        <v>66</v>
      </c>
      <c r="B70" s="84"/>
      <c r="C70" s="73"/>
      <c r="D70" s="73"/>
      <c r="E70" s="74"/>
      <c r="F70" s="23"/>
      <c r="G70" s="73"/>
      <c r="H70" s="73"/>
      <c r="I70" s="74"/>
      <c r="J70" s="70"/>
      <c r="K70" s="42"/>
    </row>
    <row r="71" spans="1:11" ht="15" x14ac:dyDescent="0.25">
      <c r="A71" s="41">
        <v>67</v>
      </c>
      <c r="B71" s="84"/>
      <c r="C71" s="73"/>
      <c r="D71" s="73"/>
      <c r="E71" s="74"/>
      <c r="F71" s="23"/>
      <c r="G71" s="73"/>
      <c r="H71" s="73"/>
      <c r="I71" s="74"/>
      <c r="J71" s="70"/>
      <c r="K71" s="42"/>
    </row>
    <row r="72" spans="1:11" ht="15" x14ac:dyDescent="0.25">
      <c r="A72" s="41">
        <v>68</v>
      </c>
      <c r="B72" s="84"/>
      <c r="C72" s="73"/>
      <c r="D72" s="73"/>
      <c r="E72" s="74"/>
      <c r="F72" s="23"/>
      <c r="G72" s="73"/>
      <c r="H72" s="73"/>
      <c r="I72" s="74"/>
      <c r="J72" s="70"/>
      <c r="K72" s="42"/>
    </row>
    <row r="73" spans="1:11" ht="15" x14ac:dyDescent="0.25">
      <c r="A73" s="41">
        <v>69</v>
      </c>
      <c r="B73" s="84"/>
      <c r="C73" s="73"/>
      <c r="D73" s="73"/>
      <c r="E73" s="74"/>
      <c r="F73" s="23"/>
      <c r="G73" s="73"/>
      <c r="H73" s="73"/>
      <c r="I73" s="74"/>
      <c r="J73" s="70"/>
      <c r="K73" s="42"/>
    </row>
    <row r="74" spans="1:11" ht="15" x14ac:dyDescent="0.25">
      <c r="A74" s="41">
        <v>70</v>
      </c>
      <c r="B74" s="84"/>
      <c r="C74" s="73"/>
      <c r="D74" s="73"/>
      <c r="E74" s="74"/>
      <c r="F74" s="23"/>
      <c r="G74" s="73"/>
      <c r="H74" s="73"/>
      <c r="I74" s="74"/>
      <c r="J74" s="70"/>
      <c r="K74" s="42"/>
    </row>
    <row r="75" spans="1:11" ht="15" x14ac:dyDescent="0.25">
      <c r="A75" s="41">
        <v>71</v>
      </c>
      <c r="B75" s="84"/>
      <c r="C75" s="73"/>
      <c r="D75" s="73"/>
      <c r="E75" s="74"/>
      <c r="F75" s="23"/>
      <c r="G75" s="73"/>
      <c r="H75" s="73"/>
      <c r="I75" s="74"/>
      <c r="J75" s="70"/>
      <c r="K75" s="42"/>
    </row>
    <row r="76" spans="1:11" ht="15" x14ac:dyDescent="0.25">
      <c r="A76" s="41">
        <v>72</v>
      </c>
      <c r="B76" s="84"/>
      <c r="C76" s="73"/>
      <c r="D76" s="73"/>
      <c r="E76" s="74"/>
      <c r="F76" s="23"/>
      <c r="G76" s="73"/>
      <c r="H76" s="73"/>
      <c r="I76" s="74"/>
      <c r="J76" s="70"/>
      <c r="K76" s="42"/>
    </row>
    <row r="77" spans="1:11" ht="15" x14ac:dyDescent="0.25">
      <c r="A77" s="41">
        <v>73</v>
      </c>
      <c r="B77" s="84"/>
      <c r="C77" s="73"/>
      <c r="D77" s="73"/>
      <c r="E77" s="74"/>
      <c r="F77" s="23"/>
      <c r="G77" s="73"/>
      <c r="H77" s="73"/>
      <c r="I77" s="74"/>
      <c r="J77" s="70"/>
      <c r="K77" s="42"/>
    </row>
    <row r="78" spans="1:11" ht="15" x14ac:dyDescent="0.25">
      <c r="A78" s="41">
        <v>74</v>
      </c>
      <c r="B78" s="84"/>
      <c r="C78" s="73"/>
      <c r="D78" s="73"/>
      <c r="E78" s="74"/>
      <c r="F78" s="23"/>
      <c r="G78" s="73"/>
      <c r="H78" s="73"/>
      <c r="I78" s="74"/>
      <c r="J78" s="70"/>
      <c r="K78" s="42"/>
    </row>
    <row r="79" spans="1:11" ht="15" x14ac:dyDescent="0.25">
      <c r="A79" s="41">
        <v>75</v>
      </c>
      <c r="B79" s="84"/>
      <c r="C79" s="73"/>
      <c r="D79" s="73"/>
      <c r="E79" s="74"/>
      <c r="F79" s="23"/>
      <c r="G79" s="73"/>
      <c r="H79" s="73"/>
      <c r="I79" s="74"/>
      <c r="J79" s="70"/>
      <c r="K79" s="42"/>
    </row>
    <row r="80" spans="1:11" ht="15" x14ac:dyDescent="0.25">
      <c r="A80" s="41">
        <v>76</v>
      </c>
      <c r="B80" s="84"/>
      <c r="C80" s="73"/>
      <c r="D80" s="73"/>
      <c r="E80" s="74"/>
      <c r="F80" s="23"/>
      <c r="G80" s="73"/>
      <c r="H80" s="73"/>
      <c r="I80" s="74"/>
      <c r="J80" s="70"/>
      <c r="K80" s="42"/>
    </row>
    <row r="81" spans="1:11" ht="15" x14ac:dyDescent="0.25">
      <c r="A81" s="41">
        <v>77</v>
      </c>
      <c r="B81" s="84"/>
      <c r="C81" s="73"/>
      <c r="D81" s="73"/>
      <c r="E81" s="74"/>
      <c r="F81" s="23"/>
      <c r="G81" s="73"/>
      <c r="H81" s="73"/>
      <c r="I81" s="74"/>
      <c r="J81" s="70"/>
      <c r="K81" s="42"/>
    </row>
    <row r="82" spans="1:11" ht="15" x14ac:dyDescent="0.25">
      <c r="A82" s="41">
        <v>78</v>
      </c>
      <c r="B82" s="84"/>
      <c r="C82" s="73"/>
      <c r="D82" s="73"/>
      <c r="E82" s="74"/>
      <c r="F82" s="23"/>
      <c r="G82" s="73"/>
      <c r="H82" s="73"/>
      <c r="I82" s="74"/>
      <c r="J82" s="70"/>
      <c r="K82" s="42"/>
    </row>
    <row r="83" spans="1:11" ht="15" x14ac:dyDescent="0.25">
      <c r="A83" s="41">
        <v>79</v>
      </c>
      <c r="B83" s="84"/>
      <c r="C83" s="73"/>
      <c r="D83" s="73"/>
      <c r="E83" s="74"/>
      <c r="F83" s="23"/>
      <c r="G83" s="73"/>
      <c r="H83" s="73"/>
      <c r="I83" s="74"/>
      <c r="J83" s="70"/>
      <c r="K83" s="42"/>
    </row>
    <row r="84" spans="1:11" ht="15" x14ac:dyDescent="0.25">
      <c r="A84" s="41">
        <v>80</v>
      </c>
      <c r="B84" s="84"/>
      <c r="C84" s="73"/>
      <c r="D84" s="73"/>
      <c r="E84" s="74"/>
      <c r="F84" s="23"/>
      <c r="G84" s="73"/>
      <c r="H84" s="73"/>
      <c r="I84" s="74"/>
      <c r="J84" s="70"/>
      <c r="K84" s="42"/>
    </row>
    <row r="85" spans="1:11" ht="15" x14ac:dyDescent="0.25">
      <c r="A85" s="41">
        <v>81</v>
      </c>
      <c r="B85" s="84"/>
      <c r="C85" s="73"/>
      <c r="D85" s="73"/>
      <c r="E85" s="74"/>
      <c r="F85" s="23"/>
      <c r="G85" s="73"/>
      <c r="H85" s="73"/>
      <c r="I85" s="74"/>
      <c r="J85" s="70"/>
      <c r="K85" s="42"/>
    </row>
    <row r="86" spans="1:11" ht="15" x14ac:dyDescent="0.25">
      <c r="A86" s="41">
        <v>82</v>
      </c>
      <c r="B86" s="84"/>
      <c r="C86" s="73"/>
      <c r="D86" s="73"/>
      <c r="E86" s="74"/>
      <c r="F86" s="23"/>
      <c r="G86" s="73"/>
      <c r="H86" s="73"/>
      <c r="I86" s="74"/>
      <c r="J86" s="70"/>
      <c r="K86" s="42"/>
    </row>
    <row r="87" spans="1:11" ht="15" x14ac:dyDescent="0.25">
      <c r="A87" s="41">
        <v>83</v>
      </c>
      <c r="B87" s="84"/>
      <c r="C87" s="73"/>
      <c r="D87" s="73"/>
      <c r="E87" s="74"/>
      <c r="F87" s="23"/>
      <c r="G87" s="73"/>
      <c r="H87" s="73"/>
      <c r="I87" s="74"/>
      <c r="J87" s="70"/>
      <c r="K87" s="42"/>
    </row>
    <row r="88" spans="1:11" ht="15" x14ac:dyDescent="0.25">
      <c r="A88" s="41">
        <v>84</v>
      </c>
      <c r="B88" s="84"/>
      <c r="C88" s="73"/>
      <c r="D88" s="73"/>
      <c r="E88" s="74"/>
      <c r="F88" s="23"/>
      <c r="G88" s="73"/>
      <c r="H88" s="73"/>
      <c r="I88" s="74"/>
      <c r="J88" s="70"/>
      <c r="K88" s="42"/>
    </row>
    <row r="89" spans="1:11" ht="15" x14ac:dyDescent="0.25">
      <c r="A89" s="41">
        <v>85</v>
      </c>
      <c r="B89" s="84"/>
      <c r="C89" s="73"/>
      <c r="D89" s="73"/>
      <c r="E89" s="74"/>
      <c r="F89" s="23"/>
      <c r="G89" s="73"/>
      <c r="H89" s="73"/>
      <c r="I89" s="74"/>
      <c r="J89" s="70"/>
      <c r="K89" s="42"/>
    </row>
    <row r="90" spans="1:11" ht="15" x14ac:dyDescent="0.25">
      <c r="A90" s="41">
        <v>86</v>
      </c>
      <c r="B90" s="84"/>
      <c r="C90" s="73"/>
      <c r="D90" s="73"/>
      <c r="E90" s="74"/>
      <c r="F90" s="23"/>
      <c r="G90" s="73"/>
      <c r="H90" s="73"/>
      <c r="I90" s="74"/>
      <c r="J90" s="70"/>
      <c r="K90" s="42"/>
    </row>
    <row r="91" spans="1:11" ht="15" x14ac:dyDescent="0.25">
      <c r="A91" s="41">
        <v>87</v>
      </c>
      <c r="B91" s="84"/>
      <c r="C91" s="73"/>
      <c r="D91" s="73"/>
      <c r="E91" s="74"/>
      <c r="F91" s="23"/>
      <c r="G91" s="73"/>
      <c r="H91" s="73"/>
      <c r="I91" s="74"/>
      <c r="J91" s="70"/>
      <c r="K91" s="42"/>
    </row>
    <row r="92" spans="1:11" ht="15" x14ac:dyDescent="0.25">
      <c r="A92" s="41">
        <v>88</v>
      </c>
      <c r="B92" s="84"/>
      <c r="C92" s="73"/>
      <c r="D92" s="73"/>
      <c r="E92" s="74"/>
      <c r="F92" s="23"/>
      <c r="G92" s="73"/>
      <c r="H92" s="73"/>
      <c r="I92" s="74"/>
      <c r="J92" s="70"/>
      <c r="K92" s="42"/>
    </row>
    <row r="93" spans="1:11" ht="15" x14ac:dyDescent="0.25">
      <c r="A93" s="41">
        <v>89</v>
      </c>
      <c r="B93" s="84"/>
      <c r="C93" s="73"/>
      <c r="D93" s="73"/>
      <c r="E93" s="74"/>
      <c r="F93" s="23"/>
      <c r="G93" s="73"/>
      <c r="H93" s="73"/>
      <c r="I93" s="74"/>
      <c r="J93" s="70"/>
      <c r="K93" s="42"/>
    </row>
    <row r="94" spans="1:11" ht="15" x14ac:dyDescent="0.25">
      <c r="A94" s="41">
        <v>90</v>
      </c>
      <c r="B94" s="84"/>
      <c r="C94" s="73"/>
      <c r="D94" s="73"/>
      <c r="E94" s="74"/>
      <c r="F94" s="23"/>
      <c r="G94" s="73"/>
      <c r="H94" s="73"/>
      <c r="I94" s="74"/>
      <c r="J94" s="70"/>
      <c r="K94" s="42"/>
    </row>
    <row r="95" spans="1:11" ht="15" x14ac:dyDescent="0.25">
      <c r="A95" s="41">
        <v>91</v>
      </c>
      <c r="B95" s="84"/>
      <c r="C95" s="73"/>
      <c r="D95" s="73"/>
      <c r="E95" s="74"/>
      <c r="F95" s="23"/>
      <c r="G95" s="73"/>
      <c r="H95" s="73"/>
      <c r="I95" s="74"/>
      <c r="J95" s="70"/>
      <c r="K95" s="42"/>
    </row>
    <row r="96" spans="1:11" ht="15" x14ac:dyDescent="0.25">
      <c r="A96" s="41">
        <v>92</v>
      </c>
      <c r="B96" s="84"/>
      <c r="C96" s="73"/>
      <c r="D96" s="73"/>
      <c r="E96" s="74"/>
      <c r="F96" s="23"/>
      <c r="G96" s="73"/>
      <c r="H96" s="73"/>
      <c r="I96" s="74"/>
      <c r="J96" s="70"/>
      <c r="K96" s="42"/>
    </row>
    <row r="97" spans="1:11" ht="15" x14ac:dyDescent="0.25">
      <c r="A97" s="41">
        <v>93</v>
      </c>
      <c r="B97" s="84"/>
      <c r="C97" s="73"/>
      <c r="D97" s="73"/>
      <c r="E97" s="74"/>
      <c r="F97" s="23"/>
      <c r="G97" s="73"/>
      <c r="H97" s="73"/>
      <c r="I97" s="74"/>
      <c r="J97" s="70"/>
      <c r="K97" s="42"/>
    </row>
    <row r="98" spans="1:11" ht="15" x14ac:dyDescent="0.25">
      <c r="A98" s="41">
        <v>94</v>
      </c>
      <c r="B98" s="84"/>
      <c r="C98" s="73"/>
      <c r="D98" s="73"/>
      <c r="E98" s="74"/>
      <c r="F98" s="23"/>
      <c r="G98" s="73"/>
      <c r="H98" s="73"/>
      <c r="I98" s="74"/>
      <c r="J98" s="70"/>
      <c r="K98" s="42"/>
    </row>
    <row r="99" spans="1:11" ht="15" x14ac:dyDescent="0.25">
      <c r="A99" s="41">
        <v>95</v>
      </c>
      <c r="B99" s="84"/>
      <c r="C99" s="73"/>
      <c r="D99" s="73"/>
      <c r="E99" s="74"/>
      <c r="F99" s="23"/>
      <c r="G99" s="73"/>
      <c r="H99" s="73"/>
      <c r="I99" s="74"/>
      <c r="J99" s="70"/>
      <c r="K99" s="42"/>
    </row>
    <row r="100" spans="1:11" ht="15" x14ac:dyDescent="0.25">
      <c r="A100" s="41">
        <v>96</v>
      </c>
      <c r="B100" s="84"/>
      <c r="C100" s="73"/>
      <c r="D100" s="73"/>
      <c r="E100" s="74"/>
      <c r="F100" s="23"/>
      <c r="G100" s="73"/>
      <c r="H100" s="73"/>
      <c r="I100" s="74"/>
      <c r="J100" s="70"/>
      <c r="K100" s="42"/>
    </row>
    <row r="101" spans="1:11" ht="15" x14ac:dyDescent="0.25">
      <c r="A101" s="41">
        <v>97</v>
      </c>
      <c r="B101" s="84"/>
      <c r="C101" s="73"/>
      <c r="D101" s="73"/>
      <c r="E101" s="74"/>
      <c r="F101" s="23"/>
      <c r="G101" s="73"/>
      <c r="H101" s="73"/>
      <c r="I101" s="74"/>
      <c r="J101" s="70"/>
      <c r="K101" s="42"/>
    </row>
    <row r="102" spans="1:11" ht="15" x14ac:dyDescent="0.25">
      <c r="A102" s="41">
        <v>98</v>
      </c>
      <c r="B102" s="84"/>
      <c r="C102" s="73"/>
      <c r="D102" s="73"/>
      <c r="E102" s="74"/>
      <c r="F102" s="23"/>
      <c r="G102" s="73"/>
      <c r="H102" s="73"/>
      <c r="I102" s="74"/>
      <c r="J102" s="70"/>
      <c r="K102" s="42"/>
    </row>
    <row r="103" spans="1:11" ht="15" x14ac:dyDescent="0.25">
      <c r="A103" s="41">
        <v>99</v>
      </c>
      <c r="B103" s="84"/>
      <c r="C103" s="73"/>
      <c r="D103" s="73"/>
      <c r="E103" s="74"/>
      <c r="F103" s="23"/>
      <c r="G103" s="73"/>
      <c r="H103" s="73"/>
      <c r="I103" s="74"/>
      <c r="J103" s="70"/>
      <c r="K103" s="42"/>
    </row>
    <row r="104" spans="1:11" ht="15" x14ac:dyDescent="0.25">
      <c r="A104" s="41">
        <v>100</v>
      </c>
      <c r="B104" s="84"/>
      <c r="C104" s="73"/>
      <c r="D104" s="73"/>
      <c r="E104" s="74"/>
      <c r="F104" s="23"/>
      <c r="G104" s="73"/>
      <c r="H104" s="73"/>
      <c r="I104" s="74"/>
      <c r="J104" s="70"/>
      <c r="K104" s="42"/>
    </row>
    <row r="105" spans="1:11" ht="15" x14ac:dyDescent="0.25">
      <c r="A105" s="41">
        <v>101</v>
      </c>
      <c r="B105" s="84"/>
      <c r="C105" s="73"/>
      <c r="D105" s="73"/>
      <c r="E105" s="74"/>
      <c r="F105" s="23"/>
      <c r="G105" s="73"/>
      <c r="H105" s="73"/>
      <c r="I105" s="74"/>
      <c r="J105" s="70"/>
      <c r="K105" s="42"/>
    </row>
    <row r="106" spans="1:11" ht="15" x14ac:dyDescent="0.25">
      <c r="A106" s="41">
        <v>102</v>
      </c>
      <c r="B106" s="84"/>
      <c r="C106" s="73"/>
      <c r="D106" s="73"/>
      <c r="E106" s="74"/>
      <c r="F106" s="23"/>
      <c r="G106" s="73"/>
      <c r="H106" s="73"/>
      <c r="I106" s="74"/>
      <c r="J106" s="70"/>
      <c r="K106" s="42"/>
    </row>
    <row r="107" spans="1:11" ht="15" x14ac:dyDescent="0.25">
      <c r="A107" s="41">
        <v>103</v>
      </c>
      <c r="B107" s="84"/>
      <c r="C107" s="73"/>
      <c r="D107" s="73"/>
      <c r="E107" s="74"/>
      <c r="F107" s="23"/>
      <c r="G107" s="73"/>
      <c r="H107" s="73"/>
      <c r="I107" s="74"/>
      <c r="J107" s="70"/>
      <c r="K107" s="42"/>
    </row>
    <row r="108" spans="1:11" ht="15" x14ac:dyDescent="0.25">
      <c r="A108" s="41">
        <v>104</v>
      </c>
      <c r="B108" s="84"/>
      <c r="C108" s="73"/>
      <c r="D108" s="73"/>
      <c r="E108" s="74"/>
      <c r="F108" s="23"/>
      <c r="G108" s="73"/>
      <c r="H108" s="73"/>
      <c r="I108" s="74"/>
      <c r="J108" s="70"/>
      <c r="K108" s="42"/>
    </row>
    <row r="109" spans="1:11" ht="15" x14ac:dyDescent="0.25">
      <c r="A109" s="41">
        <v>105</v>
      </c>
      <c r="B109" s="84"/>
      <c r="C109" s="73"/>
      <c r="D109" s="73"/>
      <c r="E109" s="74"/>
      <c r="F109" s="23"/>
      <c r="G109" s="73"/>
      <c r="H109" s="73"/>
      <c r="I109" s="74"/>
      <c r="J109" s="70"/>
      <c r="K109" s="42"/>
    </row>
    <row r="110" spans="1:11" ht="15" x14ac:dyDescent="0.25">
      <c r="A110" s="41">
        <v>106</v>
      </c>
      <c r="B110" s="84"/>
      <c r="C110" s="73"/>
      <c r="D110" s="73"/>
      <c r="E110" s="74"/>
      <c r="F110" s="23"/>
      <c r="G110" s="73"/>
      <c r="H110" s="73"/>
      <c r="I110" s="74"/>
      <c r="J110" s="70"/>
      <c r="K110" s="42"/>
    </row>
    <row r="111" spans="1:11" ht="15" x14ac:dyDescent="0.25">
      <c r="A111" s="41">
        <v>107</v>
      </c>
      <c r="B111" s="84"/>
      <c r="C111" s="73"/>
      <c r="D111" s="73"/>
      <c r="E111" s="74"/>
      <c r="F111" s="23"/>
      <c r="G111" s="73"/>
      <c r="H111" s="73"/>
      <c r="I111" s="74"/>
      <c r="J111" s="70"/>
      <c r="K111" s="42"/>
    </row>
    <row r="112" spans="1:11" ht="15" x14ac:dyDescent="0.25">
      <c r="A112" s="41">
        <v>108</v>
      </c>
      <c r="B112" s="84"/>
      <c r="C112" s="73"/>
      <c r="D112" s="73"/>
      <c r="E112" s="74"/>
      <c r="F112" s="23"/>
      <c r="G112" s="73"/>
      <c r="H112" s="73"/>
      <c r="I112" s="74"/>
      <c r="J112" s="70"/>
      <c r="K112" s="42"/>
    </row>
    <row r="113" spans="1:11" ht="15" x14ac:dyDescent="0.25">
      <c r="A113" s="41">
        <v>109</v>
      </c>
      <c r="B113" s="84"/>
      <c r="C113" s="73"/>
      <c r="D113" s="73"/>
      <c r="E113" s="74"/>
      <c r="F113" s="23"/>
      <c r="G113" s="73"/>
      <c r="H113" s="73"/>
      <c r="I113" s="74"/>
      <c r="J113" s="70"/>
      <c r="K113" s="42"/>
    </row>
    <row r="114" spans="1:11" ht="15" x14ac:dyDescent="0.25">
      <c r="A114" s="41">
        <v>110</v>
      </c>
      <c r="B114" s="84"/>
      <c r="C114" s="73"/>
      <c r="D114" s="73"/>
      <c r="E114" s="74"/>
      <c r="F114" s="23"/>
      <c r="G114" s="73"/>
      <c r="H114" s="73"/>
      <c r="I114" s="74"/>
      <c r="J114" s="70"/>
      <c r="K114" s="42"/>
    </row>
    <row r="115" spans="1:11" ht="15" x14ac:dyDescent="0.25">
      <c r="A115" s="41">
        <v>111</v>
      </c>
      <c r="B115" s="84"/>
      <c r="C115" s="73"/>
      <c r="D115" s="73"/>
      <c r="E115" s="74"/>
      <c r="F115" s="23"/>
      <c r="G115" s="73"/>
      <c r="H115" s="73"/>
      <c r="I115" s="74"/>
      <c r="J115" s="70"/>
      <c r="K115" s="42"/>
    </row>
    <row r="116" spans="1:11" ht="15" x14ac:dyDescent="0.25">
      <c r="A116" s="41">
        <v>112</v>
      </c>
      <c r="B116" s="84"/>
      <c r="C116" s="73"/>
      <c r="D116" s="73"/>
      <c r="E116" s="74"/>
      <c r="F116" s="23"/>
      <c r="G116" s="73"/>
      <c r="H116" s="73"/>
      <c r="I116" s="74"/>
      <c r="J116" s="70"/>
      <c r="K116" s="42"/>
    </row>
    <row r="117" spans="1:11" ht="15" x14ac:dyDescent="0.25">
      <c r="A117" s="41">
        <v>113</v>
      </c>
      <c r="B117" s="84"/>
      <c r="C117" s="73"/>
      <c r="D117" s="73"/>
      <c r="E117" s="74"/>
      <c r="F117" s="23"/>
      <c r="G117" s="73"/>
      <c r="H117" s="73"/>
      <c r="I117" s="74"/>
      <c r="J117" s="70"/>
      <c r="K117" s="42"/>
    </row>
    <row r="118" spans="1:11" ht="15" x14ac:dyDescent="0.25">
      <c r="A118" s="41">
        <v>114</v>
      </c>
      <c r="B118" s="84"/>
      <c r="C118" s="73"/>
      <c r="D118" s="73"/>
      <c r="E118" s="74"/>
      <c r="F118" s="23"/>
      <c r="G118" s="73"/>
      <c r="H118" s="73"/>
      <c r="I118" s="74"/>
      <c r="J118" s="70"/>
      <c r="K118" s="42"/>
    </row>
    <row r="119" spans="1:11" ht="15" x14ac:dyDescent="0.25">
      <c r="A119" s="41">
        <v>115</v>
      </c>
      <c r="B119" s="84"/>
      <c r="C119" s="73"/>
      <c r="D119" s="73"/>
      <c r="E119" s="74"/>
      <c r="F119" s="23"/>
      <c r="G119" s="73"/>
      <c r="H119" s="73"/>
      <c r="I119" s="74"/>
      <c r="J119" s="70"/>
      <c r="K119" s="42"/>
    </row>
    <row r="120" spans="1:11" ht="15" x14ac:dyDescent="0.25">
      <c r="A120" s="41">
        <v>116</v>
      </c>
      <c r="B120" s="84"/>
      <c r="C120" s="73"/>
      <c r="D120" s="73"/>
      <c r="E120" s="74"/>
      <c r="F120" s="23"/>
      <c r="G120" s="73"/>
      <c r="H120" s="73"/>
      <c r="I120" s="74"/>
      <c r="J120" s="70"/>
      <c r="K120" s="42"/>
    </row>
    <row r="121" spans="1:11" ht="15" x14ac:dyDescent="0.25">
      <c r="A121" s="41">
        <v>117</v>
      </c>
      <c r="B121" s="84"/>
      <c r="C121" s="73"/>
      <c r="D121" s="73"/>
      <c r="E121" s="74"/>
      <c r="F121" s="23"/>
      <c r="G121" s="73"/>
      <c r="H121" s="73"/>
      <c r="I121" s="74"/>
      <c r="J121" s="70"/>
      <c r="K121" s="42"/>
    </row>
    <row r="122" spans="1:11" ht="15" x14ac:dyDescent="0.25">
      <c r="A122" s="41">
        <v>118</v>
      </c>
      <c r="B122" s="84"/>
      <c r="C122" s="73"/>
      <c r="D122" s="73"/>
      <c r="E122" s="74"/>
      <c r="F122" s="23"/>
      <c r="G122" s="73"/>
      <c r="H122" s="73"/>
      <c r="I122" s="74"/>
      <c r="J122" s="70"/>
      <c r="K122" s="42"/>
    </row>
    <row r="123" spans="1:11" ht="15" x14ac:dyDescent="0.25">
      <c r="A123" s="41">
        <v>119</v>
      </c>
      <c r="B123" s="84"/>
      <c r="C123" s="73"/>
      <c r="D123" s="73"/>
      <c r="E123" s="74"/>
      <c r="F123" s="23"/>
      <c r="G123" s="73"/>
      <c r="H123" s="73"/>
      <c r="I123" s="74"/>
      <c r="J123" s="70"/>
      <c r="K123" s="42"/>
    </row>
  </sheetData>
  <mergeCells count="6">
    <mergeCell ref="A1:K1"/>
    <mergeCell ref="D2:E2"/>
    <mergeCell ref="G2:J2"/>
    <mergeCell ref="A2:B2"/>
    <mergeCell ref="C3:E3"/>
    <mergeCell ref="G3:I3"/>
  </mergeCells>
  <conditionalFormatting sqref="F5:F123">
    <cfRule type="expression" dxfId="34" priority="27" stopIfTrue="1">
      <formula>$F5="Planned"</formula>
    </cfRule>
    <cfRule type="expression" dxfId="33" priority="28" stopIfTrue="1">
      <formula>$F5="Ongoing"</formula>
    </cfRule>
    <cfRule type="cellIs" dxfId="32" priority="29" stopIfTrue="1" operator="equal">
      <formula>"Unplanned"</formula>
    </cfRule>
  </conditionalFormatting>
  <conditionalFormatting sqref="A5:D123">
    <cfRule type="expression" dxfId="31" priority="30" stopIfTrue="1">
      <formula>OR($F5="Planned",$F5="Unplanned")</formula>
    </cfRule>
    <cfRule type="expression" dxfId="30" priority="31" stopIfTrue="1">
      <formula>$F5="Ongoing"</formula>
    </cfRule>
  </conditionalFormatting>
  <conditionalFormatting sqref="G12:H123">
    <cfRule type="expression" dxfId="29" priority="11" stopIfTrue="1">
      <formula>OR($F12="Planned",$F12="Unplanned")</formula>
    </cfRule>
    <cfRule type="expression" dxfId="28" priority="12" stopIfTrue="1">
      <formula>$F12="Ongoing"</formula>
    </cfRule>
  </conditionalFormatting>
  <conditionalFormatting sqref="G5:H11">
    <cfRule type="expression" dxfId="27" priority="1" stopIfTrue="1">
      <formula>OR($F5="Planned",$F5="Unplanned")</formula>
    </cfRule>
    <cfRule type="expression" dxfId="26" priority="2" stopIfTrue="1">
      <formula>$F5="Ongoing"</formula>
    </cfRule>
  </conditionalFormatting>
  <dataValidations count="1">
    <dataValidation type="list" allowBlank="1" showInputMessage="1" showErrorMessage="1" sqref="F5:F123">
      <formula1>"Planejado,Em execução,Entregue,Não planejado"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"/>
  <sheetViews>
    <sheetView workbookViewId="0">
      <selection activeCell="B17" sqref="B17"/>
    </sheetView>
  </sheetViews>
  <sheetFormatPr defaultRowHeight="15" x14ac:dyDescent="0.25"/>
  <cols>
    <col min="1" max="1" width="28.140625" bestFit="1" customWidth="1"/>
    <col min="2" max="2" width="10" style="4" customWidth="1"/>
    <col min="3" max="3" width="10.85546875" style="4" customWidth="1"/>
    <col min="4" max="4" width="8.7109375" style="4" bestFit="1" customWidth="1"/>
    <col min="5" max="6" width="7" style="4" customWidth="1"/>
    <col min="7" max="7" width="8.7109375" style="4" bestFit="1" customWidth="1"/>
    <col min="8" max="12" width="7" style="4" customWidth="1"/>
    <col min="13" max="13" width="8.5703125" customWidth="1"/>
    <col min="14" max="14" width="8.42578125" customWidth="1"/>
  </cols>
  <sheetData>
    <row r="1" spans="1:17" ht="37.5" customHeight="1" x14ac:dyDescent="0.25">
      <c r="A1" s="15" t="s">
        <v>45</v>
      </c>
      <c r="B1" s="27" t="s">
        <v>76</v>
      </c>
      <c r="C1" s="54">
        <v>43315</v>
      </c>
      <c r="D1" s="53" t="s">
        <v>36</v>
      </c>
      <c r="E1" s="53" t="s">
        <v>37</v>
      </c>
      <c r="F1" s="53" t="s">
        <v>38</v>
      </c>
      <c r="G1" s="53" t="s">
        <v>39</v>
      </c>
      <c r="H1" s="53" t="s">
        <v>40</v>
      </c>
      <c r="I1" s="53" t="s">
        <v>41</v>
      </c>
      <c r="J1" s="53" t="s">
        <v>42</v>
      </c>
      <c r="K1" s="53" t="s">
        <v>43</v>
      </c>
      <c r="L1" s="53" t="s">
        <v>44</v>
      </c>
      <c r="M1" s="53" t="s">
        <v>135</v>
      </c>
      <c r="N1" s="53" t="s">
        <v>136</v>
      </c>
      <c r="O1" s="53" t="s">
        <v>137</v>
      </c>
      <c r="P1" s="53" t="s">
        <v>138</v>
      </c>
      <c r="Q1" s="53" t="s">
        <v>139</v>
      </c>
    </row>
    <row r="2" spans="1:17" x14ac:dyDescent="0.25">
      <c r="A2" s="21" t="s">
        <v>104</v>
      </c>
      <c r="B2" s="87">
        <f>'Backlog Produto'!E5</f>
        <v>0.5</v>
      </c>
      <c r="C2" s="18">
        <v>0.5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x14ac:dyDescent="0.25">
      <c r="A3" s="21" t="s">
        <v>103</v>
      </c>
      <c r="B3" s="87">
        <f>'Backlog Produto'!E6</f>
        <v>5</v>
      </c>
      <c r="C3" s="18">
        <v>1</v>
      </c>
      <c r="D3" s="18"/>
      <c r="E3" s="18"/>
      <c r="F3" s="18"/>
      <c r="G3" s="18"/>
      <c r="H3" s="18">
        <v>2</v>
      </c>
      <c r="I3" s="18"/>
      <c r="J3" s="18">
        <v>1</v>
      </c>
      <c r="K3" s="18">
        <v>1</v>
      </c>
      <c r="L3" s="18"/>
      <c r="M3" s="18"/>
      <c r="N3" s="18"/>
      <c r="O3" s="18"/>
      <c r="P3" s="18"/>
      <c r="Q3" s="18"/>
    </row>
    <row r="4" spans="1:17" x14ac:dyDescent="0.25">
      <c r="A4" s="21" t="s">
        <v>106</v>
      </c>
      <c r="B4" s="87">
        <f>'Backlog Produto'!E7</f>
        <v>2.5</v>
      </c>
      <c r="C4" s="18"/>
      <c r="D4" s="18"/>
      <c r="E4" s="18"/>
      <c r="F4" s="18"/>
      <c r="G4" s="18"/>
      <c r="H4" s="18">
        <v>1</v>
      </c>
      <c r="I4" s="18"/>
      <c r="J4" s="18">
        <v>1.5</v>
      </c>
      <c r="K4" s="18"/>
      <c r="L4" s="18"/>
      <c r="M4" s="18"/>
      <c r="N4" s="18"/>
      <c r="O4" s="18"/>
      <c r="P4" s="18"/>
      <c r="Q4" s="18"/>
    </row>
    <row r="5" spans="1:17" x14ac:dyDescent="0.25">
      <c r="A5" s="21" t="s">
        <v>101</v>
      </c>
      <c r="B5" s="87">
        <f>'Backlog Produto'!E8</f>
        <v>5</v>
      </c>
      <c r="C5" s="87"/>
      <c r="D5" s="87"/>
      <c r="E5" s="87"/>
      <c r="F5" s="87"/>
      <c r="G5" s="87"/>
      <c r="H5" s="87"/>
      <c r="I5" s="87"/>
      <c r="J5" s="87">
        <v>3</v>
      </c>
      <c r="K5" s="87">
        <v>2</v>
      </c>
      <c r="L5" s="18"/>
      <c r="M5" s="18"/>
      <c r="N5" s="18"/>
      <c r="O5" s="18"/>
      <c r="P5" s="18"/>
      <c r="Q5" s="18"/>
    </row>
    <row r="6" spans="1:17" x14ac:dyDescent="0.25">
      <c r="A6" s="22" t="s">
        <v>107</v>
      </c>
      <c r="B6" s="87">
        <f>'Backlog Produto'!E9</f>
        <v>2.5</v>
      </c>
      <c r="C6" s="87"/>
      <c r="D6" s="87"/>
      <c r="E6" s="87"/>
      <c r="F6" s="87"/>
      <c r="G6" s="87"/>
      <c r="H6" s="87"/>
      <c r="I6" s="87"/>
      <c r="J6" s="87">
        <v>1</v>
      </c>
      <c r="K6" s="87">
        <v>1.5</v>
      </c>
      <c r="L6" s="18"/>
      <c r="M6" s="18"/>
      <c r="N6" s="18"/>
      <c r="O6" s="18"/>
      <c r="P6" s="18"/>
      <c r="Q6" s="18"/>
    </row>
    <row r="7" spans="1:17" x14ac:dyDescent="0.25">
      <c r="A7" s="22" t="s">
        <v>108</v>
      </c>
      <c r="B7" s="87">
        <f>'Backlog Produto'!E10</f>
        <v>5</v>
      </c>
      <c r="C7" s="18">
        <v>1</v>
      </c>
      <c r="D7" s="18"/>
      <c r="E7" s="18"/>
      <c r="F7" s="18"/>
      <c r="G7" s="18"/>
      <c r="H7" s="18">
        <v>1</v>
      </c>
      <c r="I7" s="18"/>
      <c r="J7" s="18">
        <v>1</v>
      </c>
      <c r="K7" s="18">
        <v>1</v>
      </c>
      <c r="L7" s="18">
        <v>1</v>
      </c>
      <c r="M7" s="18"/>
      <c r="N7" s="18"/>
      <c r="O7" s="18"/>
      <c r="P7" s="18"/>
      <c r="Q7" s="18"/>
    </row>
    <row r="8" spans="1:17" x14ac:dyDescent="0.25">
      <c r="A8" s="83" t="s">
        <v>109</v>
      </c>
      <c r="B8" s="87">
        <f>'Backlog Produto'!E11</f>
        <v>5</v>
      </c>
      <c r="C8" s="18"/>
      <c r="D8" s="18"/>
      <c r="E8" s="18"/>
      <c r="F8" s="18"/>
      <c r="G8" s="18"/>
      <c r="H8" s="18"/>
      <c r="I8" s="18"/>
      <c r="J8" s="18"/>
      <c r="K8" s="18">
        <v>2</v>
      </c>
      <c r="L8" s="18">
        <v>1</v>
      </c>
      <c r="M8" s="18"/>
      <c r="N8" s="18"/>
      <c r="O8" s="18"/>
      <c r="P8" s="18">
        <v>2</v>
      </c>
      <c r="Q8" s="18"/>
    </row>
    <row r="9" spans="1:17" x14ac:dyDescent="0.25">
      <c r="A9" s="23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1:17" x14ac:dyDescent="0.25">
      <c r="A10" s="23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1:17" x14ac:dyDescent="0.25">
      <c r="A11" s="23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1:17" x14ac:dyDescent="0.25">
      <c r="A12" s="46" t="s">
        <v>34</v>
      </c>
      <c r="B12" s="47">
        <f>SUM(B2:B11)</f>
        <v>25.5</v>
      </c>
      <c r="C12" s="47">
        <f>B12-SUM(C2:C11)</f>
        <v>23</v>
      </c>
      <c r="D12" s="47">
        <f t="shared" ref="D12:L12" si="0">C12-SUM(D2:D11)</f>
        <v>23</v>
      </c>
      <c r="E12" s="47">
        <f t="shared" si="0"/>
        <v>23</v>
      </c>
      <c r="F12" s="47">
        <f t="shared" si="0"/>
        <v>23</v>
      </c>
      <c r="G12" s="47">
        <f t="shared" si="0"/>
        <v>23</v>
      </c>
      <c r="H12" s="47">
        <f t="shared" si="0"/>
        <v>19</v>
      </c>
      <c r="I12" s="47">
        <f t="shared" si="0"/>
        <v>19</v>
      </c>
      <c r="J12" s="47">
        <f t="shared" si="0"/>
        <v>11.5</v>
      </c>
      <c r="K12" s="47">
        <f t="shared" si="0"/>
        <v>4</v>
      </c>
      <c r="L12" s="47">
        <f t="shared" si="0"/>
        <v>2</v>
      </c>
      <c r="M12" s="47">
        <f t="shared" ref="M12" si="1">L12-SUM(M2:M11)</f>
        <v>2</v>
      </c>
      <c r="N12" s="47">
        <f t="shared" ref="N12" si="2">M12-SUM(N2:N11)</f>
        <v>2</v>
      </c>
      <c r="O12" s="47">
        <f t="shared" ref="O12" si="3">N12-SUM(O2:O11)</f>
        <v>2</v>
      </c>
      <c r="P12" s="47">
        <f t="shared" ref="P12" si="4">O12-SUM(P2:P11)</f>
        <v>0</v>
      </c>
      <c r="Q12" s="47">
        <f t="shared" ref="Q12" si="5">P12-SUM(Q2:Q11)</f>
        <v>0</v>
      </c>
    </row>
    <row r="13" spans="1:17" x14ac:dyDescent="0.25">
      <c r="A13" s="43" t="s">
        <v>35</v>
      </c>
      <c r="B13" s="44">
        <f>B12</f>
        <v>25.5</v>
      </c>
      <c r="C13" s="45">
        <f>B13-($B$13/15)</f>
        <v>23.8</v>
      </c>
      <c r="D13" s="45">
        <f t="shared" ref="D13:Q13" si="6">C13-($B$13/15)</f>
        <v>22.1</v>
      </c>
      <c r="E13" s="45">
        <f t="shared" si="6"/>
        <v>20.400000000000002</v>
      </c>
      <c r="F13" s="45">
        <f t="shared" si="6"/>
        <v>18.700000000000003</v>
      </c>
      <c r="G13" s="45">
        <f t="shared" si="6"/>
        <v>17.000000000000004</v>
      </c>
      <c r="H13" s="45">
        <f t="shared" si="6"/>
        <v>15.300000000000004</v>
      </c>
      <c r="I13" s="45">
        <f t="shared" si="6"/>
        <v>13.600000000000005</v>
      </c>
      <c r="J13" s="45">
        <f t="shared" si="6"/>
        <v>11.900000000000006</v>
      </c>
      <c r="K13" s="45">
        <f t="shared" si="6"/>
        <v>10.200000000000006</v>
      </c>
      <c r="L13" s="45">
        <f t="shared" si="6"/>
        <v>8.5000000000000071</v>
      </c>
      <c r="M13" s="45">
        <f t="shared" si="6"/>
        <v>6.8000000000000069</v>
      </c>
      <c r="N13" s="45">
        <f t="shared" si="6"/>
        <v>5.1000000000000068</v>
      </c>
      <c r="O13" s="45">
        <f t="shared" si="6"/>
        <v>3.4000000000000066</v>
      </c>
      <c r="P13" s="45">
        <f t="shared" si="6"/>
        <v>1.7000000000000066</v>
      </c>
      <c r="Q13" s="45">
        <f t="shared" si="6"/>
        <v>6.6613381477509392E-15</v>
      </c>
    </row>
    <row r="14" spans="1:17" x14ac:dyDescent="0.25">
      <c r="A14" s="48" t="s">
        <v>74</v>
      </c>
      <c r="B14" s="49">
        <f ca="1">OFFSET('Sprint 1'!$B$12,0,0,1,COUNT('Sprint 1'!$B$12:$L$12))</f>
        <v>25.5</v>
      </c>
      <c r="C14" s="49">
        <f ca="1">OFFSET('Sprint 1'!$B$12,0,0,1,COUNT('Sprint 1'!$B$12:$Q$12))</f>
        <v>23</v>
      </c>
      <c r="D14" s="49">
        <f ca="1">OFFSET('Sprint 1'!$B$12,0,0,1,COUNT('Sprint 1'!$B$12:$Q$12))</f>
        <v>23</v>
      </c>
      <c r="E14" s="49">
        <f ca="1">OFFSET('Sprint 1'!$B$12,0,0,1,COUNT('Sprint 1'!$B$12:$Q$12))</f>
        <v>23</v>
      </c>
      <c r="F14" s="49">
        <f ca="1">OFFSET('Sprint 1'!$B$12,0,0,1,COUNT('Sprint 1'!$B$12:$Q$12))</f>
        <v>23</v>
      </c>
      <c r="G14" s="49">
        <f ca="1">OFFSET('Sprint 1'!$B$12,0,0,1,COUNT('Sprint 1'!$B$12:$Q$12))</f>
        <v>23</v>
      </c>
      <c r="H14" s="49">
        <f ca="1">OFFSET('Sprint 1'!$B$12,0,0,1,COUNT('Sprint 1'!$B$12:$Q$12))</f>
        <v>19</v>
      </c>
      <c r="I14" s="49">
        <f ca="1">OFFSET('Sprint 1'!$B$12,0,0,1,COUNT('Sprint 1'!$B$12:$Q$12))</f>
        <v>19</v>
      </c>
      <c r="J14" s="49">
        <f ca="1">OFFSET('Sprint 1'!$B$12,0,0,1,COUNT('Sprint 1'!$B$12:$Q$12))</f>
        <v>11.5</v>
      </c>
      <c r="K14" s="49">
        <f ca="1">OFFSET('Sprint 1'!$B$12,0,0,1,COUNT('Sprint 1'!$B$12:$Q$12))</f>
        <v>4</v>
      </c>
      <c r="L14" s="49">
        <f ca="1">OFFSET('Sprint 1'!$B$12,0,0,1,COUNT('Sprint 1'!$B$12:$Q$12))</f>
        <v>2</v>
      </c>
      <c r="M14" s="49">
        <f ca="1">OFFSET('Sprint 1'!$B$12,0,0,1,COUNT('Sprint 1'!$B$12:$Q$12))</f>
        <v>2</v>
      </c>
      <c r="N14" s="49">
        <f ca="1">OFFSET('Sprint 1'!$B$12,0,0,1,COUNT('Sprint 1'!$B$12:$Q$12))</f>
        <v>2</v>
      </c>
      <c r="O14" s="49">
        <f ca="1">OFFSET('Sprint 1'!$B$12,0,0,1,COUNT('Sprint 1'!$B$12:$Q$12))</f>
        <v>2</v>
      </c>
      <c r="P14" s="49">
        <f ca="1">OFFSET('Sprint 1'!$B$12,0,0,1,COUNT('Sprint 1'!$B$12:$Q$12))</f>
        <v>0</v>
      </c>
      <c r="Q14" s="49">
        <f ca="1">OFFSET('Sprint 1'!$B$12,0,0,1,COUNT('Sprint 1'!$B$12:$Q$12))</f>
        <v>0</v>
      </c>
    </row>
    <row r="15" spans="1:17" x14ac:dyDescent="0.25">
      <c r="A15" s="48" t="s">
        <v>75</v>
      </c>
      <c r="B15" s="50">
        <f ca="1">B14/$B$13</f>
        <v>1</v>
      </c>
      <c r="C15" s="50">
        <f ca="1">100%-(C14/$B$13)</f>
        <v>9.8039215686274495E-2</v>
      </c>
      <c r="D15" s="50">
        <f t="shared" ref="D15:L15" ca="1" si="7">100%-(D14/$B$13)</f>
        <v>9.8039215686274495E-2</v>
      </c>
      <c r="E15" s="50">
        <f t="shared" ca="1" si="7"/>
        <v>9.8039215686274495E-2</v>
      </c>
      <c r="F15" s="50">
        <f t="shared" ca="1" si="7"/>
        <v>9.8039215686274495E-2</v>
      </c>
      <c r="G15" s="50">
        <f t="shared" ca="1" si="7"/>
        <v>9.8039215686274495E-2</v>
      </c>
      <c r="H15" s="50">
        <f t="shared" ca="1" si="7"/>
        <v>0.25490196078431371</v>
      </c>
      <c r="I15" s="50">
        <f t="shared" ca="1" si="7"/>
        <v>0.25490196078431371</v>
      </c>
      <c r="J15" s="50">
        <f t="shared" ca="1" si="7"/>
        <v>0.5490196078431373</v>
      </c>
      <c r="K15" s="50">
        <f t="shared" ca="1" si="7"/>
        <v>0.84313725490196079</v>
      </c>
      <c r="L15" s="50">
        <f t="shared" ca="1" si="7"/>
        <v>0.92156862745098045</v>
      </c>
      <c r="M15" s="50">
        <f t="shared" ref="M15:Q15" ca="1" si="8">100%-(M14/$B$13)</f>
        <v>0.92156862745098045</v>
      </c>
      <c r="N15" s="50">
        <f t="shared" ca="1" si="8"/>
        <v>0.92156862745098045</v>
      </c>
      <c r="O15" s="50">
        <f t="shared" ca="1" si="8"/>
        <v>0.92156862745098045</v>
      </c>
      <c r="P15" s="50">
        <f t="shared" ca="1" si="8"/>
        <v>1</v>
      </c>
      <c r="Q15" s="50">
        <f t="shared" ca="1" si="8"/>
        <v>1</v>
      </c>
    </row>
    <row r="16" spans="1:17" ht="18.75" x14ac:dyDescent="0.3">
      <c r="A16" s="56" t="s">
        <v>80</v>
      </c>
      <c r="B16" s="56">
        <f>Planejamento!B8 * 1.5</f>
        <v>42</v>
      </c>
      <c r="C16" s="56" t="s">
        <v>12</v>
      </c>
    </row>
    <row r="19" spans="14:15" x14ac:dyDescent="0.25">
      <c r="N19" s="17" t="s">
        <v>46</v>
      </c>
      <c r="O19" s="61" t="s">
        <v>82</v>
      </c>
    </row>
  </sheetData>
  <conditionalFormatting sqref="A2:A7">
    <cfRule type="expression" dxfId="25" priority="3" stopIfTrue="1">
      <formula>OR($F2="Planned",$F2="Unplanned")</formula>
    </cfRule>
    <cfRule type="expression" dxfId="24" priority="4" stopIfTrue="1">
      <formula>$F2="Ongoing"</formula>
    </cfRule>
  </conditionalFormatting>
  <conditionalFormatting sqref="A8">
    <cfRule type="expression" dxfId="23" priority="1" stopIfTrue="1">
      <formula>OR($F8="Planned",$F8="Unplanned")</formula>
    </cfRule>
    <cfRule type="expression" dxfId="22" priority="2" stopIfTrue="1">
      <formula>$F8="Ongoing"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7"/>
  <sheetViews>
    <sheetView topLeftCell="J1" workbookViewId="0">
      <selection activeCell="R17" sqref="R17"/>
    </sheetView>
  </sheetViews>
  <sheetFormatPr defaultRowHeight="15" x14ac:dyDescent="0.25"/>
  <cols>
    <col min="1" max="1" width="34.28515625" customWidth="1"/>
    <col min="2" max="2" width="8.42578125" customWidth="1"/>
  </cols>
  <sheetData>
    <row r="1" spans="1:22" ht="45" x14ac:dyDescent="0.25">
      <c r="A1" s="15" t="s">
        <v>45</v>
      </c>
      <c r="B1" s="27" t="s">
        <v>76</v>
      </c>
      <c r="C1" s="54">
        <v>43336</v>
      </c>
      <c r="D1" s="53" t="s">
        <v>36</v>
      </c>
      <c r="E1" s="53" t="s">
        <v>37</v>
      </c>
      <c r="F1" s="53" t="s">
        <v>38</v>
      </c>
      <c r="G1" s="53" t="s">
        <v>39</v>
      </c>
      <c r="H1" s="53" t="s">
        <v>40</v>
      </c>
      <c r="I1" s="53" t="s">
        <v>41</v>
      </c>
      <c r="J1" s="53" t="s">
        <v>42</v>
      </c>
      <c r="K1" s="53" t="s">
        <v>43</v>
      </c>
      <c r="L1" s="53" t="s">
        <v>44</v>
      </c>
      <c r="M1" s="53" t="s">
        <v>135</v>
      </c>
      <c r="N1" s="53" t="s">
        <v>136</v>
      </c>
      <c r="O1" s="53" t="s">
        <v>137</v>
      </c>
      <c r="P1" s="53" t="s">
        <v>138</v>
      </c>
      <c r="Q1" s="53" t="s">
        <v>139</v>
      </c>
      <c r="R1" s="53" t="s">
        <v>147</v>
      </c>
      <c r="S1" s="53" t="s">
        <v>148</v>
      </c>
      <c r="T1" s="53" t="s">
        <v>149</v>
      </c>
      <c r="U1" s="53" t="s">
        <v>150</v>
      </c>
      <c r="V1" s="53" t="s">
        <v>151</v>
      </c>
    </row>
    <row r="2" spans="1:22" x14ac:dyDescent="0.25">
      <c r="A2" s="22" t="s">
        <v>110</v>
      </c>
      <c r="B2" s="87">
        <f>'Backlog Produto'!E12</f>
        <v>2.5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>
        <v>1</v>
      </c>
      <c r="Q2" s="18"/>
      <c r="R2" s="18"/>
      <c r="S2" s="18"/>
      <c r="T2" s="18"/>
      <c r="U2" s="18">
        <v>0.5</v>
      </c>
      <c r="V2" s="18"/>
    </row>
    <row r="3" spans="1:22" x14ac:dyDescent="0.25">
      <c r="A3" s="22" t="s">
        <v>111</v>
      </c>
      <c r="B3" s="87">
        <f>'Backlog Produto'!E13</f>
        <v>2.5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>
        <v>0.5</v>
      </c>
      <c r="Q3" s="18"/>
      <c r="R3" s="18"/>
      <c r="S3" s="18"/>
      <c r="T3" s="18"/>
      <c r="U3" s="18"/>
      <c r="V3" s="18"/>
    </row>
    <row r="4" spans="1:22" x14ac:dyDescent="0.25">
      <c r="A4" s="22" t="s">
        <v>112</v>
      </c>
      <c r="B4" s="87">
        <f>'Backlog Produto'!E14</f>
        <v>2.5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>
        <v>0.5</v>
      </c>
      <c r="Q4" s="18"/>
      <c r="R4" s="18"/>
      <c r="S4" s="18"/>
      <c r="T4" s="18"/>
      <c r="U4" s="18"/>
      <c r="V4" s="18"/>
    </row>
    <row r="5" spans="1:22" x14ac:dyDescent="0.25">
      <c r="A5" s="22" t="s">
        <v>113</v>
      </c>
      <c r="B5" s="87">
        <f>'Backlog Produto'!E15</f>
        <v>5</v>
      </c>
      <c r="C5" s="87"/>
      <c r="D5" s="87"/>
      <c r="E5" s="87"/>
      <c r="F5" s="87"/>
      <c r="G5" s="87"/>
      <c r="H5" s="87"/>
      <c r="I5" s="87"/>
      <c r="J5" s="87"/>
      <c r="K5" s="87"/>
      <c r="L5" s="18"/>
      <c r="M5" s="18"/>
      <c r="N5" s="18"/>
      <c r="O5" s="18"/>
      <c r="P5" s="18">
        <v>1</v>
      </c>
      <c r="Q5" s="18"/>
      <c r="R5" s="18"/>
      <c r="S5" s="18"/>
      <c r="T5" s="18"/>
      <c r="U5" s="18"/>
      <c r="V5" s="18"/>
    </row>
    <row r="6" spans="1:22" x14ac:dyDescent="0.25">
      <c r="A6" s="22" t="s">
        <v>114</v>
      </c>
      <c r="B6" s="87">
        <f>'Backlog Produto'!E16</f>
        <v>5</v>
      </c>
      <c r="C6" s="87"/>
      <c r="D6" s="87"/>
      <c r="E6" s="87"/>
      <c r="F6" s="87"/>
      <c r="G6" s="87"/>
      <c r="H6" s="87"/>
      <c r="I6" s="87"/>
      <c r="J6" s="87"/>
      <c r="K6" s="87"/>
      <c r="L6" s="18"/>
      <c r="M6" s="18"/>
      <c r="N6" s="18"/>
      <c r="O6" s="18"/>
      <c r="P6" s="18">
        <v>1</v>
      </c>
      <c r="Q6" s="18"/>
      <c r="R6" s="18"/>
      <c r="S6" s="18"/>
      <c r="T6" s="18"/>
      <c r="U6" s="18"/>
      <c r="V6" s="18"/>
    </row>
    <row r="7" spans="1:22" x14ac:dyDescent="0.25">
      <c r="A7" s="22" t="s">
        <v>115</v>
      </c>
      <c r="B7" s="87">
        <f>'Backlog Produto'!E17</f>
        <v>2.5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>
        <v>1</v>
      </c>
      <c r="Q7" s="18"/>
      <c r="R7" s="18"/>
      <c r="S7" s="18"/>
      <c r="T7" s="18"/>
      <c r="U7" s="18"/>
      <c r="V7" s="18"/>
    </row>
    <row r="8" spans="1:22" x14ac:dyDescent="0.25">
      <c r="A8" s="22" t="s">
        <v>116</v>
      </c>
      <c r="B8" s="87">
        <f>'Backlog Produto'!E18</f>
        <v>2.5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>
        <v>1</v>
      </c>
      <c r="Q8" s="18"/>
      <c r="R8" s="18"/>
      <c r="S8" s="18"/>
      <c r="T8" s="18"/>
      <c r="U8" s="18"/>
      <c r="V8" s="18"/>
    </row>
    <row r="9" spans="1:22" x14ac:dyDescent="0.25">
      <c r="A9" s="22" t="s">
        <v>117</v>
      </c>
      <c r="B9" s="87">
        <f>'Backlog Produto'!E19</f>
        <v>5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>
        <v>1</v>
      </c>
      <c r="Q9" s="18"/>
      <c r="R9" s="18"/>
      <c r="S9" s="18"/>
      <c r="T9" s="18"/>
      <c r="U9" s="18"/>
      <c r="V9" s="18"/>
    </row>
    <row r="10" spans="1:22" x14ac:dyDescent="0.25">
      <c r="A10" s="22" t="s">
        <v>146</v>
      </c>
      <c r="B10" s="87">
        <f>'Backlog Produto'!E20</f>
        <v>10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1</v>
      </c>
      <c r="Q10" s="18">
        <v>5</v>
      </c>
      <c r="R10" s="18"/>
      <c r="S10" s="18"/>
      <c r="T10" s="18"/>
      <c r="U10" s="18">
        <v>1</v>
      </c>
      <c r="V10" s="18"/>
    </row>
    <row r="11" spans="1:22" x14ac:dyDescent="0.25">
      <c r="A11" s="23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25">
      <c r="A12" s="46" t="s">
        <v>34</v>
      </c>
      <c r="B12" s="47">
        <f>SUM(B2:B11)</f>
        <v>37.5</v>
      </c>
      <c r="C12" s="47">
        <f>B12-SUM(C2:C11)</f>
        <v>37.5</v>
      </c>
      <c r="D12" s="47">
        <f t="shared" ref="D12:Q12" si="0">C12-SUM(D2:D11)</f>
        <v>37.5</v>
      </c>
      <c r="E12" s="47">
        <f t="shared" si="0"/>
        <v>37.5</v>
      </c>
      <c r="F12" s="47">
        <f t="shared" si="0"/>
        <v>37.5</v>
      </c>
      <c r="G12" s="47">
        <f t="shared" si="0"/>
        <v>37.5</v>
      </c>
      <c r="H12" s="47">
        <f t="shared" si="0"/>
        <v>37.5</v>
      </c>
      <c r="I12" s="47">
        <f t="shared" si="0"/>
        <v>37.5</v>
      </c>
      <c r="J12" s="47">
        <f t="shared" si="0"/>
        <v>37.5</v>
      </c>
      <c r="K12" s="47">
        <f t="shared" si="0"/>
        <v>37.5</v>
      </c>
      <c r="L12" s="47">
        <f t="shared" si="0"/>
        <v>37.5</v>
      </c>
      <c r="M12" s="47">
        <f t="shared" si="0"/>
        <v>37.5</v>
      </c>
      <c r="N12" s="47">
        <f t="shared" si="0"/>
        <v>37.5</v>
      </c>
      <c r="O12" s="47">
        <f t="shared" si="0"/>
        <v>37.5</v>
      </c>
      <c r="P12" s="47">
        <f t="shared" si="0"/>
        <v>29.5</v>
      </c>
      <c r="Q12" s="47">
        <f t="shared" si="0"/>
        <v>24.5</v>
      </c>
      <c r="R12" s="47">
        <f t="shared" ref="R12" si="1">Q12-SUM(R2:R11)</f>
        <v>24.5</v>
      </c>
      <c r="S12" s="47">
        <f t="shared" ref="S12" si="2">R12-SUM(S2:S11)</f>
        <v>24.5</v>
      </c>
      <c r="T12" s="47">
        <f t="shared" ref="T12" si="3">S12-SUM(T2:T11)</f>
        <v>24.5</v>
      </c>
      <c r="U12" s="47">
        <f t="shared" ref="U12" si="4">T12-SUM(U2:U11)</f>
        <v>23</v>
      </c>
      <c r="V12" s="47">
        <f t="shared" ref="V12" si="5">U12-SUM(V2:V11)</f>
        <v>23</v>
      </c>
    </row>
    <row r="13" spans="1:22" x14ac:dyDescent="0.25">
      <c r="A13" s="43" t="s">
        <v>35</v>
      </c>
      <c r="B13" s="44">
        <f>B12</f>
        <v>37.5</v>
      </c>
      <c r="C13" s="45">
        <f>B13-($B$13/20)</f>
        <v>35.625</v>
      </c>
      <c r="D13" s="45">
        <f t="shared" ref="D13:V13" si="6">C13-($B$13/20)</f>
        <v>33.75</v>
      </c>
      <c r="E13" s="45">
        <f t="shared" si="6"/>
        <v>31.875</v>
      </c>
      <c r="F13" s="45">
        <f t="shared" si="6"/>
        <v>30</v>
      </c>
      <c r="G13" s="45">
        <f t="shared" si="6"/>
        <v>28.125</v>
      </c>
      <c r="H13" s="45">
        <f t="shared" si="6"/>
        <v>26.25</v>
      </c>
      <c r="I13" s="45">
        <f t="shared" si="6"/>
        <v>24.375</v>
      </c>
      <c r="J13" s="45">
        <f t="shared" si="6"/>
        <v>22.5</v>
      </c>
      <c r="K13" s="45">
        <f t="shared" si="6"/>
        <v>20.625</v>
      </c>
      <c r="L13" s="45">
        <f t="shared" si="6"/>
        <v>18.75</v>
      </c>
      <c r="M13" s="45">
        <f t="shared" si="6"/>
        <v>16.875</v>
      </c>
      <c r="N13" s="45">
        <f t="shared" si="6"/>
        <v>15</v>
      </c>
      <c r="O13" s="45">
        <f t="shared" si="6"/>
        <v>13.125</v>
      </c>
      <c r="P13" s="45">
        <f t="shared" si="6"/>
        <v>11.25</v>
      </c>
      <c r="Q13" s="45">
        <f t="shared" si="6"/>
        <v>9.375</v>
      </c>
      <c r="R13" s="45">
        <f t="shared" si="6"/>
        <v>7.5</v>
      </c>
      <c r="S13" s="45">
        <f t="shared" si="6"/>
        <v>5.625</v>
      </c>
      <c r="T13" s="45">
        <f t="shared" si="6"/>
        <v>3.75</v>
      </c>
      <c r="U13" s="45">
        <f t="shared" si="6"/>
        <v>1.875</v>
      </c>
      <c r="V13" s="45">
        <f t="shared" si="6"/>
        <v>0</v>
      </c>
    </row>
    <row r="14" spans="1:22" x14ac:dyDescent="0.25">
      <c r="A14" s="48" t="s">
        <v>74</v>
      </c>
      <c r="B14" s="49">
        <f ca="1">OFFSET('Sprint 2'!$B$12,0,0,1,COUNT('Sprint 2'!$B$12:$V$12))</f>
        <v>37.5</v>
      </c>
      <c r="C14" s="49">
        <f ca="1">OFFSET('Sprint 2'!$B$12,0,0,1,COUNT('Sprint 2'!$B$12:$V$12))</f>
        <v>37.5</v>
      </c>
      <c r="D14" s="49">
        <f ca="1">OFFSET('Sprint 2'!$B$12,0,0,1,COUNT('Sprint 2'!$B$12:$V$12))</f>
        <v>37.5</v>
      </c>
      <c r="E14" s="49">
        <f ca="1">OFFSET('Sprint 2'!$B$12,0,0,1,COUNT('Sprint 2'!$B$12:$V$12))</f>
        <v>37.5</v>
      </c>
      <c r="F14" s="49">
        <f ca="1">OFFSET('Sprint 2'!$B$12,0,0,1,COUNT('Sprint 2'!$B$12:$V$12))</f>
        <v>37.5</v>
      </c>
      <c r="G14" s="49">
        <f ca="1">OFFSET('Sprint 2'!$B$12,0,0,1,COUNT('Sprint 2'!$B$12:$V$12))</f>
        <v>37.5</v>
      </c>
      <c r="H14" s="49">
        <f ca="1">OFFSET('Sprint 2'!$B$12,0,0,1,COUNT('Sprint 2'!$B$12:$V$12))</f>
        <v>37.5</v>
      </c>
      <c r="I14" s="49">
        <f ca="1">OFFSET('Sprint 2'!$B$12,0,0,1,COUNT('Sprint 2'!$B$12:$V$12))</f>
        <v>37.5</v>
      </c>
      <c r="J14" s="49">
        <f ca="1">OFFSET('Sprint 2'!$B$12,0,0,1,COUNT('Sprint 2'!$B$12:$V$12))</f>
        <v>37.5</v>
      </c>
      <c r="K14" s="49">
        <f ca="1">OFFSET('Sprint 2'!$B$12,0,0,1,COUNT('Sprint 2'!$B$12:$V$12))</f>
        <v>37.5</v>
      </c>
      <c r="L14" s="49">
        <f ca="1">OFFSET('Sprint 2'!$B$12,0,0,1,COUNT('Sprint 2'!$B$12:$V$12))</f>
        <v>37.5</v>
      </c>
      <c r="M14" s="49">
        <f ca="1">OFFSET('Sprint 2'!$B$12,0,0,1,COUNT('Sprint 2'!$B$12:$V$12))</f>
        <v>37.5</v>
      </c>
      <c r="N14" s="49">
        <f ca="1">OFFSET('Sprint 2'!$B$12,0,0,1,COUNT('Sprint 2'!$B$12:$V$12))</f>
        <v>37.5</v>
      </c>
      <c r="O14" s="49">
        <f ca="1">OFFSET('Sprint 2'!$B$12,0,0,1,COUNT('Sprint 2'!$B$12:$V$12))</f>
        <v>37.5</v>
      </c>
      <c r="P14" s="49">
        <f ca="1">OFFSET('Sprint 2'!$B$12,0,0,1,COUNT('Sprint 2'!$B$12:$V$12))</f>
        <v>29.5</v>
      </c>
      <c r="Q14" s="49">
        <f ca="1">OFFSET('Sprint 2'!$B$12,0,0,1,COUNT('Sprint 2'!$B$12:$V$12))</f>
        <v>24.5</v>
      </c>
      <c r="R14" s="49">
        <f ca="1">OFFSET('Sprint 2'!$B$12,0,0,1,COUNT('Sprint 2'!$B$12:$V$12))</f>
        <v>24.5</v>
      </c>
      <c r="S14" s="49">
        <f ca="1">OFFSET('Sprint 2'!$B$12,0,0,1,COUNT('Sprint 2'!$B$12:$V$12))</f>
        <v>24.5</v>
      </c>
      <c r="T14" s="49">
        <f ca="1">OFFSET('Sprint 2'!$B$12,0,0,1,COUNT('Sprint 2'!$B$12:$V$12))</f>
        <v>24.5</v>
      </c>
      <c r="U14" s="49">
        <f ca="1">OFFSET('Sprint 2'!$B$12,0,0,1,COUNT('Sprint 2'!$B$12:$V$12))</f>
        <v>23</v>
      </c>
      <c r="V14" s="49">
        <f ca="1">OFFSET('Sprint 2'!$B$12,0,0,1,COUNT('Sprint 2'!$B$12:$V$12))</f>
        <v>23</v>
      </c>
    </row>
    <row r="15" spans="1:22" x14ac:dyDescent="0.25">
      <c r="A15" s="48" t="s">
        <v>75</v>
      </c>
      <c r="B15" s="50">
        <f ca="1">B14/$B$13</f>
        <v>1</v>
      </c>
      <c r="C15" s="50">
        <f ca="1">100%-(C14/$B$13)</f>
        <v>0</v>
      </c>
      <c r="D15" s="50">
        <f t="shared" ref="D15:Q15" ca="1" si="7">100%-(D14/$B$13)</f>
        <v>0</v>
      </c>
      <c r="E15" s="50">
        <f t="shared" ca="1" si="7"/>
        <v>0</v>
      </c>
      <c r="F15" s="50">
        <f t="shared" ca="1" si="7"/>
        <v>0</v>
      </c>
      <c r="G15" s="50">
        <f t="shared" ca="1" si="7"/>
        <v>0</v>
      </c>
      <c r="H15" s="50">
        <f t="shared" ca="1" si="7"/>
        <v>0</v>
      </c>
      <c r="I15" s="50">
        <f t="shared" ca="1" si="7"/>
        <v>0</v>
      </c>
      <c r="J15" s="50">
        <f t="shared" ca="1" si="7"/>
        <v>0</v>
      </c>
      <c r="K15" s="50">
        <f t="shared" ca="1" si="7"/>
        <v>0</v>
      </c>
      <c r="L15" s="50">
        <f t="shared" ca="1" si="7"/>
        <v>0</v>
      </c>
      <c r="M15" s="50">
        <f t="shared" ca="1" si="7"/>
        <v>0</v>
      </c>
      <c r="N15" s="50">
        <f t="shared" ca="1" si="7"/>
        <v>0</v>
      </c>
      <c r="O15" s="50">
        <f t="shared" ca="1" si="7"/>
        <v>0</v>
      </c>
      <c r="P15" s="50">
        <f t="shared" ca="1" si="7"/>
        <v>0.21333333333333337</v>
      </c>
      <c r="Q15" s="50">
        <f t="shared" ca="1" si="7"/>
        <v>0.34666666666666668</v>
      </c>
      <c r="R15" s="50">
        <f t="shared" ref="R15:V15" ca="1" si="8">100%-(R14/$B$13)</f>
        <v>0.34666666666666668</v>
      </c>
      <c r="S15" s="50">
        <f t="shared" ca="1" si="8"/>
        <v>0.34666666666666668</v>
      </c>
      <c r="T15" s="50">
        <f t="shared" ca="1" si="8"/>
        <v>0.34666666666666668</v>
      </c>
      <c r="U15" s="50">
        <f t="shared" ca="1" si="8"/>
        <v>0.38666666666666671</v>
      </c>
      <c r="V15" s="50">
        <f t="shared" ca="1" si="8"/>
        <v>0.38666666666666671</v>
      </c>
    </row>
    <row r="16" spans="1:22" ht="18.75" x14ac:dyDescent="0.3">
      <c r="A16" s="56" t="s">
        <v>80</v>
      </c>
      <c r="B16" s="56">
        <f>Planejamento!B8*1.5</f>
        <v>42</v>
      </c>
      <c r="C16" s="56" t="s">
        <v>12</v>
      </c>
      <c r="D16" s="4"/>
      <c r="E16" s="4"/>
      <c r="F16" s="4"/>
      <c r="G16" s="4"/>
      <c r="H16" s="4"/>
      <c r="I16" s="4"/>
      <c r="J16" s="4"/>
      <c r="K16" s="4"/>
      <c r="L16" s="4"/>
    </row>
    <row r="17" spans="2:15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2:15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2:15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17" t="s">
        <v>46</v>
      </c>
      <c r="O19" s="61" t="s">
        <v>82</v>
      </c>
    </row>
    <row r="20" spans="2:15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2:15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5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2:15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2:15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2:15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2:15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5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</sheetData>
  <conditionalFormatting sqref="A2:A8">
    <cfRule type="expression" dxfId="21" priority="5" stopIfTrue="1">
      <formula>OR($F2="Planned",$F2="Unplanned")</formula>
    </cfRule>
    <cfRule type="expression" dxfId="20" priority="6" stopIfTrue="1">
      <formula>$F2="Ongoing"</formula>
    </cfRule>
  </conditionalFormatting>
  <conditionalFormatting sqref="A9">
    <cfRule type="expression" dxfId="19" priority="3" stopIfTrue="1">
      <formula>OR($F9="Planned",$F9="Unplanned")</formula>
    </cfRule>
    <cfRule type="expression" dxfId="18" priority="4" stopIfTrue="1">
      <formula>$F9="Ongoing"</formula>
    </cfRule>
  </conditionalFormatting>
  <conditionalFormatting sqref="A10">
    <cfRule type="expression" dxfId="17" priority="1" stopIfTrue="1">
      <formula>OR($F11="Planned",$F11="Unplanned")</formula>
    </cfRule>
    <cfRule type="expression" dxfId="16" priority="2" stopIfTrue="1">
      <formula>$F11="Ongoing"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7"/>
  <sheetViews>
    <sheetView topLeftCell="K1" workbookViewId="0">
      <selection activeCell="Q6" sqref="Q6"/>
    </sheetView>
  </sheetViews>
  <sheetFormatPr defaultRowHeight="15" x14ac:dyDescent="0.25"/>
  <cols>
    <col min="1" max="1" width="29.42578125" customWidth="1"/>
  </cols>
  <sheetData>
    <row r="1" spans="1:22" ht="45" x14ac:dyDescent="0.25">
      <c r="A1" s="15" t="s">
        <v>45</v>
      </c>
      <c r="B1" s="27" t="s">
        <v>76</v>
      </c>
      <c r="C1" s="54">
        <v>43364</v>
      </c>
      <c r="D1" s="53" t="s">
        <v>36</v>
      </c>
      <c r="E1" s="53" t="s">
        <v>37</v>
      </c>
      <c r="F1" s="53" t="s">
        <v>38</v>
      </c>
      <c r="G1" s="53" t="s">
        <v>39</v>
      </c>
      <c r="H1" s="53" t="s">
        <v>40</v>
      </c>
      <c r="I1" s="53" t="s">
        <v>41</v>
      </c>
      <c r="J1" s="53" t="s">
        <v>42</v>
      </c>
      <c r="K1" s="53" t="s">
        <v>43</v>
      </c>
      <c r="L1" s="53" t="s">
        <v>44</v>
      </c>
      <c r="M1" s="53" t="s">
        <v>135</v>
      </c>
      <c r="N1" s="53" t="s">
        <v>136</v>
      </c>
      <c r="O1" s="53" t="s">
        <v>137</v>
      </c>
      <c r="P1" s="53" t="s">
        <v>138</v>
      </c>
      <c r="Q1" s="53" t="s">
        <v>139</v>
      </c>
      <c r="R1" s="53" t="s">
        <v>147</v>
      </c>
      <c r="S1" s="53" t="s">
        <v>148</v>
      </c>
      <c r="T1" s="53" t="s">
        <v>149</v>
      </c>
      <c r="U1" s="53" t="s">
        <v>150</v>
      </c>
      <c r="V1" s="53" t="s">
        <v>151</v>
      </c>
    </row>
    <row r="2" spans="1:22" x14ac:dyDescent="0.25">
      <c r="A2" s="86" t="s">
        <v>152</v>
      </c>
      <c r="B2" s="87">
        <v>2.5</v>
      </c>
      <c r="C2" s="18"/>
      <c r="D2" s="18"/>
      <c r="E2" s="18"/>
      <c r="F2" s="18"/>
      <c r="G2" s="18"/>
      <c r="H2" s="18"/>
      <c r="I2" s="18"/>
      <c r="J2" s="18"/>
      <c r="K2" s="18"/>
      <c r="L2" s="18">
        <v>5</v>
      </c>
      <c r="M2" s="18">
        <v>5</v>
      </c>
      <c r="N2" s="18">
        <v>5</v>
      </c>
      <c r="O2" s="18">
        <v>8</v>
      </c>
      <c r="P2" s="18">
        <v>5</v>
      </c>
      <c r="Q2" s="18"/>
      <c r="R2" s="18"/>
      <c r="S2" s="18"/>
      <c r="T2" s="18"/>
      <c r="U2" s="18"/>
      <c r="V2" s="18"/>
    </row>
    <row r="3" spans="1:22" x14ac:dyDescent="0.25">
      <c r="A3" s="22" t="s">
        <v>134</v>
      </c>
      <c r="B3" s="87">
        <f>'Backlog Produto'!E21</f>
        <v>5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>
        <v>3</v>
      </c>
      <c r="R3" s="18"/>
      <c r="S3" s="18"/>
      <c r="T3" s="18"/>
      <c r="U3" s="18"/>
      <c r="V3" s="18"/>
    </row>
    <row r="4" spans="1:22" x14ac:dyDescent="0.25">
      <c r="A4" s="22" t="s">
        <v>122</v>
      </c>
      <c r="B4" s="87">
        <f>'Backlog Produto'!E22</f>
        <v>10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>
        <v>5</v>
      </c>
      <c r="R4" s="18"/>
      <c r="S4" s="18"/>
      <c r="T4" s="18"/>
      <c r="U4" s="18"/>
      <c r="V4" s="18"/>
    </row>
    <row r="5" spans="1:22" x14ac:dyDescent="0.25">
      <c r="A5" s="22" t="s">
        <v>120</v>
      </c>
      <c r="B5" s="87">
        <f>'Backlog Produto'!E23</f>
        <v>10</v>
      </c>
      <c r="C5" s="87"/>
      <c r="D5" s="87"/>
      <c r="E5" s="87"/>
      <c r="F5" s="87"/>
      <c r="G5" s="87"/>
      <c r="H5" s="87"/>
      <c r="I5" s="87"/>
      <c r="J5" s="87"/>
      <c r="K5" s="87"/>
      <c r="L5" s="18"/>
      <c r="M5" s="18"/>
      <c r="N5" s="18"/>
      <c r="O5" s="18"/>
      <c r="P5" s="18"/>
      <c r="Q5" s="18">
        <v>2</v>
      </c>
      <c r="R5" s="18"/>
      <c r="S5" s="18"/>
      <c r="T5" s="18"/>
      <c r="U5" s="18"/>
      <c r="V5" s="18"/>
    </row>
    <row r="6" spans="1:22" x14ac:dyDescent="0.25">
      <c r="A6" s="86"/>
      <c r="B6" s="86"/>
      <c r="C6" s="87"/>
      <c r="D6" s="87"/>
      <c r="E6" s="87"/>
      <c r="F6" s="87"/>
      <c r="G6" s="87"/>
      <c r="H6" s="87"/>
      <c r="I6" s="87"/>
      <c r="J6" s="87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25">
      <c r="A7" s="22"/>
      <c r="B7" s="8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25">
      <c r="A8" s="22"/>
      <c r="B8" s="8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25">
      <c r="A9" s="23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25">
      <c r="A10" s="23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25">
      <c r="A11" s="23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25">
      <c r="A12" s="46" t="s">
        <v>34</v>
      </c>
      <c r="B12" s="47">
        <f>SUM(B3:B11)</f>
        <v>25</v>
      </c>
      <c r="C12" s="47">
        <f>B12-SUM(C2:C11)</f>
        <v>25</v>
      </c>
      <c r="D12" s="47">
        <f t="shared" ref="D12:Q12" si="0">C12-SUM(D2:D11)</f>
        <v>25</v>
      </c>
      <c r="E12" s="47">
        <f t="shared" si="0"/>
        <v>25</v>
      </c>
      <c r="F12" s="47">
        <f t="shared" si="0"/>
        <v>25</v>
      </c>
      <c r="G12" s="47">
        <f t="shared" si="0"/>
        <v>25</v>
      </c>
      <c r="H12" s="47">
        <f t="shared" si="0"/>
        <v>25</v>
      </c>
      <c r="I12" s="47">
        <f t="shared" si="0"/>
        <v>25</v>
      </c>
      <c r="J12" s="47">
        <f t="shared" si="0"/>
        <v>25</v>
      </c>
      <c r="K12" s="47">
        <f t="shared" si="0"/>
        <v>25</v>
      </c>
      <c r="L12" s="47">
        <f t="shared" si="0"/>
        <v>20</v>
      </c>
      <c r="M12" s="47">
        <f t="shared" si="0"/>
        <v>15</v>
      </c>
      <c r="N12" s="47">
        <f t="shared" si="0"/>
        <v>10</v>
      </c>
      <c r="O12" s="47">
        <f t="shared" si="0"/>
        <v>2</v>
      </c>
      <c r="P12" s="47">
        <f t="shared" si="0"/>
        <v>-3</v>
      </c>
      <c r="Q12" s="47">
        <f t="shared" si="0"/>
        <v>-13</v>
      </c>
      <c r="R12" s="47">
        <f t="shared" ref="R12:V12" si="1">Q12-SUM(R2:R11)</f>
        <v>-13</v>
      </c>
      <c r="S12" s="47">
        <f t="shared" si="1"/>
        <v>-13</v>
      </c>
      <c r="T12" s="47">
        <f t="shared" si="1"/>
        <v>-13</v>
      </c>
      <c r="U12" s="47">
        <f t="shared" si="1"/>
        <v>-13</v>
      </c>
      <c r="V12" s="47">
        <f t="shared" si="1"/>
        <v>-13</v>
      </c>
    </row>
    <row r="13" spans="1:22" x14ac:dyDescent="0.25">
      <c r="A13" s="43" t="s">
        <v>35</v>
      </c>
      <c r="B13" s="44">
        <f>B12</f>
        <v>25</v>
      </c>
      <c r="C13" s="45">
        <f>B13-($B$13/20)</f>
        <v>23.75</v>
      </c>
      <c r="D13" s="45">
        <f t="shared" ref="D13:V13" si="2">C13-($B$13/20)</f>
        <v>22.5</v>
      </c>
      <c r="E13" s="45">
        <f t="shared" si="2"/>
        <v>21.25</v>
      </c>
      <c r="F13" s="45">
        <f t="shared" si="2"/>
        <v>20</v>
      </c>
      <c r="G13" s="45">
        <f t="shared" si="2"/>
        <v>18.75</v>
      </c>
      <c r="H13" s="45">
        <f t="shared" si="2"/>
        <v>17.5</v>
      </c>
      <c r="I13" s="45">
        <f t="shared" si="2"/>
        <v>16.25</v>
      </c>
      <c r="J13" s="45">
        <f t="shared" si="2"/>
        <v>15</v>
      </c>
      <c r="K13" s="45">
        <f t="shared" si="2"/>
        <v>13.75</v>
      </c>
      <c r="L13" s="45">
        <f t="shared" si="2"/>
        <v>12.5</v>
      </c>
      <c r="M13" s="45">
        <f t="shared" si="2"/>
        <v>11.25</v>
      </c>
      <c r="N13" s="45">
        <f t="shared" si="2"/>
        <v>10</v>
      </c>
      <c r="O13" s="45">
        <f t="shared" si="2"/>
        <v>8.75</v>
      </c>
      <c r="P13" s="45">
        <f t="shared" si="2"/>
        <v>7.5</v>
      </c>
      <c r="Q13" s="45">
        <f t="shared" si="2"/>
        <v>6.25</v>
      </c>
      <c r="R13" s="45">
        <f t="shared" si="2"/>
        <v>5</v>
      </c>
      <c r="S13" s="45">
        <f t="shared" si="2"/>
        <v>3.75</v>
      </c>
      <c r="T13" s="45">
        <f t="shared" si="2"/>
        <v>2.5</v>
      </c>
      <c r="U13" s="45">
        <f t="shared" si="2"/>
        <v>1.25</v>
      </c>
      <c r="V13" s="45">
        <f t="shared" si="2"/>
        <v>0</v>
      </c>
    </row>
    <row r="14" spans="1:22" x14ac:dyDescent="0.25">
      <c r="A14" s="48" t="s">
        <v>74</v>
      </c>
      <c r="B14" s="49">
        <f ca="1">OFFSET('Sprint 1'!$B$12,0,0,1,COUNT('Sprint 1'!$B$12:$L$12))</f>
        <v>25.5</v>
      </c>
      <c r="C14" s="49">
        <f ca="1">OFFSET('Sprint 2'!$B$12,0,0,1,COUNT('Sprint 2'!$B$12:$V$12))</f>
        <v>37.5</v>
      </c>
      <c r="D14" s="49">
        <f ca="1">OFFSET('Sprint 2'!$B$12,0,0,1,COUNT('Sprint 2'!$B$12:$V$12))</f>
        <v>37.5</v>
      </c>
      <c r="E14" s="49">
        <f ca="1">OFFSET('Sprint 2'!$B$12,0,0,1,COUNT('Sprint 2'!$B$12:$V$12))</f>
        <v>37.5</v>
      </c>
      <c r="F14" s="49">
        <f ca="1">OFFSET('Sprint 2'!$B$12,0,0,1,COUNT('Sprint 2'!$B$12:$V$12))</f>
        <v>37.5</v>
      </c>
      <c r="G14" s="49">
        <f ca="1">OFFSET('Sprint 2'!$B$12,0,0,1,COUNT('Sprint 2'!$B$12:$V$12))</f>
        <v>37.5</v>
      </c>
      <c r="H14" s="49">
        <f ca="1">OFFSET('Sprint 2'!$B$12,0,0,1,COUNT('Sprint 2'!$B$12:$V$12))</f>
        <v>37.5</v>
      </c>
      <c r="I14" s="49">
        <f ca="1">OFFSET('Sprint 2'!$B$12,0,0,1,COUNT('Sprint 2'!$B$12:$V$12))</f>
        <v>37.5</v>
      </c>
      <c r="J14" s="49">
        <f ca="1">OFFSET('Sprint 2'!$B$12,0,0,1,COUNT('Sprint 2'!$B$12:$V$12))</f>
        <v>37.5</v>
      </c>
      <c r="K14" s="49">
        <f ca="1">OFFSET('Sprint 2'!$B$12,0,0,1,COUNT('Sprint 2'!$B$12:$V$12))</f>
        <v>37.5</v>
      </c>
      <c r="L14" s="49">
        <f ca="1">OFFSET('Sprint 2'!$B$12,0,0,1,COUNT('Sprint 2'!$B$12:$V$12))</f>
        <v>37.5</v>
      </c>
      <c r="M14" s="49">
        <f ca="1">OFFSET('Sprint 2'!$B$12,0,0,1,COUNT('Sprint 2'!$B$12:$V$12))</f>
        <v>37.5</v>
      </c>
      <c r="N14" s="49">
        <f ca="1">OFFSET('Sprint 2'!$B$12,0,0,1,COUNT('Sprint 2'!$B$12:$V$12))</f>
        <v>37.5</v>
      </c>
      <c r="O14" s="49">
        <f ca="1">OFFSET('Sprint 2'!$B$12,0,0,1,COUNT('Sprint 2'!$B$12:$V$12))</f>
        <v>37.5</v>
      </c>
      <c r="P14" s="49">
        <f ca="1">OFFSET('Sprint 2'!$B$12,0,0,1,COUNT('Sprint 2'!$B$12:$V$12))</f>
        <v>29.5</v>
      </c>
      <c r="Q14" s="49">
        <f ca="1">OFFSET('Sprint 2'!$B$12,0,0,1,COUNT('Sprint 2'!$B$12:$V$12))</f>
        <v>24.5</v>
      </c>
      <c r="R14" s="49">
        <f ca="1">OFFSET('Sprint 2'!$B$12,0,0,1,COUNT('Sprint 2'!$B$12:$V$12))</f>
        <v>24.5</v>
      </c>
      <c r="S14" s="49">
        <f ca="1">OFFSET('Sprint 2'!$B$12,0,0,1,COUNT('Sprint 2'!$B$12:$V$12))</f>
        <v>24.5</v>
      </c>
      <c r="T14" s="49">
        <f ca="1">OFFSET('Sprint 2'!$B$12,0,0,1,COUNT('Sprint 2'!$B$12:$V$12))</f>
        <v>24.5</v>
      </c>
      <c r="U14" s="49">
        <f ca="1">OFFSET('Sprint 2'!$B$12,0,0,1,COUNT('Sprint 2'!$B$12:$V$12))</f>
        <v>23</v>
      </c>
      <c r="V14" s="49">
        <f ca="1">OFFSET('Sprint 2'!$B$12,0,0,1,COUNT('Sprint 2'!$B$12:$V$12))</f>
        <v>23</v>
      </c>
    </row>
    <row r="15" spans="1:22" x14ac:dyDescent="0.25">
      <c r="A15" s="48" t="s">
        <v>75</v>
      </c>
      <c r="B15" s="50">
        <f ca="1">B14/$B$13</f>
        <v>1.02</v>
      </c>
      <c r="C15" s="50">
        <f ca="1">100%-(C14/$B$13)</f>
        <v>-0.5</v>
      </c>
      <c r="D15" s="50">
        <f t="shared" ref="D15:V15" ca="1" si="3">100%-(D14/$B$13)</f>
        <v>-0.5</v>
      </c>
      <c r="E15" s="50">
        <f t="shared" ca="1" si="3"/>
        <v>-0.5</v>
      </c>
      <c r="F15" s="50">
        <f t="shared" ca="1" si="3"/>
        <v>-0.5</v>
      </c>
      <c r="G15" s="50">
        <f t="shared" ca="1" si="3"/>
        <v>-0.5</v>
      </c>
      <c r="H15" s="50">
        <f t="shared" ca="1" si="3"/>
        <v>-0.5</v>
      </c>
      <c r="I15" s="50">
        <f t="shared" ca="1" si="3"/>
        <v>-0.5</v>
      </c>
      <c r="J15" s="50">
        <f t="shared" ca="1" si="3"/>
        <v>-0.5</v>
      </c>
      <c r="K15" s="50">
        <f t="shared" ca="1" si="3"/>
        <v>-0.5</v>
      </c>
      <c r="L15" s="50">
        <f t="shared" ca="1" si="3"/>
        <v>-0.5</v>
      </c>
      <c r="M15" s="50">
        <f t="shared" ca="1" si="3"/>
        <v>-0.5</v>
      </c>
      <c r="N15" s="50">
        <f t="shared" ca="1" si="3"/>
        <v>-0.5</v>
      </c>
      <c r="O15" s="50">
        <f t="shared" ca="1" si="3"/>
        <v>-0.5</v>
      </c>
      <c r="P15" s="50">
        <f t="shared" ca="1" si="3"/>
        <v>-0.17999999999999994</v>
      </c>
      <c r="Q15" s="50">
        <f t="shared" ca="1" si="3"/>
        <v>2.0000000000000018E-2</v>
      </c>
      <c r="R15" s="50">
        <f t="shared" ca="1" si="3"/>
        <v>2.0000000000000018E-2</v>
      </c>
      <c r="S15" s="50">
        <f t="shared" ca="1" si="3"/>
        <v>2.0000000000000018E-2</v>
      </c>
      <c r="T15" s="50">
        <f t="shared" ca="1" si="3"/>
        <v>2.0000000000000018E-2</v>
      </c>
      <c r="U15" s="50">
        <f t="shared" ca="1" si="3"/>
        <v>7.999999999999996E-2</v>
      </c>
      <c r="V15" s="50">
        <f t="shared" ca="1" si="3"/>
        <v>7.999999999999996E-2</v>
      </c>
    </row>
    <row r="16" spans="1:22" ht="18.75" x14ac:dyDescent="0.3">
      <c r="A16" s="56" t="s">
        <v>80</v>
      </c>
      <c r="B16" s="56">
        <f>Planejamento!B8*1.5</f>
        <v>42</v>
      </c>
      <c r="C16" s="56" t="s">
        <v>12</v>
      </c>
      <c r="D16" s="4"/>
      <c r="E16" s="4"/>
      <c r="F16" s="4"/>
      <c r="G16" s="4"/>
      <c r="H16" s="4"/>
      <c r="I16" s="4"/>
      <c r="J16" s="4"/>
      <c r="K16" s="4"/>
      <c r="L16" s="4"/>
    </row>
    <row r="17" spans="2:15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2:15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2:15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17" t="s">
        <v>46</v>
      </c>
      <c r="O19" s="61" t="s">
        <v>82</v>
      </c>
    </row>
    <row r="20" spans="2:15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2:15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5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2:15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2:15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2:15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2:15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5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</sheetData>
  <conditionalFormatting sqref="A7:A8">
    <cfRule type="expression" dxfId="15" priority="3" stopIfTrue="1">
      <formula>OR($F7="Planned",$F7="Unplanned")</formula>
    </cfRule>
    <cfRule type="expression" dxfId="14" priority="4" stopIfTrue="1">
      <formula>$F7="Ongoing"</formula>
    </cfRule>
  </conditionalFormatting>
  <conditionalFormatting sqref="A3:A5">
    <cfRule type="expression" dxfId="13" priority="1" stopIfTrue="1">
      <formula>OR($F4="Planned",$F4="Unplanned")</formula>
    </cfRule>
    <cfRule type="expression" dxfId="12" priority="2" stopIfTrue="1">
      <formula>$F4="Ongoing"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7"/>
  <sheetViews>
    <sheetView workbookViewId="0">
      <selection activeCell="K4" sqref="K4"/>
    </sheetView>
  </sheetViews>
  <sheetFormatPr defaultRowHeight="15" x14ac:dyDescent="0.25"/>
  <cols>
    <col min="1" max="1" width="25.7109375" customWidth="1"/>
    <col min="13" max="17" width="9.140625" style="95"/>
  </cols>
  <sheetData>
    <row r="1" spans="1:17" ht="45" x14ac:dyDescent="0.25">
      <c r="A1" s="15" t="s">
        <v>45</v>
      </c>
      <c r="B1" s="27" t="s">
        <v>76</v>
      </c>
      <c r="C1" s="54">
        <v>43378</v>
      </c>
      <c r="D1" s="53" t="s">
        <v>36</v>
      </c>
      <c r="E1" s="53" t="s">
        <v>37</v>
      </c>
      <c r="F1" s="53" t="s">
        <v>38</v>
      </c>
      <c r="G1" s="53" t="s">
        <v>39</v>
      </c>
      <c r="H1" s="53" t="s">
        <v>40</v>
      </c>
      <c r="I1" s="53" t="s">
        <v>41</v>
      </c>
      <c r="J1" s="53" t="s">
        <v>42</v>
      </c>
      <c r="K1" s="53" t="s">
        <v>43</v>
      </c>
      <c r="L1" s="53" t="s">
        <v>44</v>
      </c>
      <c r="M1" s="96"/>
      <c r="N1" s="96"/>
      <c r="O1" s="96"/>
      <c r="P1" s="96"/>
      <c r="Q1" s="96"/>
    </row>
    <row r="2" spans="1:17" x14ac:dyDescent="0.25">
      <c r="A2" s="22" t="s">
        <v>124</v>
      </c>
      <c r="B2" s="87">
        <f>'Backlog Produto'!E25</f>
        <v>15</v>
      </c>
      <c r="C2" s="18"/>
      <c r="D2" s="18"/>
      <c r="E2" s="18"/>
      <c r="F2" s="18"/>
      <c r="G2" s="18"/>
      <c r="H2" s="18"/>
      <c r="I2" s="18"/>
      <c r="J2" s="18"/>
      <c r="K2" s="18">
        <v>2</v>
      </c>
      <c r="L2" s="18"/>
      <c r="M2" s="97"/>
      <c r="N2" s="97"/>
      <c r="O2" s="97"/>
      <c r="P2" s="97"/>
      <c r="Q2" s="97"/>
    </row>
    <row r="3" spans="1:17" x14ac:dyDescent="0.25">
      <c r="A3" s="22" t="s">
        <v>125</v>
      </c>
      <c r="B3" s="87">
        <f>'Backlog Produto'!E26</f>
        <v>10</v>
      </c>
      <c r="C3" s="18"/>
      <c r="D3" s="18"/>
      <c r="E3" s="18"/>
      <c r="F3" s="18"/>
      <c r="G3" s="18"/>
      <c r="H3" s="18"/>
      <c r="I3" s="18"/>
      <c r="J3" s="18"/>
      <c r="K3" s="18">
        <v>1</v>
      </c>
      <c r="L3" s="18"/>
      <c r="M3" s="97"/>
      <c r="N3" s="97"/>
      <c r="O3" s="97"/>
      <c r="P3" s="97"/>
      <c r="Q3" s="97"/>
    </row>
    <row r="4" spans="1:17" x14ac:dyDescent="0.25">
      <c r="A4" s="86"/>
      <c r="B4" s="86"/>
      <c r="C4" s="18"/>
      <c r="D4" s="18"/>
      <c r="E4" s="18"/>
      <c r="F4" s="18"/>
      <c r="G4" s="18"/>
      <c r="H4" s="18"/>
      <c r="I4" s="18"/>
      <c r="J4" s="18"/>
      <c r="K4" s="18"/>
      <c r="L4" s="18"/>
      <c r="M4" s="97"/>
      <c r="N4" s="97"/>
      <c r="O4" s="97"/>
      <c r="P4" s="97"/>
      <c r="Q4" s="97"/>
    </row>
    <row r="5" spans="1:17" x14ac:dyDescent="0.25">
      <c r="A5" s="22"/>
      <c r="B5" s="87"/>
      <c r="C5" s="87"/>
      <c r="D5" s="87"/>
      <c r="E5" s="87"/>
      <c r="F5" s="87"/>
      <c r="G5" s="87"/>
      <c r="H5" s="87"/>
      <c r="I5" s="87"/>
      <c r="J5" s="87"/>
      <c r="K5" s="87"/>
      <c r="L5" s="18"/>
      <c r="M5" s="97"/>
      <c r="N5" s="97"/>
      <c r="O5" s="97"/>
      <c r="P5" s="97"/>
      <c r="Q5" s="97"/>
    </row>
    <row r="6" spans="1:17" x14ac:dyDescent="0.25">
      <c r="A6" s="22"/>
      <c r="B6" s="87"/>
      <c r="C6" s="87"/>
      <c r="D6" s="87"/>
      <c r="E6" s="87"/>
      <c r="F6" s="87"/>
      <c r="G6" s="87"/>
      <c r="H6" s="87"/>
      <c r="I6" s="87"/>
      <c r="J6" s="87"/>
      <c r="K6" s="87"/>
      <c r="L6" s="18"/>
      <c r="M6" s="97"/>
      <c r="N6" s="97"/>
      <c r="O6" s="97"/>
      <c r="P6" s="97"/>
      <c r="Q6" s="97"/>
    </row>
    <row r="7" spans="1:17" x14ac:dyDescent="0.25">
      <c r="A7" s="22"/>
      <c r="B7" s="87"/>
      <c r="C7" s="18"/>
      <c r="D7" s="18"/>
      <c r="E7" s="18"/>
      <c r="F7" s="18"/>
      <c r="G7" s="18"/>
      <c r="H7" s="18"/>
      <c r="I7" s="18"/>
      <c r="J7" s="18"/>
      <c r="K7" s="18"/>
      <c r="L7" s="18"/>
      <c r="M7" s="97"/>
      <c r="N7" s="97"/>
      <c r="O7" s="97"/>
      <c r="P7" s="97"/>
      <c r="Q7" s="97"/>
    </row>
    <row r="8" spans="1:17" x14ac:dyDescent="0.25">
      <c r="A8" s="22"/>
      <c r="B8" s="87"/>
      <c r="C8" s="18"/>
      <c r="D8" s="18"/>
      <c r="E8" s="18"/>
      <c r="F8" s="18"/>
      <c r="G8" s="18"/>
      <c r="H8" s="18"/>
      <c r="I8" s="18"/>
      <c r="J8" s="18"/>
      <c r="K8" s="18"/>
      <c r="L8" s="18"/>
      <c r="M8" s="97"/>
      <c r="N8" s="97"/>
      <c r="O8" s="97"/>
      <c r="P8" s="97"/>
      <c r="Q8" s="97"/>
    </row>
    <row r="9" spans="1:17" x14ac:dyDescent="0.25">
      <c r="A9" s="23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97"/>
      <c r="N9" s="97"/>
      <c r="O9" s="97"/>
      <c r="P9" s="97"/>
      <c r="Q9" s="97"/>
    </row>
    <row r="10" spans="1:17" x14ac:dyDescent="0.25">
      <c r="A10" s="23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97"/>
      <c r="N10" s="97"/>
      <c r="O10" s="97"/>
      <c r="P10" s="97"/>
      <c r="Q10" s="97"/>
    </row>
    <row r="11" spans="1:17" x14ac:dyDescent="0.25">
      <c r="A11" s="23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97"/>
      <c r="N11" s="97"/>
      <c r="O11" s="97"/>
      <c r="P11" s="97"/>
      <c r="Q11" s="97"/>
    </row>
    <row r="12" spans="1:17" x14ac:dyDescent="0.25">
      <c r="A12" s="46" t="s">
        <v>34</v>
      </c>
      <c r="B12" s="47">
        <f>SUM(B2:B11)</f>
        <v>25</v>
      </c>
      <c r="C12" s="47">
        <f>B12-SUM(C2:C11)</f>
        <v>25</v>
      </c>
      <c r="D12" s="47">
        <f t="shared" ref="D12:L12" si="0">C12-SUM(D2:D11)</f>
        <v>25</v>
      </c>
      <c r="E12" s="47">
        <f t="shared" si="0"/>
        <v>25</v>
      </c>
      <c r="F12" s="47">
        <f t="shared" si="0"/>
        <v>25</v>
      </c>
      <c r="G12" s="47">
        <f t="shared" si="0"/>
        <v>25</v>
      </c>
      <c r="H12" s="47">
        <f t="shared" si="0"/>
        <v>25</v>
      </c>
      <c r="I12" s="47">
        <f t="shared" si="0"/>
        <v>25</v>
      </c>
      <c r="J12" s="47">
        <f t="shared" si="0"/>
        <v>25</v>
      </c>
      <c r="K12" s="47">
        <f>J12-SUM(K2:K11)</f>
        <v>22</v>
      </c>
      <c r="L12" s="47">
        <f t="shared" si="0"/>
        <v>22</v>
      </c>
      <c r="M12" s="98"/>
      <c r="N12" s="98"/>
      <c r="O12" s="98"/>
      <c r="P12" s="98"/>
      <c r="Q12" s="98"/>
    </row>
    <row r="13" spans="1:17" x14ac:dyDescent="0.25">
      <c r="A13" s="43" t="s">
        <v>35</v>
      </c>
      <c r="B13" s="44">
        <f>B12</f>
        <v>25</v>
      </c>
      <c r="C13" s="45">
        <f>B13-($B$13/10)</f>
        <v>22.5</v>
      </c>
      <c r="D13" s="45">
        <f t="shared" ref="D13:L13" si="1">C13-($B$13/10)</f>
        <v>20</v>
      </c>
      <c r="E13" s="45">
        <f t="shared" si="1"/>
        <v>17.5</v>
      </c>
      <c r="F13" s="45">
        <f t="shared" si="1"/>
        <v>15</v>
      </c>
      <c r="G13" s="45">
        <f t="shared" si="1"/>
        <v>12.5</v>
      </c>
      <c r="H13" s="45">
        <f t="shared" si="1"/>
        <v>10</v>
      </c>
      <c r="I13" s="45">
        <f t="shared" si="1"/>
        <v>7.5</v>
      </c>
      <c r="J13" s="45">
        <f t="shared" si="1"/>
        <v>5</v>
      </c>
      <c r="K13" s="45">
        <f t="shared" si="1"/>
        <v>2.5</v>
      </c>
      <c r="L13" s="45">
        <f t="shared" si="1"/>
        <v>0</v>
      </c>
      <c r="M13" s="99"/>
      <c r="N13" s="99"/>
      <c r="O13" s="99"/>
      <c r="P13" s="99"/>
      <c r="Q13" s="99"/>
    </row>
    <row r="14" spans="1:17" x14ac:dyDescent="0.25">
      <c r="A14" s="48" t="s">
        <v>74</v>
      </c>
      <c r="B14" s="49">
        <f ca="1">OFFSET('Sprint 1'!$B$12,0,0,1,COUNT('Sprint 1'!$B$12:$L$12))</f>
        <v>25.5</v>
      </c>
      <c r="C14" s="49">
        <f ca="1">OFFSET('Sprint 1'!$B$12,0,0,1,COUNT('Sprint 1'!$B$12:$L$12))</f>
        <v>23</v>
      </c>
      <c r="D14" s="49">
        <f ca="1">OFFSET('Sprint 1'!$B$12,0,0,1,COUNT('Sprint 1'!$B$12:$Q$12))</f>
        <v>23</v>
      </c>
      <c r="E14" s="49">
        <f ca="1">OFFSET('Sprint 1'!$B$12,0,0,1,COUNT('Sprint 1'!$B$12:$Q$12))</f>
        <v>23</v>
      </c>
      <c r="F14" s="49">
        <f ca="1">OFFSET('Sprint 1'!$B$12,0,0,1,COUNT('Sprint 1'!$B$12:$Q$12))</f>
        <v>23</v>
      </c>
      <c r="G14" s="49">
        <f ca="1">OFFSET('Sprint 1'!$B$12,0,0,1,COUNT('Sprint 1'!$B$12:$Q$12))</f>
        <v>23</v>
      </c>
      <c r="H14" s="49">
        <f ca="1">OFFSET('Sprint 1'!$B$12,0,0,1,COUNT('Sprint 1'!$B$12:$Q$12))</f>
        <v>19</v>
      </c>
      <c r="I14" s="49">
        <f ca="1">OFFSET('Sprint 1'!$B$12,0,0,1,COUNT('Sprint 1'!$B$12:$Q$12))</f>
        <v>19</v>
      </c>
      <c r="J14" s="49">
        <f ca="1">OFFSET('Sprint 1'!$B$12,0,0,1,COUNT('Sprint 1'!$B$12:$Q$12))</f>
        <v>11.5</v>
      </c>
      <c r="K14" s="49">
        <f ca="1">OFFSET('Sprint 1'!$B$12,0,0,1,COUNT('Sprint 1'!$B$12:$Q$12))</f>
        <v>4</v>
      </c>
      <c r="L14" s="49">
        <f ca="1">OFFSET('Sprint 1'!$B$12,0,0,1,COUNT('Sprint 1'!$B$12:$Q$12))</f>
        <v>2</v>
      </c>
      <c r="M14" s="100"/>
      <c r="N14" s="100"/>
      <c r="O14" s="100"/>
      <c r="P14" s="100"/>
      <c r="Q14" s="100"/>
    </row>
    <row r="15" spans="1:17" x14ac:dyDescent="0.25">
      <c r="A15" s="48" t="s">
        <v>75</v>
      </c>
      <c r="B15" s="50">
        <f ca="1">B14/$B$13</f>
        <v>1.02</v>
      </c>
      <c r="C15" s="50">
        <f t="shared" ref="C15:L15" ca="1" si="2">100%-(C14/$B$13)</f>
        <v>7.999999999999996E-2</v>
      </c>
      <c r="D15" s="50">
        <f t="shared" ca="1" si="2"/>
        <v>7.999999999999996E-2</v>
      </c>
      <c r="E15" s="50">
        <f t="shared" ca="1" si="2"/>
        <v>7.999999999999996E-2</v>
      </c>
      <c r="F15" s="50">
        <f t="shared" ca="1" si="2"/>
        <v>7.999999999999996E-2</v>
      </c>
      <c r="G15" s="50">
        <f t="shared" ca="1" si="2"/>
        <v>7.999999999999996E-2</v>
      </c>
      <c r="H15" s="50">
        <f t="shared" ca="1" si="2"/>
        <v>0.24</v>
      </c>
      <c r="I15" s="50">
        <f t="shared" ca="1" si="2"/>
        <v>0.24</v>
      </c>
      <c r="J15" s="50">
        <f t="shared" ca="1" si="2"/>
        <v>0.54</v>
      </c>
      <c r="K15" s="50">
        <f t="shared" ca="1" si="2"/>
        <v>0.84</v>
      </c>
      <c r="L15" s="50">
        <f t="shared" ca="1" si="2"/>
        <v>0.92</v>
      </c>
      <c r="M15" s="101"/>
      <c r="N15" s="101"/>
      <c r="O15" s="101"/>
      <c r="P15" s="101"/>
      <c r="Q15" s="101"/>
    </row>
    <row r="16" spans="1:17" ht="18.75" x14ac:dyDescent="0.3">
      <c r="A16" s="56" t="s">
        <v>80</v>
      </c>
      <c r="B16" s="56">
        <f>Planejamento!B8</f>
        <v>28</v>
      </c>
      <c r="C16" s="56" t="s">
        <v>12</v>
      </c>
      <c r="D16" s="4"/>
      <c r="E16" s="4"/>
      <c r="F16" s="4"/>
      <c r="G16" s="4"/>
      <c r="H16" s="4"/>
      <c r="I16" s="4"/>
      <c r="J16" s="4"/>
      <c r="K16" s="4"/>
      <c r="L16" s="4"/>
      <c r="M16" s="102"/>
      <c r="N16" s="102"/>
      <c r="O16" s="102"/>
      <c r="P16" s="102"/>
      <c r="Q16" s="102"/>
    </row>
    <row r="17" spans="2:17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02"/>
      <c r="N17" s="102"/>
      <c r="O17" s="102"/>
      <c r="P17" s="102"/>
      <c r="Q17" s="102"/>
    </row>
    <row r="18" spans="2:17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02"/>
      <c r="N18" s="102"/>
      <c r="O18" s="102"/>
      <c r="P18" s="102"/>
      <c r="Q18" s="102"/>
    </row>
    <row r="19" spans="2:17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02"/>
      <c r="N19" s="103"/>
      <c r="O19" s="104"/>
      <c r="P19" s="102"/>
      <c r="Q19" s="102"/>
    </row>
    <row r="20" spans="2:17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2:17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7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2:17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2:17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2:17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2:17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7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</sheetData>
  <conditionalFormatting sqref="A7:A8">
    <cfRule type="expression" dxfId="11" priority="5" stopIfTrue="1">
      <formula>OR($F7="Planned",$F7="Unplanned")</formula>
    </cfRule>
    <cfRule type="expression" dxfId="10" priority="6" stopIfTrue="1">
      <formula>$F7="Ongoing"</formula>
    </cfRule>
  </conditionalFormatting>
  <conditionalFormatting sqref="A5:A6">
    <cfRule type="expression" dxfId="9" priority="3" stopIfTrue="1">
      <formula>OR($F5="Planned",$F5="Unplanned")</formula>
    </cfRule>
    <cfRule type="expression" dxfId="8" priority="4" stopIfTrue="1">
      <formula>$F5="Ongoing"</formula>
    </cfRule>
  </conditionalFormatting>
  <conditionalFormatting sqref="A2:A3">
    <cfRule type="expression" dxfId="7" priority="1" stopIfTrue="1">
      <formula>OR($F3="Planned",$F3="Unplanned")</formula>
    </cfRule>
    <cfRule type="expression" dxfId="6" priority="2" stopIfTrue="1">
      <formula>$F3="Ongoing"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"/>
  <sheetViews>
    <sheetView topLeftCell="E1" workbookViewId="0">
      <selection activeCell="E5" sqref="E5"/>
    </sheetView>
  </sheetViews>
  <sheetFormatPr defaultRowHeight="15" x14ac:dyDescent="0.25"/>
  <cols>
    <col min="1" max="1" width="22.5703125" customWidth="1"/>
  </cols>
  <sheetData>
    <row r="1" spans="1:17" ht="45" x14ac:dyDescent="0.25">
      <c r="A1" s="15" t="s">
        <v>45</v>
      </c>
      <c r="B1" s="27" t="s">
        <v>76</v>
      </c>
      <c r="C1" s="54">
        <v>43399</v>
      </c>
      <c r="D1" s="53" t="s">
        <v>36</v>
      </c>
      <c r="E1" s="53" t="s">
        <v>37</v>
      </c>
      <c r="F1" s="53" t="s">
        <v>38</v>
      </c>
      <c r="G1" s="53" t="s">
        <v>39</v>
      </c>
      <c r="H1" s="53" t="s">
        <v>40</v>
      </c>
      <c r="I1" s="53" t="s">
        <v>41</v>
      </c>
      <c r="J1" s="53" t="s">
        <v>42</v>
      </c>
      <c r="K1" s="53" t="s">
        <v>43</v>
      </c>
      <c r="L1" s="53" t="s">
        <v>44</v>
      </c>
      <c r="M1" s="53" t="s">
        <v>135</v>
      </c>
      <c r="N1" s="53" t="s">
        <v>136</v>
      </c>
      <c r="O1" s="53" t="s">
        <v>137</v>
      </c>
      <c r="P1" s="53" t="s">
        <v>138</v>
      </c>
      <c r="Q1" s="53" t="s">
        <v>139</v>
      </c>
    </row>
    <row r="2" spans="1:17" x14ac:dyDescent="0.25">
      <c r="A2" s="88" t="s">
        <v>121</v>
      </c>
      <c r="B2" s="87">
        <f>'Backlog Produto'!E24</f>
        <v>5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>
        <v>1</v>
      </c>
      <c r="N2" s="18"/>
      <c r="O2" s="18"/>
      <c r="P2" s="18"/>
      <c r="Q2" s="18"/>
    </row>
    <row r="3" spans="1:17" x14ac:dyDescent="0.25">
      <c r="A3" s="22" t="s">
        <v>127</v>
      </c>
      <c r="B3" s="87">
        <f>'Backlog Produto'!E27</f>
        <v>5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>
        <v>2</v>
      </c>
      <c r="N3" s="18">
        <v>3</v>
      </c>
      <c r="O3" s="18"/>
      <c r="P3" s="18"/>
      <c r="Q3" s="18"/>
    </row>
    <row r="4" spans="1:17" x14ac:dyDescent="0.25">
      <c r="A4" s="22" t="s">
        <v>128</v>
      </c>
      <c r="B4" s="87">
        <f>'Backlog Produto'!E28</f>
        <v>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>
        <v>1</v>
      </c>
      <c r="O4" s="18"/>
      <c r="P4" s="18"/>
      <c r="Q4" s="18"/>
    </row>
    <row r="5" spans="1:17" x14ac:dyDescent="0.25">
      <c r="A5" s="22" t="s">
        <v>129</v>
      </c>
      <c r="B5" s="87">
        <f>'Backlog Produto'!E29</f>
        <v>5</v>
      </c>
      <c r="C5" s="87"/>
      <c r="D5" s="87"/>
      <c r="E5" s="87"/>
      <c r="F5" s="87"/>
      <c r="G5" s="87"/>
      <c r="H5" s="87"/>
      <c r="I5" s="87"/>
      <c r="J5" s="87"/>
      <c r="K5" s="87"/>
      <c r="L5" s="18"/>
      <c r="M5" s="18"/>
      <c r="N5" s="18">
        <v>1</v>
      </c>
      <c r="O5" s="18">
        <v>1</v>
      </c>
      <c r="P5" s="18"/>
      <c r="Q5" s="18"/>
    </row>
    <row r="6" spans="1:17" x14ac:dyDescent="0.25">
      <c r="A6" s="22" t="s">
        <v>130</v>
      </c>
      <c r="B6" s="87">
        <f>'Backlog Produto'!E30</f>
        <v>10</v>
      </c>
      <c r="C6" s="87"/>
      <c r="D6" s="87"/>
      <c r="E6" s="87"/>
      <c r="F6" s="87"/>
      <c r="G6" s="87"/>
      <c r="H6" s="87"/>
      <c r="I6" s="87"/>
      <c r="J6" s="87"/>
      <c r="K6" s="87"/>
      <c r="L6" s="18"/>
      <c r="M6" s="18"/>
      <c r="N6" s="18"/>
      <c r="O6" s="18"/>
      <c r="P6" s="18">
        <v>3</v>
      </c>
      <c r="Q6" s="18"/>
    </row>
    <row r="7" spans="1:17" x14ac:dyDescent="0.25">
      <c r="A7" s="22" t="s">
        <v>131</v>
      </c>
      <c r="B7" s="87">
        <f>'Backlog Produto'!E31</f>
        <v>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>
        <v>1</v>
      </c>
      <c r="Q7" s="18"/>
    </row>
    <row r="8" spans="1:17" x14ac:dyDescent="0.25">
      <c r="A8" s="105"/>
      <c r="B8" s="8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spans="1:17" x14ac:dyDescent="0.25">
      <c r="A9" s="23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1:17" x14ac:dyDescent="0.25">
      <c r="A10" s="23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1:17" x14ac:dyDescent="0.25">
      <c r="A11" s="23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1:17" x14ac:dyDescent="0.25">
      <c r="A12" s="46" t="s">
        <v>34</v>
      </c>
      <c r="B12" s="47">
        <f>SUM(B2:B11)</f>
        <v>35</v>
      </c>
      <c r="C12" s="47">
        <f>B12-SUM(C2:C11)</f>
        <v>35</v>
      </c>
      <c r="D12" s="47">
        <f t="shared" ref="D12:Q12" si="0">C12-SUM(D2:D11)</f>
        <v>35</v>
      </c>
      <c r="E12" s="47">
        <f t="shared" si="0"/>
        <v>35</v>
      </c>
      <c r="F12" s="47">
        <f t="shared" si="0"/>
        <v>35</v>
      </c>
      <c r="G12" s="47">
        <f t="shared" si="0"/>
        <v>35</v>
      </c>
      <c r="H12" s="47">
        <f t="shared" si="0"/>
        <v>35</v>
      </c>
      <c r="I12" s="47">
        <f t="shared" si="0"/>
        <v>35</v>
      </c>
      <c r="J12" s="47">
        <f t="shared" si="0"/>
        <v>35</v>
      </c>
      <c r="K12" s="47">
        <f t="shared" si="0"/>
        <v>35</v>
      </c>
      <c r="L12" s="47">
        <f t="shared" si="0"/>
        <v>35</v>
      </c>
      <c r="M12" s="47">
        <f t="shared" si="0"/>
        <v>32</v>
      </c>
      <c r="N12" s="47">
        <f t="shared" si="0"/>
        <v>27</v>
      </c>
      <c r="O12" s="47">
        <f t="shared" si="0"/>
        <v>26</v>
      </c>
      <c r="P12" s="47">
        <f t="shared" si="0"/>
        <v>22</v>
      </c>
      <c r="Q12" s="47">
        <f t="shared" si="0"/>
        <v>22</v>
      </c>
    </row>
    <row r="13" spans="1:17" x14ac:dyDescent="0.25">
      <c r="A13" s="43" t="s">
        <v>35</v>
      </c>
      <c r="B13" s="44">
        <f>B12</f>
        <v>35</v>
      </c>
      <c r="C13" s="45">
        <f>B13-($B$13/15)</f>
        <v>32.666666666666664</v>
      </c>
      <c r="D13" s="45">
        <f t="shared" ref="D13:Q13" si="1">C13-($B$13/15)</f>
        <v>30.333333333333332</v>
      </c>
      <c r="E13" s="45">
        <f t="shared" si="1"/>
        <v>28</v>
      </c>
      <c r="F13" s="45">
        <f t="shared" si="1"/>
        <v>25.666666666666668</v>
      </c>
      <c r="G13" s="45">
        <f t="shared" si="1"/>
        <v>23.333333333333336</v>
      </c>
      <c r="H13" s="45">
        <f t="shared" si="1"/>
        <v>21.000000000000004</v>
      </c>
      <c r="I13" s="45">
        <f t="shared" si="1"/>
        <v>18.666666666666671</v>
      </c>
      <c r="J13" s="45">
        <f t="shared" si="1"/>
        <v>16.333333333333339</v>
      </c>
      <c r="K13" s="45">
        <f t="shared" si="1"/>
        <v>14.000000000000005</v>
      </c>
      <c r="L13" s="45">
        <f t="shared" si="1"/>
        <v>11.666666666666671</v>
      </c>
      <c r="M13" s="45">
        <f t="shared" si="1"/>
        <v>9.3333333333333375</v>
      </c>
      <c r="N13" s="45">
        <f t="shared" si="1"/>
        <v>7.0000000000000036</v>
      </c>
      <c r="O13" s="45">
        <f t="shared" si="1"/>
        <v>4.6666666666666696</v>
      </c>
      <c r="P13" s="45">
        <f t="shared" si="1"/>
        <v>2.3333333333333361</v>
      </c>
      <c r="Q13" s="45">
        <f t="shared" si="1"/>
        <v>0</v>
      </c>
    </row>
    <row r="14" spans="1:17" x14ac:dyDescent="0.25">
      <c r="A14" s="48" t="s">
        <v>74</v>
      </c>
      <c r="B14" s="49">
        <f ca="1">OFFSET('Sprint 1'!$B$12,0,0,1,COUNT('Sprint 1'!$B$12:$L$12))</f>
        <v>25.5</v>
      </c>
      <c r="C14" s="49">
        <f ca="1">OFFSET('Sprint 1'!$B$12,0,0,1,COUNT('Sprint 1'!$B$12:$Q$12))</f>
        <v>23</v>
      </c>
      <c r="D14" s="49">
        <f ca="1">OFFSET('Sprint 1'!$B$12,0,0,1,COUNT('Sprint 1'!$B$12:$Q$12))</f>
        <v>23</v>
      </c>
      <c r="E14" s="49">
        <f ca="1">OFFSET('Sprint 1'!$B$12,0,0,1,COUNT('Sprint 1'!$B$12:$Q$12))</f>
        <v>23</v>
      </c>
      <c r="F14" s="49">
        <f ca="1">OFFSET('Sprint 1'!$B$12,0,0,1,COUNT('Sprint 1'!$B$12:$Q$12))</f>
        <v>23</v>
      </c>
      <c r="G14" s="49">
        <f ca="1">OFFSET('Sprint 1'!$B$12,0,0,1,COUNT('Sprint 1'!$B$12:$Q$12))</f>
        <v>23</v>
      </c>
      <c r="H14" s="49">
        <f ca="1">OFFSET('Sprint 1'!$B$12,0,0,1,COUNT('Sprint 1'!$B$12:$Q$12))</f>
        <v>19</v>
      </c>
      <c r="I14" s="49">
        <f ca="1">OFFSET('Sprint 1'!$B$12,0,0,1,COUNT('Sprint 1'!$B$12:$Q$12))</f>
        <v>19</v>
      </c>
      <c r="J14" s="49">
        <f ca="1">OFFSET('Sprint 1'!$B$12,0,0,1,COUNT('Sprint 1'!$B$12:$Q$12))</f>
        <v>11.5</v>
      </c>
      <c r="K14" s="49">
        <f ca="1">OFFSET('Sprint 1'!$B$12,0,0,1,COUNT('Sprint 1'!$B$12:$Q$12))</f>
        <v>4</v>
      </c>
      <c r="L14" s="49">
        <f ca="1">OFFSET('Sprint 1'!$B$12,0,0,1,COUNT('Sprint 1'!$B$12:$Q$12))</f>
        <v>2</v>
      </c>
      <c r="M14" s="49">
        <f ca="1">OFFSET('Sprint 1'!$B$12,0,0,1,COUNT('Sprint 1'!$B$12:$Q$12))</f>
        <v>2</v>
      </c>
      <c r="N14" s="49">
        <f ca="1">OFFSET('Sprint 1'!$B$12,0,0,1,COUNT('Sprint 1'!$B$12:$Q$12))</f>
        <v>2</v>
      </c>
      <c r="O14" s="49">
        <f ca="1">OFFSET('Sprint 1'!$B$12,0,0,1,COUNT('Sprint 1'!$B$12:$Q$12))</f>
        <v>2</v>
      </c>
      <c r="P14" s="49">
        <f ca="1">OFFSET('Sprint 1'!$B$12,0,0,1,COUNT('Sprint 1'!$B$12:$Q$12))</f>
        <v>0</v>
      </c>
      <c r="Q14" s="49">
        <f ca="1">OFFSET('Sprint 1'!$B$12,0,0,1,COUNT('Sprint 1'!$B$12:$Q$12))</f>
        <v>0</v>
      </c>
    </row>
    <row r="15" spans="1:17" x14ac:dyDescent="0.25">
      <c r="A15" s="48" t="s">
        <v>75</v>
      </c>
      <c r="B15" s="50">
        <f ca="1">B14/$B$13</f>
        <v>0.72857142857142854</v>
      </c>
      <c r="C15" s="50">
        <f ca="1">100%-(C14/$B$13)</f>
        <v>0.34285714285714286</v>
      </c>
      <c r="D15" s="50">
        <f t="shared" ref="D15:Q15" ca="1" si="2">100%-(D14/$B$13)</f>
        <v>0.34285714285714286</v>
      </c>
      <c r="E15" s="50">
        <f t="shared" ca="1" si="2"/>
        <v>0.34285714285714286</v>
      </c>
      <c r="F15" s="50">
        <f t="shared" ca="1" si="2"/>
        <v>0.34285714285714286</v>
      </c>
      <c r="G15" s="50">
        <f t="shared" ca="1" si="2"/>
        <v>0.34285714285714286</v>
      </c>
      <c r="H15" s="50">
        <f t="shared" ca="1" si="2"/>
        <v>0.45714285714285718</v>
      </c>
      <c r="I15" s="50">
        <f t="shared" ca="1" si="2"/>
        <v>0.45714285714285718</v>
      </c>
      <c r="J15" s="50">
        <f t="shared" ca="1" si="2"/>
        <v>0.67142857142857149</v>
      </c>
      <c r="K15" s="50">
        <f t="shared" ca="1" si="2"/>
        <v>0.88571428571428568</v>
      </c>
      <c r="L15" s="50">
        <f t="shared" ca="1" si="2"/>
        <v>0.94285714285714284</v>
      </c>
      <c r="M15" s="50">
        <f t="shared" ca="1" si="2"/>
        <v>0.94285714285714284</v>
      </c>
      <c r="N15" s="50">
        <f t="shared" ca="1" si="2"/>
        <v>0.94285714285714284</v>
      </c>
      <c r="O15" s="50">
        <f t="shared" ca="1" si="2"/>
        <v>0.94285714285714284</v>
      </c>
      <c r="P15" s="50">
        <f t="shared" ca="1" si="2"/>
        <v>1</v>
      </c>
      <c r="Q15" s="50">
        <f t="shared" ca="1" si="2"/>
        <v>1</v>
      </c>
    </row>
    <row r="16" spans="1:17" ht="18.75" x14ac:dyDescent="0.3">
      <c r="A16" s="56" t="s">
        <v>80</v>
      </c>
      <c r="B16" s="56">
        <f>Planejamento!B8*1.5</f>
        <v>42</v>
      </c>
      <c r="C16" s="56" t="s">
        <v>12</v>
      </c>
      <c r="D16" s="4"/>
      <c r="E16" s="4"/>
      <c r="F16" s="4"/>
      <c r="G16" s="4"/>
      <c r="H16" s="4"/>
      <c r="I16" s="4"/>
      <c r="J16" s="4"/>
      <c r="K16" s="4"/>
      <c r="L16" s="4"/>
    </row>
    <row r="17" spans="2:15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2:15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2:15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17" t="s">
        <v>46</v>
      </c>
      <c r="O19" s="61" t="s">
        <v>82</v>
      </c>
    </row>
    <row r="20" spans="2:15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2:15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5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2:15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2:15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</sheetData>
  <conditionalFormatting sqref="A8">
    <cfRule type="expression" dxfId="5" priority="5" stopIfTrue="1">
      <formula>OR($F8="Planned",$F8="Unplanned")</formula>
    </cfRule>
    <cfRule type="expression" dxfId="4" priority="6" stopIfTrue="1">
      <formula>$F8="Ongoing"</formula>
    </cfRule>
  </conditionalFormatting>
  <conditionalFormatting sqref="A3:A7">
    <cfRule type="expression" dxfId="3" priority="3" stopIfTrue="1">
      <formula>OR($F2="Planned",$F2="Unplanned")</formula>
    </cfRule>
    <cfRule type="expression" dxfId="2" priority="4" stopIfTrue="1">
      <formula>$F2="Ongoing"</formula>
    </cfRule>
  </conditionalFormatting>
  <conditionalFormatting sqref="A2">
    <cfRule type="expression" dxfId="1" priority="1" stopIfTrue="1">
      <formula>OR($F2="Planned",$F2="Unplanned")</formula>
    </cfRule>
    <cfRule type="expression" dxfId="0" priority="2" stopIfTrue="1">
      <formula>$F2="Ongoing"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Equipe</vt:lpstr>
      <vt:lpstr>Backlog Produto</vt:lpstr>
      <vt:lpstr>Planejamento</vt:lpstr>
      <vt:lpstr>Monitoramento e controle</vt:lpstr>
      <vt:lpstr>Sprint 1</vt:lpstr>
      <vt:lpstr>Sprint 2</vt:lpstr>
      <vt:lpstr>Sprint 3</vt:lpstr>
      <vt:lpstr>Sprint 4</vt:lpstr>
      <vt:lpstr>Sprint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Estimativas e Controle de Projeto</dc:title>
  <dc:creator>dener cavallaro</dc:creator>
  <cp:lastModifiedBy>aluno</cp:lastModifiedBy>
  <dcterms:created xsi:type="dcterms:W3CDTF">2010-08-26T13:25:48Z</dcterms:created>
  <dcterms:modified xsi:type="dcterms:W3CDTF">2018-12-06T11:08:02Z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b0fcee18-cf1d-4aba-abfe-ef86e4f3a77d</vt:lpwstr>
  </property>
</Properties>
</file>