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Елена\Documents\Елена\ДОМ\Фаворит\Сметы\"/>
    </mc:Choice>
  </mc:AlternateContent>
  <bookViews>
    <workbookView xWindow="0" yWindow="0" windowWidth="28770" windowHeight="1110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2" i="1" l="1"/>
  <c r="F32" i="1" s="1"/>
  <c r="E27" i="1" l="1"/>
  <c r="F29" i="1" l="1"/>
  <c r="F27" i="1"/>
  <c r="F26" i="1"/>
  <c r="F25" i="1"/>
  <c r="F24" i="1"/>
  <c r="F23" i="1"/>
  <c r="F33" i="1"/>
  <c r="F38" i="1"/>
  <c r="F37" i="1"/>
  <c r="F41" i="1"/>
  <c r="E42" i="1"/>
  <c r="F42" i="1" s="1"/>
  <c r="E44" i="1"/>
  <c r="E36" i="1"/>
  <c r="F36" i="1" s="1"/>
  <c r="E31" i="1"/>
  <c r="F31" i="1" s="1"/>
  <c r="E30" i="1"/>
  <c r="F30" i="1" s="1"/>
  <c r="E28" i="1"/>
  <c r="F28" i="1" s="1"/>
  <c r="E22" i="1"/>
  <c r="F22" i="1" s="1"/>
  <c r="E21" i="1"/>
  <c r="F21" i="1" s="1"/>
  <c r="E20" i="1"/>
  <c r="F20" i="1" s="1"/>
  <c r="E19" i="1"/>
  <c r="F19" i="1" s="1"/>
  <c r="E18" i="1"/>
  <c r="F18" i="1" s="1"/>
  <c r="E15" i="1"/>
  <c r="F15" i="1" s="1"/>
  <c r="E13" i="1"/>
  <c r="F13" i="1" s="1"/>
  <c r="E11" i="1"/>
  <c r="F11" i="1" s="1"/>
  <c r="D14" i="1"/>
  <c r="E14" i="1" s="1"/>
  <c r="F14" i="1" s="1"/>
  <c r="D10" i="1"/>
  <c r="E10" i="1" s="1"/>
  <c r="F10" i="1" s="1"/>
  <c r="D12" i="1"/>
  <c r="E12" i="1" s="1"/>
  <c r="F12" i="1" s="1"/>
  <c r="E9" i="1"/>
  <c r="F9" i="1" s="1"/>
  <c r="D8" i="1"/>
  <c r="E8" i="1" s="1"/>
  <c r="F8" i="1" s="1"/>
  <c r="D6" i="1"/>
  <c r="E7" i="1"/>
  <c r="F7" i="1" s="1"/>
  <c r="D16" i="1" l="1"/>
  <c r="E6" i="1"/>
  <c r="F6" i="1" s="1"/>
  <c r="F44" i="1"/>
  <c r="D35" i="1"/>
  <c r="E35" i="1" s="1"/>
  <c r="F35" i="1" s="1"/>
  <c r="D43" i="1"/>
  <c r="E43" i="1" s="1"/>
  <c r="F43" i="1" s="1"/>
  <c r="E16" i="1" l="1"/>
  <c r="F16" i="1" s="1"/>
  <c r="F45" i="1" s="1"/>
  <c r="E45" i="1" l="1"/>
  <c r="E47" i="1" s="1"/>
  <c r="E49" i="1" s="1"/>
</calcChain>
</file>

<file path=xl/sharedStrings.xml><?xml version="1.0" encoding="utf-8"?>
<sst xmlns="http://schemas.openxmlformats.org/spreadsheetml/2006/main" count="91" uniqueCount="83">
  <si>
    <t>№ п/п</t>
  </si>
  <si>
    <t>Наименование статьи расходов</t>
  </si>
  <si>
    <t xml:space="preserve">Членские взносы </t>
  </si>
  <si>
    <t xml:space="preserve">Административно-хозяйственные расходы </t>
  </si>
  <si>
    <t>Техническое (аварийное) обслуживание автоматического шлагбаума (Договор по техническому обслуживанию шлагбаума и GSM блока управления</t>
  </si>
  <si>
    <t>Технически-аварийное обслуживание электросетей</t>
  </si>
  <si>
    <t>Уборка территории от снега  с использованием спецтехники</t>
  </si>
  <si>
    <t>Расчетно-кассовое обслуживание</t>
  </si>
  <si>
    <t>Оплата мобильной связи (Председатель, пост охраны)</t>
  </si>
  <si>
    <t>Всего соток в ТСН "Фаворит"</t>
  </si>
  <si>
    <t>1.</t>
  </si>
  <si>
    <t>2.</t>
  </si>
  <si>
    <t>ЗП сотрудников на  посту на КПП (2300-299(НДФЛ)=2001 руб. в сутки + Налоги на ЗП 30.2%</t>
  </si>
  <si>
    <t>ЧОП. Группа быстрого реагирования, патрулирование поселка</t>
  </si>
  <si>
    <t>Охрана поселка. Комбинированная схема</t>
  </si>
  <si>
    <t>Администратор КПП</t>
  </si>
  <si>
    <t>Годовое обслуживание 1С Бухгалтерия, электронной отчетности Контур</t>
  </si>
  <si>
    <t>Итого с одной сотки в месяц, руб.</t>
  </si>
  <si>
    <t>Оплата общей электроэнергии, потерь на сетях (Договор энергоснабжения № 78250000312325 от 01.11.2018 с АО "Петербургская сбытовая компания")</t>
  </si>
  <si>
    <t>Юридическое сопровождение</t>
  </si>
  <si>
    <t>Планируемый расход в месяц, руб.</t>
  </si>
  <si>
    <t>Отпускные сотрудников на  посту на КПП 1/12 от ЗП + Налоги на ЗП 30.2%</t>
  </si>
  <si>
    <t>Налоги на ЗП, 30,2 %</t>
  </si>
  <si>
    <t>Вывоз мусора (ТБО), АО  «Управляющая компания по обращению с отходами в Ленинградской области» Расчет 5м3 х 793,23 х 7</t>
  </si>
  <si>
    <t>Канцелярские расходы, заправка картриджа</t>
  </si>
  <si>
    <t>Обработка мусорных контейнеров, дератизация</t>
  </si>
  <si>
    <t>Ремонт и подсыпка подъездных дорог</t>
  </si>
  <si>
    <t>Земельный налог на земли общего пользования</t>
  </si>
  <si>
    <t>Оплата сервитута</t>
  </si>
  <si>
    <t>Услуги нотариуса, регистрация новой редакции устава</t>
  </si>
  <si>
    <t>Почтовые расходы (письма должникам, уведомнения о проведении собрания, переписка с организациями)</t>
  </si>
  <si>
    <t>Расходы на электротовары (кабеля, лампочки и т.д.</t>
  </si>
  <si>
    <t>Обслуживание видеонаблюдения</t>
  </si>
  <si>
    <t>Планируемый расход в месяц, руб. с 1 сотки</t>
  </si>
  <si>
    <t>Планируемый расход   за период 01.01.2022-30.06.2022 г., руб.</t>
  </si>
  <si>
    <t>ЗП на руки</t>
  </si>
  <si>
    <t xml:space="preserve">НДФЛ 13% </t>
  </si>
  <si>
    <t>Председатель правления</t>
  </si>
  <si>
    <t xml:space="preserve">Заработная плата и налоги на ЗП </t>
  </si>
  <si>
    <t xml:space="preserve">Электрик старший </t>
  </si>
  <si>
    <t xml:space="preserve">Электрик </t>
  </si>
  <si>
    <t xml:space="preserve">Бухгалтер </t>
  </si>
  <si>
    <t>Дворник</t>
  </si>
  <si>
    <t>Роман</t>
  </si>
  <si>
    <t>До установки дополнительных камер не начисляется</t>
  </si>
  <si>
    <t>Итого членские взносы за 6 месяца, руб.</t>
  </si>
  <si>
    <t>1.1.</t>
  </si>
  <si>
    <t>1.2.</t>
  </si>
  <si>
    <t>1.3.</t>
  </si>
  <si>
    <t>1.4.</t>
  </si>
  <si>
    <t>1.5.</t>
  </si>
  <si>
    <t>1.6.</t>
  </si>
  <si>
    <t>2.1.</t>
  </si>
  <si>
    <t>2.2.</t>
  </si>
  <si>
    <t>2.3.</t>
  </si>
  <si>
    <t>2.4.</t>
  </si>
  <si>
    <t>2.5.</t>
  </si>
  <si>
    <t>2.6.</t>
  </si>
  <si>
    <t>2.7.</t>
  </si>
  <si>
    <t>2.8.</t>
  </si>
  <si>
    <t>2.9.</t>
  </si>
  <si>
    <t>2.10.</t>
  </si>
  <si>
    <t>2.11.</t>
  </si>
  <si>
    <t>2.12.</t>
  </si>
  <si>
    <t>2.13</t>
  </si>
  <si>
    <t>2.14.</t>
  </si>
  <si>
    <t>2.15.</t>
  </si>
  <si>
    <t>2.16.</t>
  </si>
  <si>
    <t>2.17.</t>
  </si>
  <si>
    <t>2.18.</t>
  </si>
  <si>
    <t>2.19.</t>
  </si>
  <si>
    <t>2.20.</t>
  </si>
  <si>
    <t>2.21.</t>
  </si>
  <si>
    <t>2.22.</t>
  </si>
  <si>
    <t>Из расчета: вывоз мусора 7 раз в месяц</t>
  </si>
  <si>
    <t>Регистрация  домена, обслуживание виртуального выделенного сервера (VPS/VDS)</t>
  </si>
  <si>
    <t>Из расчета 12 смен в месяц,  2 месяца (январь, февраль). 1 смена 8600</t>
  </si>
  <si>
    <t>Ориентировочная дата запуска личного кабинета собственника 01.05.2022</t>
  </si>
  <si>
    <t xml:space="preserve">Подсыпка внутренних дорог </t>
  </si>
  <si>
    <t>до 30.06.2022 все проплачено</t>
  </si>
  <si>
    <t>Запросы в Росреестр  и другие гос. органы выписок, судебные расходы (госпошлины)</t>
  </si>
  <si>
    <t>Сумма в месяц за участок 12 соток</t>
  </si>
  <si>
    <t xml:space="preserve">Примечание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</si>
</sst>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charset val="204"/>
      <scheme val="minor"/>
    </font>
    <font>
      <sz val="12"/>
      <color theme="1"/>
      <name val="Cambria"/>
      <family val="1"/>
      <charset val="204"/>
    </font>
    <font>
      <b/>
      <sz val="12"/>
      <color theme="1"/>
      <name val="Cambria"/>
      <family val="1"/>
      <charset val="204"/>
    </font>
    <font>
      <b/>
      <sz val="12"/>
      <color rgb="FF000000"/>
      <name val="Cambria"/>
      <family val="1"/>
      <charset val="204"/>
    </font>
    <font>
      <b/>
      <sz val="12"/>
      <color theme="1"/>
      <name val="MS Mincho"/>
    </font>
    <font>
      <b/>
      <i/>
      <sz val="12"/>
      <color theme="1"/>
      <name val="Cambria"/>
      <family val="1"/>
      <charset val="204"/>
    </font>
    <font>
      <b/>
      <sz val="12"/>
      <name val="Cambria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 applyAlignment="1">
      <alignment horizontal="justify" vertical="center"/>
    </xf>
    <xf numFmtId="4" fontId="0" fillId="0" borderId="0" xfId="0" applyNumberFormat="1"/>
    <xf numFmtId="0" fontId="1" fillId="0" borderId="1" xfId="0" applyFont="1" applyBorder="1" applyAlignment="1">
      <alignment vertical="center" wrapText="1"/>
    </xf>
    <xf numFmtId="4" fontId="1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4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4" fontId="3" fillId="0" borderId="1" xfId="0" applyNumberFormat="1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 wrapText="1"/>
    </xf>
    <xf numFmtId="4" fontId="2" fillId="3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4" fontId="1" fillId="2" borderId="1" xfId="0" applyNumberFormat="1" applyFont="1" applyFill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" fontId="1" fillId="0" borderId="1" xfId="0" applyNumberFormat="1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6" fontId="1" fillId="0" borderId="5" xfId="0" applyNumberFormat="1" applyFont="1" applyBorder="1" applyAlignment="1">
      <alignment horizontal="center" vertical="center" wrapText="1"/>
    </xf>
    <xf numFmtId="16" fontId="1" fillId="0" borderId="7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9"/>
  <sheetViews>
    <sheetView tabSelected="1" workbookViewId="0">
      <selection activeCell="E53" sqref="E53"/>
    </sheetView>
  </sheetViews>
  <sheetFormatPr defaultRowHeight="15"/>
  <cols>
    <col min="2" max="2" width="45.42578125" customWidth="1"/>
    <col min="3" max="3" width="15.7109375" customWidth="1"/>
    <col min="4" max="4" width="22.7109375" style="2" customWidth="1"/>
    <col min="5" max="5" width="29.85546875" style="2" customWidth="1"/>
    <col min="6" max="6" width="19.42578125" style="2" customWidth="1"/>
    <col min="7" max="7" width="43.140625" customWidth="1"/>
  </cols>
  <sheetData>
    <row r="1" spans="1:7" ht="20.25" customHeight="1">
      <c r="A1" s="1"/>
      <c r="B1" s="1"/>
      <c r="C1" s="1"/>
      <c r="D1" s="1"/>
      <c r="E1" s="1"/>
      <c r="F1" s="1"/>
      <c r="G1" s="1"/>
    </row>
    <row r="2" spans="1:7" ht="47.25">
      <c r="A2" s="5" t="s">
        <v>0</v>
      </c>
      <c r="B2" s="5" t="s">
        <v>1</v>
      </c>
      <c r="C2" s="5"/>
      <c r="D2" s="6" t="s">
        <v>20</v>
      </c>
      <c r="E2" s="6" t="s">
        <v>34</v>
      </c>
      <c r="F2" s="6" t="s">
        <v>33</v>
      </c>
      <c r="G2" s="5" t="s">
        <v>82</v>
      </c>
    </row>
    <row r="3" spans="1:7" ht="15.75">
      <c r="A3" s="5"/>
      <c r="B3" s="5">
        <v>2</v>
      </c>
      <c r="C3" s="5"/>
      <c r="D3" s="7">
        <v>3</v>
      </c>
      <c r="E3" s="7">
        <v>4</v>
      </c>
      <c r="F3" s="7"/>
      <c r="G3" s="7">
        <v>5</v>
      </c>
    </row>
    <row r="4" spans="1:7" ht="15.75">
      <c r="A4" s="13"/>
      <c r="B4" s="29" t="s">
        <v>2</v>
      </c>
      <c r="C4" s="30"/>
      <c r="D4" s="30"/>
      <c r="E4" s="31"/>
      <c r="F4" s="23"/>
      <c r="G4" s="25"/>
    </row>
    <row r="5" spans="1:7" ht="15" customHeight="1">
      <c r="A5" s="13" t="s">
        <v>10</v>
      </c>
      <c r="B5" s="45" t="s">
        <v>38</v>
      </c>
      <c r="C5" s="45"/>
      <c r="D5" s="45"/>
      <c r="E5" s="45"/>
      <c r="F5" s="45"/>
      <c r="G5" s="45"/>
    </row>
    <row r="6" spans="1:7" ht="18" customHeight="1">
      <c r="A6" s="46" t="s">
        <v>46</v>
      </c>
      <c r="B6" s="34" t="s">
        <v>37</v>
      </c>
      <c r="C6" s="17" t="s">
        <v>35</v>
      </c>
      <c r="D6" s="4">
        <f>60000-D7</f>
        <v>52200</v>
      </c>
      <c r="E6" s="4">
        <f>D6*6</f>
        <v>313200</v>
      </c>
      <c r="F6" s="4">
        <f>E6/$E$46/6</f>
        <v>21.388621417303472</v>
      </c>
      <c r="G6" s="48"/>
    </row>
    <row r="7" spans="1:7" ht="21.75" customHeight="1">
      <c r="A7" s="47"/>
      <c r="B7" s="35"/>
      <c r="C7" s="17" t="s">
        <v>36</v>
      </c>
      <c r="D7" s="4">
        <v>7800</v>
      </c>
      <c r="E7" s="4">
        <f>D7*6</f>
        <v>46800</v>
      </c>
      <c r="F7" s="4">
        <f>E7/$E$46/6</f>
        <v>3.1960009014361517</v>
      </c>
      <c r="G7" s="48"/>
    </row>
    <row r="8" spans="1:7" ht="19.5" customHeight="1">
      <c r="A8" s="46" t="s">
        <v>47</v>
      </c>
      <c r="B8" s="34" t="s">
        <v>39</v>
      </c>
      <c r="C8" s="17" t="s">
        <v>35</v>
      </c>
      <c r="D8" s="4">
        <f>17300-D9</f>
        <v>15057</v>
      </c>
      <c r="E8" s="4">
        <f t="shared" ref="E8:E22" si="0">D8*6</f>
        <v>90342</v>
      </c>
      <c r="F8" s="4">
        <f>E8/$E$46/6</f>
        <v>6.1695109708877096</v>
      </c>
      <c r="G8" s="48"/>
    </row>
    <row r="9" spans="1:7" ht="19.5" customHeight="1">
      <c r="A9" s="47"/>
      <c r="B9" s="35"/>
      <c r="C9" s="17" t="s">
        <v>36</v>
      </c>
      <c r="D9" s="4">
        <v>2243</v>
      </c>
      <c r="E9" s="4">
        <f t="shared" si="0"/>
        <v>13458</v>
      </c>
      <c r="F9" s="4">
        <f>E9/$E$46/6</f>
        <v>0.9190551310155497</v>
      </c>
      <c r="G9" s="48"/>
    </row>
    <row r="10" spans="1:7" ht="15.75">
      <c r="A10" s="46" t="s">
        <v>48</v>
      </c>
      <c r="B10" s="34" t="s">
        <v>40</v>
      </c>
      <c r="C10" s="17" t="s">
        <v>35</v>
      </c>
      <c r="D10" s="4">
        <f>11500-D11</f>
        <v>10005</v>
      </c>
      <c r="E10" s="4">
        <f t="shared" si="0"/>
        <v>60030</v>
      </c>
      <c r="F10" s="4">
        <f>E10/$E$46/6</f>
        <v>4.0994857716498325</v>
      </c>
      <c r="G10" s="48"/>
    </row>
    <row r="11" spans="1:7" ht="15.75">
      <c r="A11" s="47"/>
      <c r="B11" s="35"/>
      <c r="C11" s="17" t="s">
        <v>36</v>
      </c>
      <c r="D11" s="4">
        <v>1495</v>
      </c>
      <c r="E11" s="4">
        <f t="shared" si="0"/>
        <v>8970</v>
      </c>
      <c r="F11" s="4">
        <f>E11/$E$46/6</f>
        <v>0.61256683944192902</v>
      </c>
      <c r="G11" s="48"/>
    </row>
    <row r="12" spans="1:7" ht="20.25" customHeight="1">
      <c r="A12" s="46" t="s">
        <v>49</v>
      </c>
      <c r="B12" s="34" t="s">
        <v>41</v>
      </c>
      <c r="C12" s="17" t="s">
        <v>35</v>
      </c>
      <c r="D12" s="4">
        <f>28800-D13</f>
        <v>25056</v>
      </c>
      <c r="E12" s="4">
        <f t="shared" si="0"/>
        <v>150336</v>
      </c>
      <c r="F12" s="4">
        <f>E12/$E$46/6</f>
        <v>10.266538280305669</v>
      </c>
      <c r="G12" s="48"/>
    </row>
    <row r="13" spans="1:7" ht="17.25" customHeight="1">
      <c r="A13" s="47"/>
      <c r="B13" s="35"/>
      <c r="C13" s="17" t="s">
        <v>36</v>
      </c>
      <c r="D13" s="4">
        <v>3744</v>
      </c>
      <c r="E13" s="4">
        <f t="shared" si="0"/>
        <v>22464</v>
      </c>
      <c r="F13" s="4">
        <f>E13/$E$46/6</f>
        <v>1.5340804326893529</v>
      </c>
      <c r="G13" s="48"/>
    </row>
    <row r="14" spans="1:7" ht="27" customHeight="1">
      <c r="A14" s="46" t="s">
        <v>50</v>
      </c>
      <c r="B14" s="36" t="s">
        <v>42</v>
      </c>
      <c r="C14" s="17" t="s">
        <v>35</v>
      </c>
      <c r="D14" s="27">
        <f>23000</f>
        <v>23000</v>
      </c>
      <c r="E14" s="4">
        <f t="shared" si="0"/>
        <v>138000</v>
      </c>
      <c r="F14" s="4">
        <f>E14/$E$46/6</f>
        <v>9.424105222183524</v>
      </c>
      <c r="G14" s="48"/>
    </row>
    <row r="15" spans="1:7" ht="15.75">
      <c r="A15" s="47"/>
      <c r="B15" s="37"/>
      <c r="C15" s="17" t="s">
        <v>36</v>
      </c>
      <c r="D15" s="2">
        <v>2990</v>
      </c>
      <c r="E15" s="4">
        <f t="shared" si="0"/>
        <v>17940</v>
      </c>
      <c r="F15" s="4">
        <f>E15/$E$46/6</f>
        <v>1.225133678883858</v>
      </c>
      <c r="G15" s="48"/>
    </row>
    <row r="16" spans="1:7" ht="24" customHeight="1">
      <c r="A16" s="26" t="s">
        <v>51</v>
      </c>
      <c r="B16" s="3" t="s">
        <v>22</v>
      </c>
      <c r="C16" s="17"/>
      <c r="D16" s="4">
        <f>SUM(D6:D15)*30.2/100</f>
        <v>43364.18</v>
      </c>
      <c r="E16" s="4">
        <f t="shared" si="0"/>
        <v>260185.08000000002</v>
      </c>
      <c r="F16" s="4">
        <f>E16/$E$46/6</f>
        <v>17.76819979103071</v>
      </c>
      <c r="G16" s="48"/>
    </row>
    <row r="17" spans="1:7" ht="31.5" customHeight="1">
      <c r="A17" s="24" t="s">
        <v>11</v>
      </c>
      <c r="B17" s="29" t="s">
        <v>3</v>
      </c>
      <c r="C17" s="30"/>
      <c r="D17" s="30"/>
      <c r="E17" s="30"/>
      <c r="F17" s="31"/>
      <c r="G17" s="17"/>
    </row>
    <row r="18" spans="1:7" ht="47.25">
      <c r="A18" s="12" t="s">
        <v>52</v>
      </c>
      <c r="B18" s="3" t="s">
        <v>30</v>
      </c>
      <c r="C18" s="17"/>
      <c r="D18" s="4">
        <v>2000</v>
      </c>
      <c r="E18" s="4">
        <f t="shared" si="0"/>
        <v>12000</v>
      </c>
      <c r="F18" s="4">
        <f>E18/$E$46/6</f>
        <v>0.81948741062465424</v>
      </c>
      <c r="G18" s="17"/>
    </row>
    <row r="19" spans="1:7" ht="31.5">
      <c r="A19" s="18" t="s">
        <v>53</v>
      </c>
      <c r="B19" s="17" t="s">
        <v>24</v>
      </c>
      <c r="C19" s="17"/>
      <c r="D19" s="4">
        <v>2000</v>
      </c>
      <c r="E19" s="4">
        <f t="shared" si="0"/>
        <v>12000</v>
      </c>
      <c r="F19" s="4">
        <f>E19/$E$46/6</f>
        <v>0.81948741062465424</v>
      </c>
      <c r="G19" s="17"/>
    </row>
    <row r="20" spans="1:7" ht="31.5">
      <c r="A20" s="18" t="s">
        <v>54</v>
      </c>
      <c r="B20" s="17" t="s">
        <v>31</v>
      </c>
      <c r="C20" s="17"/>
      <c r="D20" s="22">
        <v>2000</v>
      </c>
      <c r="E20" s="22">
        <f t="shared" si="0"/>
        <v>12000</v>
      </c>
      <c r="F20" s="4">
        <f>E20/$E$46/6</f>
        <v>0.81948741062465424</v>
      </c>
      <c r="G20" s="17"/>
    </row>
    <row r="21" spans="1:7" ht="29.25" customHeight="1">
      <c r="A21" s="18" t="s">
        <v>55</v>
      </c>
      <c r="B21" s="17" t="s">
        <v>7</v>
      </c>
      <c r="C21" s="17"/>
      <c r="D21" s="4">
        <v>2500</v>
      </c>
      <c r="E21" s="4">
        <f t="shared" si="0"/>
        <v>15000</v>
      </c>
      <c r="F21" s="4">
        <f>E21/$E$46/6</f>
        <v>1.0243592632808178</v>
      </c>
      <c r="G21" s="17"/>
    </row>
    <row r="22" spans="1:7" ht="31.5">
      <c r="A22" s="18" t="s">
        <v>56</v>
      </c>
      <c r="B22" s="17" t="s">
        <v>8</v>
      </c>
      <c r="C22" s="17"/>
      <c r="D22" s="4">
        <v>2000</v>
      </c>
      <c r="E22" s="4">
        <f t="shared" si="0"/>
        <v>12000</v>
      </c>
      <c r="F22" s="4">
        <f>E22/$E$46/6</f>
        <v>0.81948741062465424</v>
      </c>
      <c r="G22" s="17"/>
    </row>
    <row r="23" spans="1:7" ht="31.5">
      <c r="A23" s="18" t="s">
        <v>57</v>
      </c>
      <c r="B23" s="17" t="s">
        <v>27</v>
      </c>
      <c r="C23" s="17"/>
      <c r="D23" s="4"/>
      <c r="E23" s="22">
        <v>0</v>
      </c>
      <c r="F23" s="4">
        <f>E23/$E$46/6</f>
        <v>0</v>
      </c>
      <c r="G23" s="17"/>
    </row>
    <row r="24" spans="1:7" ht="15.75">
      <c r="A24" s="18" t="s">
        <v>58</v>
      </c>
      <c r="B24" s="17" t="s">
        <v>28</v>
      </c>
      <c r="C24" s="17"/>
      <c r="D24" s="4"/>
      <c r="E24" s="22">
        <v>0</v>
      </c>
      <c r="F24" s="4">
        <f>E24/$E$46/6</f>
        <v>0</v>
      </c>
      <c r="G24" s="17"/>
    </row>
    <row r="25" spans="1:7" ht="47.25">
      <c r="A25" s="18" t="s">
        <v>59</v>
      </c>
      <c r="B25" s="17" t="s">
        <v>80</v>
      </c>
      <c r="C25" s="17"/>
      <c r="D25" s="4"/>
      <c r="E25" s="27">
        <v>20000</v>
      </c>
      <c r="F25" s="4">
        <f>E25/$E$46/6</f>
        <v>1.3658123510410904</v>
      </c>
      <c r="G25" s="17"/>
    </row>
    <row r="26" spans="1:7" ht="31.5">
      <c r="A26" s="18" t="s">
        <v>60</v>
      </c>
      <c r="B26" s="17" t="s">
        <v>29</v>
      </c>
      <c r="C26" s="17"/>
      <c r="D26" s="4"/>
      <c r="E26" s="27">
        <v>5000</v>
      </c>
      <c r="F26" s="4">
        <f>E26/$E$46/6</f>
        <v>0.34145308776027261</v>
      </c>
      <c r="G26" s="17"/>
    </row>
    <row r="27" spans="1:7" ht="47.25">
      <c r="A27" s="18" t="s">
        <v>61</v>
      </c>
      <c r="B27" s="17" t="s">
        <v>75</v>
      </c>
      <c r="C27" s="17"/>
      <c r="D27" s="4"/>
      <c r="E27" s="27">
        <f>199+299*2</f>
        <v>797</v>
      </c>
      <c r="F27" s="4">
        <f>E27/$E$46/6</f>
        <v>5.4427622188987453E-2</v>
      </c>
      <c r="G27" s="17" t="s">
        <v>77</v>
      </c>
    </row>
    <row r="28" spans="1:7" ht="29.25" customHeight="1">
      <c r="A28" s="18" t="s">
        <v>62</v>
      </c>
      <c r="B28" s="21" t="s">
        <v>19</v>
      </c>
      <c r="C28" s="21"/>
      <c r="D28" s="22">
        <v>30000</v>
      </c>
      <c r="E28" s="22">
        <f>D28*6</f>
        <v>180000</v>
      </c>
      <c r="F28" s="4">
        <f>E28/$E$46/6</f>
        <v>12.292311159369815</v>
      </c>
      <c r="G28" s="17" t="s">
        <v>43</v>
      </c>
    </row>
    <row r="29" spans="1:7" ht="38.25" customHeight="1">
      <c r="A29" s="12" t="s">
        <v>63</v>
      </c>
      <c r="B29" s="3" t="s">
        <v>25</v>
      </c>
      <c r="C29" s="17"/>
      <c r="D29" s="4"/>
      <c r="E29" s="22">
        <v>15000</v>
      </c>
      <c r="F29" s="4">
        <f>E29/$E$46/6</f>
        <v>1.0243592632808178</v>
      </c>
      <c r="G29" s="17"/>
    </row>
    <row r="30" spans="1:7" ht="71.25" customHeight="1">
      <c r="A30" s="12" t="s">
        <v>64</v>
      </c>
      <c r="B30" s="3" t="s">
        <v>18</v>
      </c>
      <c r="C30" s="17"/>
      <c r="D30" s="4">
        <v>50000</v>
      </c>
      <c r="E30" s="4">
        <f>D30*6</f>
        <v>300000</v>
      </c>
      <c r="F30" s="4">
        <f>E30/$E$46/6</f>
        <v>20.487185265616358</v>
      </c>
      <c r="G30" s="3"/>
    </row>
    <row r="31" spans="1:7" ht="69.75" customHeight="1">
      <c r="A31" s="12" t="s">
        <v>65</v>
      </c>
      <c r="B31" s="3" t="s">
        <v>4</v>
      </c>
      <c r="C31" s="17"/>
      <c r="D31" s="4">
        <v>0</v>
      </c>
      <c r="E31" s="4">
        <f>D31*6</f>
        <v>0</v>
      </c>
      <c r="F31" s="4">
        <f>E31/$E$46/6</f>
        <v>0</v>
      </c>
      <c r="G31" s="3"/>
    </row>
    <row r="32" spans="1:7" ht="35.25" customHeight="1">
      <c r="A32" s="18" t="s">
        <v>66</v>
      </c>
      <c r="B32" s="21" t="s">
        <v>32</v>
      </c>
      <c r="C32" s="21"/>
      <c r="D32" s="22">
        <v>0</v>
      </c>
      <c r="E32" s="4">
        <f>D32*6</f>
        <v>0</v>
      </c>
      <c r="F32" s="4">
        <f>E32/$E$46/6</f>
        <v>0</v>
      </c>
      <c r="G32" s="17" t="s">
        <v>44</v>
      </c>
    </row>
    <row r="33" spans="1:7" ht="33" customHeight="1">
      <c r="A33" s="12" t="s">
        <v>67</v>
      </c>
      <c r="B33" s="3" t="s">
        <v>5</v>
      </c>
      <c r="C33" s="17"/>
      <c r="D33" s="4"/>
      <c r="E33" s="4">
        <v>750000</v>
      </c>
      <c r="F33" s="4">
        <f t="shared" ref="F33:F38" si="1">E33/$E$46/6</f>
        <v>51.217963164040889</v>
      </c>
      <c r="G33" s="3"/>
    </row>
    <row r="34" spans="1:7" ht="37.5" customHeight="1">
      <c r="A34" s="12" t="s">
        <v>68</v>
      </c>
      <c r="B34" s="3" t="s">
        <v>16</v>
      </c>
      <c r="C34" s="17"/>
      <c r="D34" s="4"/>
      <c r="E34" s="27"/>
      <c r="F34" s="27"/>
      <c r="G34" s="28" t="s">
        <v>79</v>
      </c>
    </row>
    <row r="35" spans="1:7" ht="64.5" customHeight="1">
      <c r="A35" s="12" t="s">
        <v>69</v>
      </c>
      <c r="B35" s="3" t="s">
        <v>23</v>
      </c>
      <c r="C35" s="17"/>
      <c r="D35" s="4">
        <f>792.23*5*7</f>
        <v>27728.05</v>
      </c>
      <c r="E35" s="4">
        <f>D35*6</f>
        <v>166368.29999999999</v>
      </c>
      <c r="F35" s="4">
        <f t="shared" si="1"/>
        <v>11.361393948085471</v>
      </c>
      <c r="G35" s="3" t="s">
        <v>74</v>
      </c>
    </row>
    <row r="36" spans="1:7" ht="36.75" customHeight="1">
      <c r="A36" s="12" t="s">
        <v>70</v>
      </c>
      <c r="B36" s="3" t="s">
        <v>6</v>
      </c>
      <c r="C36" s="17"/>
      <c r="D36" s="22"/>
      <c r="E36" s="27">
        <f>8600*12*2</f>
        <v>206400</v>
      </c>
      <c r="F36" s="4">
        <f t="shared" si="1"/>
        <v>14.095183462744053</v>
      </c>
      <c r="G36" s="3" t="s">
        <v>76</v>
      </c>
    </row>
    <row r="37" spans="1:7" ht="21.75" customHeight="1">
      <c r="A37" s="12" t="s">
        <v>71</v>
      </c>
      <c r="B37" s="3" t="s">
        <v>78</v>
      </c>
      <c r="C37" s="17"/>
      <c r="D37" s="4"/>
      <c r="E37" s="22">
        <v>50000</v>
      </c>
      <c r="F37" s="4">
        <f t="shared" si="1"/>
        <v>3.4145308776027257</v>
      </c>
      <c r="G37" s="3"/>
    </row>
    <row r="38" spans="1:7" ht="22.5" customHeight="1">
      <c r="A38" s="18" t="s">
        <v>72</v>
      </c>
      <c r="B38" s="17" t="s">
        <v>26</v>
      </c>
      <c r="C38" s="17"/>
      <c r="D38" s="4"/>
      <c r="E38" s="22">
        <v>40000</v>
      </c>
      <c r="F38" s="4">
        <f t="shared" si="1"/>
        <v>2.7316247020821809</v>
      </c>
      <c r="G38" s="17"/>
    </row>
    <row r="39" spans="1:7" ht="38.25" customHeight="1">
      <c r="A39" s="12"/>
      <c r="B39" s="3"/>
      <c r="C39" s="17"/>
      <c r="D39" s="4"/>
      <c r="E39" s="4"/>
      <c r="F39" s="4"/>
      <c r="G39" s="3"/>
    </row>
    <row r="40" spans="1:7" ht="38.25" customHeight="1">
      <c r="A40" s="41" t="s">
        <v>73</v>
      </c>
      <c r="B40" s="38" t="s">
        <v>14</v>
      </c>
      <c r="C40" s="39"/>
      <c r="D40" s="39"/>
      <c r="E40" s="39"/>
      <c r="F40" s="40"/>
      <c r="G40" s="42"/>
    </row>
    <row r="41" spans="1:7" ht="28.5" customHeight="1">
      <c r="A41" s="41"/>
      <c r="B41" s="16" t="s">
        <v>15</v>
      </c>
      <c r="C41" s="16"/>
      <c r="D41" s="4">
        <v>0</v>
      </c>
      <c r="E41" s="4">
        <v>0</v>
      </c>
      <c r="F41" s="4">
        <f t="shared" ref="F41:F43" si="2">E41/$E$46/6</f>
        <v>0</v>
      </c>
      <c r="G41" s="43"/>
    </row>
    <row r="42" spans="1:7" ht="45" customHeight="1">
      <c r="A42" s="41"/>
      <c r="B42" s="14" t="s">
        <v>12</v>
      </c>
      <c r="C42" s="17"/>
      <c r="D42" s="4">
        <v>91500</v>
      </c>
      <c r="E42" s="4">
        <f>D42*6</f>
        <v>549000</v>
      </c>
      <c r="F42" s="4">
        <f t="shared" si="2"/>
        <v>37.491549036077934</v>
      </c>
      <c r="G42" s="43"/>
    </row>
    <row r="43" spans="1:7" ht="37.5" customHeight="1">
      <c r="A43" s="41"/>
      <c r="B43" s="17" t="s">
        <v>21</v>
      </c>
      <c r="C43" s="17"/>
      <c r="D43" s="4">
        <f>D42/12</f>
        <v>7625</v>
      </c>
      <c r="E43" s="4">
        <f>D43*6</f>
        <v>45750</v>
      </c>
      <c r="F43" s="4">
        <f t="shared" si="2"/>
        <v>3.1242957530064941</v>
      </c>
      <c r="G43" s="43"/>
    </row>
    <row r="44" spans="1:7" ht="29.25" customHeight="1">
      <c r="A44" s="41"/>
      <c r="B44" s="3" t="s">
        <v>13</v>
      </c>
      <c r="C44" s="17"/>
      <c r="D44" s="4">
        <v>45000</v>
      </c>
      <c r="E44" s="4">
        <f>D44*6</f>
        <v>270000</v>
      </c>
      <c r="F44" s="4">
        <f>E44/$E$46/6</f>
        <v>18.438466739054721</v>
      </c>
      <c r="G44" s="44"/>
    </row>
    <row r="45" spans="1:7" ht="28.5" customHeight="1">
      <c r="A45" s="15"/>
      <c r="B45" s="32" t="s">
        <v>45</v>
      </c>
      <c r="C45" s="33"/>
      <c r="D45" s="33"/>
      <c r="E45" s="9">
        <f>SUM(E6:E44)</f>
        <v>3783040.38</v>
      </c>
      <c r="F45" s="9">
        <f>SUM(F6:F44)</f>
        <v>258.34616377455899</v>
      </c>
      <c r="G45" s="8"/>
    </row>
    <row r="46" spans="1:7" ht="49.5" customHeight="1">
      <c r="A46" s="10"/>
      <c r="B46" s="32" t="s">
        <v>9</v>
      </c>
      <c r="C46" s="33"/>
      <c r="D46" s="33"/>
      <c r="E46" s="20">
        <v>2440.5500000000002</v>
      </c>
      <c r="F46" s="19"/>
      <c r="G46" s="8"/>
    </row>
    <row r="47" spans="1:7" ht="31.5" customHeight="1">
      <c r="A47" s="11"/>
      <c r="B47" s="32" t="s">
        <v>17</v>
      </c>
      <c r="C47" s="33"/>
      <c r="D47" s="33"/>
      <c r="E47" s="9">
        <f>E45/E46/6</f>
        <v>258.34616377455899</v>
      </c>
      <c r="F47" s="19"/>
      <c r="G47" s="8"/>
    </row>
    <row r="49" spans="3:5">
      <c r="C49" s="2" t="s">
        <v>81</v>
      </c>
      <c r="E49" s="2">
        <f>E47*12</f>
        <v>3100.1539652947076</v>
      </c>
    </row>
  </sheetData>
  <mergeCells count="20">
    <mergeCell ref="B47:D47"/>
    <mergeCell ref="A40:A44"/>
    <mergeCell ref="G40:G44"/>
    <mergeCell ref="B5:G5"/>
    <mergeCell ref="A6:A7"/>
    <mergeCell ref="A8:A9"/>
    <mergeCell ref="A10:A11"/>
    <mergeCell ref="A12:A13"/>
    <mergeCell ref="A14:A15"/>
    <mergeCell ref="G6:G16"/>
    <mergeCell ref="B4:E4"/>
    <mergeCell ref="B45:D45"/>
    <mergeCell ref="B46:D46"/>
    <mergeCell ref="B6:B7"/>
    <mergeCell ref="B8:B9"/>
    <mergeCell ref="B10:B11"/>
    <mergeCell ref="B12:B13"/>
    <mergeCell ref="B14:B15"/>
    <mergeCell ref="B40:F40"/>
    <mergeCell ref="B17:F17"/>
  </mergeCells>
  <pageMargins left="0.70866141732283472" right="0.70866141732283472" top="0.74803149606299213" bottom="0.74803149606299213" header="0.31496062992125984" footer="0.31496062992125984"/>
  <pageSetup paperSize="9" scale="47" fitToHeight="3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</dc:creator>
  <cp:lastModifiedBy>Елена</cp:lastModifiedBy>
  <cp:lastPrinted>2021-12-09T13:16:40Z</cp:lastPrinted>
  <dcterms:created xsi:type="dcterms:W3CDTF">2021-10-25T18:11:47Z</dcterms:created>
  <dcterms:modified xsi:type="dcterms:W3CDTF">2021-12-10T12:35:29Z</dcterms:modified>
</cp:coreProperties>
</file>