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dennisb\Desktop\Video\"/>
    </mc:Choice>
  </mc:AlternateContent>
  <xr:revisionPtr revIDLastSave="0" documentId="13_ncr:1_{491A5B9D-9036-465F-87D3-5BC04A556E38}" xr6:coauthVersionLast="46" xr6:coauthVersionMax="46" xr10:uidLastSave="{00000000-0000-0000-0000-000000000000}"/>
  <bookViews>
    <workbookView xWindow="4320" yWindow="705" windowWidth="19890" windowHeight="16155" xr2:uid="{1266B9C1-B0A2-4A13-AECC-CF83F2E03AD4}"/>
  </bookViews>
  <sheets>
    <sheet name="Contents" sheetId="5" r:id="rId1"/>
    <sheet name="Deterministic" sheetId="2" r:id="rId2"/>
    <sheet name="LP" sheetId="8" r:id="rId3"/>
    <sheet name="ScenarioTree" sheetId="3" r:id="rId4"/>
    <sheet name="DecisionTree" sheetId="4" r:id="rId5"/>
    <sheet name="StochProgram" sheetId="6" r:id="rId6"/>
    <sheet name="Now" sheetId="9" r:id="rId7"/>
  </sheets>
  <definedNames>
    <definedName name="solver_adj" localSheetId="2" hidden="1">LP!$C$5:$G$5</definedName>
    <definedName name="solver_adj" localSheetId="6" hidden="1">Now!$D$6:$T$6</definedName>
    <definedName name="solver_adj" localSheetId="5" hidden="1">StochProgram!$D$6:$T$6</definedName>
    <definedName name="solver_cvg" localSheetId="2" hidden="1">0.0001</definedName>
    <definedName name="solver_cvg" localSheetId="6" hidden="1">0.0001</definedName>
    <definedName name="solver_cvg" localSheetId="5" hidden="1">0.0001</definedName>
    <definedName name="solver_drv" localSheetId="2" hidden="1">1</definedName>
    <definedName name="solver_drv" localSheetId="6" hidden="1">1</definedName>
    <definedName name="solver_drv" localSheetId="5" hidden="1">1</definedName>
    <definedName name="solver_eng" localSheetId="2" hidden="1">2</definedName>
    <definedName name="solver_eng" localSheetId="6" hidden="1">2</definedName>
    <definedName name="solver_eng" localSheetId="5" hidden="1">2</definedName>
    <definedName name="solver_est" localSheetId="2" hidden="1">1</definedName>
    <definedName name="solver_est" localSheetId="6" hidden="1">1</definedName>
    <definedName name="solver_est" localSheetId="5" hidden="1">1</definedName>
    <definedName name="solver_itr" localSheetId="2" hidden="1">2147483647</definedName>
    <definedName name="solver_itr" localSheetId="6" hidden="1">2147483647</definedName>
    <definedName name="solver_itr" localSheetId="5" hidden="1">2147483647</definedName>
    <definedName name="solver_lhs1" localSheetId="2" hidden="1">LP!$C$5:$D$5</definedName>
    <definedName name="solver_lhs1" localSheetId="6" hidden="1">Now!$D$6:$G$6</definedName>
    <definedName name="solver_lhs1" localSheetId="5" hidden="1">StochProgram!$D$6:$G$6</definedName>
    <definedName name="solver_lhs2" localSheetId="2" hidden="1">LP!$I$11</definedName>
    <definedName name="solver_lhs2" localSheetId="6" hidden="1">Now!$E$6:$G$6</definedName>
    <definedName name="solver_lhs2" localSheetId="5" hidden="1">StochProgram!$V$22:$V$24</definedName>
    <definedName name="solver_lhs3" localSheetId="2" hidden="1">LP!$I$7:$I$9</definedName>
    <definedName name="solver_lhs3" localSheetId="6" hidden="1">Now!$V$22:$V$24</definedName>
    <definedName name="solver_lhs3" localSheetId="5" hidden="1">StochProgram!$V$8:$V$20</definedName>
    <definedName name="solver_lhs4" localSheetId="6" hidden="1">Now!$V$8:$V$20</definedName>
    <definedName name="solver_mip" localSheetId="2" hidden="1">2147483647</definedName>
    <definedName name="solver_mip" localSheetId="6" hidden="1">2147483647</definedName>
    <definedName name="solver_mip" localSheetId="5" hidden="1">2147483647</definedName>
    <definedName name="solver_mni" localSheetId="2" hidden="1">30</definedName>
    <definedName name="solver_mni" localSheetId="6" hidden="1">30</definedName>
    <definedName name="solver_mni" localSheetId="5" hidden="1">30</definedName>
    <definedName name="solver_mrt" localSheetId="2" hidden="1">0.075</definedName>
    <definedName name="solver_mrt" localSheetId="6" hidden="1">0.075</definedName>
    <definedName name="solver_mrt" localSheetId="5" hidden="1">0.075</definedName>
    <definedName name="solver_msl" localSheetId="2" hidden="1">2</definedName>
    <definedName name="solver_msl" localSheetId="6" hidden="1">2</definedName>
    <definedName name="solver_msl" localSheetId="5" hidden="1">2</definedName>
    <definedName name="solver_neg" localSheetId="2" hidden="1">1</definedName>
    <definedName name="solver_neg" localSheetId="6" hidden="1">1</definedName>
    <definedName name="solver_neg" localSheetId="5" hidden="1">1</definedName>
    <definedName name="solver_nod" localSheetId="2" hidden="1">2147483647</definedName>
    <definedName name="solver_nod" localSheetId="6" hidden="1">2147483647</definedName>
    <definedName name="solver_nod" localSheetId="5" hidden="1">2147483647</definedName>
    <definedName name="solver_num" localSheetId="2" hidden="1">3</definedName>
    <definedName name="solver_num" localSheetId="6" hidden="1">4</definedName>
    <definedName name="solver_num" localSheetId="5" hidden="1">3</definedName>
    <definedName name="solver_nwt" localSheetId="2" hidden="1">1</definedName>
    <definedName name="solver_nwt" localSheetId="6" hidden="1">1</definedName>
    <definedName name="solver_nwt" localSheetId="5" hidden="1">1</definedName>
    <definedName name="solver_opt" localSheetId="2" hidden="1">LP!$I$13</definedName>
    <definedName name="solver_opt" localSheetId="6" hidden="1">Now!$V$26</definedName>
    <definedName name="solver_opt" localSheetId="5" hidden="1">StochProgram!$V$26</definedName>
    <definedName name="solver_pre" localSheetId="2" hidden="1">0.000001</definedName>
    <definedName name="solver_pre" localSheetId="6" hidden="1">0.000001</definedName>
    <definedName name="solver_pre" localSheetId="5" hidden="1">0.000001</definedName>
    <definedName name="solver_rbv" localSheetId="2" hidden="1">1</definedName>
    <definedName name="solver_rbv" localSheetId="6" hidden="1">1</definedName>
    <definedName name="solver_rbv" localSheetId="5" hidden="1">1</definedName>
    <definedName name="solver_rel1" localSheetId="2" hidden="1">5</definedName>
    <definedName name="solver_rel1" localSheetId="6" hidden="1">5</definedName>
    <definedName name="solver_rel1" localSheetId="5" hidden="1">5</definedName>
    <definedName name="solver_rel2" localSheetId="2" hidden="1">1</definedName>
    <definedName name="solver_rel2" localSheetId="6" hidden="1">2</definedName>
    <definedName name="solver_rel2" localSheetId="5" hidden="1">1</definedName>
    <definedName name="solver_rel3" localSheetId="2" hidden="1">2</definedName>
    <definedName name="solver_rel3" localSheetId="6" hidden="1">1</definedName>
    <definedName name="solver_rel3" localSheetId="5" hidden="1">2</definedName>
    <definedName name="solver_rel4" localSheetId="6" hidden="1">2</definedName>
    <definedName name="solver_rhs1" localSheetId="2" hidden="1">binary</definedName>
    <definedName name="solver_rhs1" localSheetId="6" hidden="1">binary</definedName>
    <definedName name="solver_rhs1" localSheetId="5" hidden="1">binary</definedName>
    <definedName name="solver_rhs2" localSheetId="2" hidden="1">LP!$K$11</definedName>
    <definedName name="solver_rhs2" localSheetId="6" hidden="1">0</definedName>
    <definedName name="solver_rhs2" localSheetId="5" hidden="1">StochProgram!$X$22:$X$24</definedName>
    <definedName name="solver_rhs3" localSheetId="2" hidden="1">LP!$K$7:$K$9</definedName>
    <definedName name="solver_rhs3" localSheetId="6" hidden="1">Now!$X$22:$X$24</definedName>
    <definedName name="solver_rhs3" localSheetId="5" hidden="1">StochProgram!$X$8:$X$20</definedName>
    <definedName name="solver_rhs4" localSheetId="6" hidden="1">Now!$X$8:$X$20</definedName>
    <definedName name="solver_rlx" localSheetId="2" hidden="1">2</definedName>
    <definedName name="solver_rlx" localSheetId="6" hidden="1">2</definedName>
    <definedName name="solver_rlx" localSheetId="5" hidden="1">2</definedName>
    <definedName name="solver_rsd" localSheetId="2" hidden="1">0</definedName>
    <definedName name="solver_rsd" localSheetId="6" hidden="1">0</definedName>
    <definedName name="solver_rsd" localSheetId="5" hidden="1">0</definedName>
    <definedName name="solver_scl" localSheetId="2" hidden="1">1</definedName>
    <definedName name="solver_scl" localSheetId="6" hidden="1">1</definedName>
    <definedName name="solver_scl" localSheetId="5" hidden="1">1</definedName>
    <definedName name="solver_sho" localSheetId="2" hidden="1">2</definedName>
    <definedName name="solver_sho" localSheetId="6" hidden="1">2</definedName>
    <definedName name="solver_sho" localSheetId="5" hidden="1">2</definedName>
    <definedName name="solver_ssz" localSheetId="2" hidden="1">100</definedName>
    <definedName name="solver_ssz" localSheetId="6" hidden="1">100</definedName>
    <definedName name="solver_ssz" localSheetId="5" hidden="1">100</definedName>
    <definedName name="solver_tim" localSheetId="2" hidden="1">2147483647</definedName>
    <definedName name="solver_tim" localSheetId="6" hidden="1">2147483647</definedName>
    <definedName name="solver_tim" localSheetId="5" hidden="1">2147483647</definedName>
    <definedName name="solver_tol" localSheetId="2" hidden="1">0.01</definedName>
    <definedName name="solver_tol" localSheetId="6" hidden="1">0.01</definedName>
    <definedName name="solver_tol" localSheetId="5" hidden="1">0.01</definedName>
    <definedName name="solver_typ" localSheetId="2" hidden="1">1</definedName>
    <definedName name="solver_typ" localSheetId="6" hidden="1">1</definedName>
    <definedName name="solver_typ" localSheetId="5" hidden="1">1</definedName>
    <definedName name="solver_val" localSheetId="2" hidden="1">0</definedName>
    <definedName name="solver_val" localSheetId="6" hidden="1">0</definedName>
    <definedName name="solver_val" localSheetId="5" hidden="1">0</definedName>
    <definedName name="solver_ver" localSheetId="2" hidden="1">3</definedName>
    <definedName name="solver_ver" localSheetId="6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3" l="1"/>
  <c r="V29" i="9"/>
  <c r="T26" i="9"/>
  <c r="S26" i="9"/>
  <c r="R26" i="9"/>
  <c r="Q26" i="9"/>
  <c r="P26" i="9"/>
  <c r="O26" i="9"/>
  <c r="N26" i="9"/>
  <c r="M26" i="9"/>
  <c r="V26" i="9" s="1"/>
  <c r="L26" i="9"/>
  <c r="V24" i="9"/>
  <c r="V23" i="9"/>
  <c r="V22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23" i="6"/>
  <c r="V24" i="6"/>
  <c r="V22" i="6"/>
  <c r="M26" i="6"/>
  <c r="N26" i="6"/>
  <c r="O26" i="6"/>
  <c r="P26" i="6"/>
  <c r="Q26" i="6"/>
  <c r="R26" i="6"/>
  <c r="S26" i="6"/>
  <c r="T26" i="6"/>
  <c r="L26" i="6"/>
  <c r="V12" i="6"/>
  <c r="V13" i="6"/>
  <c r="V14" i="6"/>
  <c r="V15" i="6"/>
  <c r="V16" i="6"/>
  <c r="V17" i="6"/>
  <c r="V18" i="6"/>
  <c r="V19" i="6"/>
  <c r="V20" i="6"/>
  <c r="V9" i="6"/>
  <c r="V10" i="6"/>
  <c r="V11" i="6"/>
  <c r="V8" i="6"/>
  <c r="Y58" i="4"/>
  <c r="U80" i="4"/>
  <c r="U71" i="4"/>
  <c r="U62" i="4"/>
  <c r="U53" i="4"/>
  <c r="U44" i="4"/>
  <c r="U35" i="4"/>
  <c r="P56" i="4"/>
  <c r="P53" i="4"/>
  <c r="P50" i="4"/>
  <c r="P41" i="4"/>
  <c r="P32" i="4"/>
  <c r="Y17" i="4"/>
  <c r="I11" i="8"/>
  <c r="I13" i="8"/>
  <c r="I9" i="8"/>
  <c r="I8" i="8"/>
  <c r="E8" i="8"/>
  <c r="I7" i="8"/>
  <c r="C10" i="2"/>
  <c r="J9" i="2"/>
  <c r="J10" i="2" s="1"/>
  <c r="I9" i="2"/>
  <c r="I10" i="2" s="1"/>
  <c r="E9" i="2"/>
  <c r="F31" i="3"/>
  <c r="E10" i="2"/>
  <c r="I27" i="3"/>
  <c r="I24" i="3"/>
  <c r="I21" i="3"/>
  <c r="I18" i="3"/>
  <c r="I15" i="3"/>
  <c r="I12" i="3"/>
  <c r="I9" i="3"/>
  <c r="I6" i="3"/>
  <c r="P74" i="4"/>
  <c r="P71" i="4"/>
  <c r="P68" i="4"/>
  <c r="P83" i="4"/>
  <c r="P80" i="4"/>
  <c r="P77" i="4"/>
  <c r="P65" i="4"/>
  <c r="P62" i="4"/>
  <c r="P59" i="4"/>
  <c r="P29" i="4"/>
  <c r="P26" i="4"/>
  <c r="P23" i="4"/>
  <c r="P20" i="4"/>
  <c r="P17" i="4"/>
  <c r="P14" i="4"/>
  <c r="P11" i="4"/>
  <c r="P8" i="4"/>
  <c r="P5" i="4"/>
  <c r="P47" i="4"/>
  <c r="P44" i="4"/>
  <c r="P38" i="4"/>
  <c r="P35" i="4"/>
  <c r="J12" i="2"/>
  <c r="E12" i="2"/>
  <c r="H10" i="2"/>
  <c r="D10" i="2"/>
  <c r="V26" i="6" l="1"/>
</calcChain>
</file>

<file path=xl/sharedStrings.xml><?xml version="1.0" encoding="utf-8"?>
<sst xmlns="http://schemas.openxmlformats.org/spreadsheetml/2006/main" count="262" uniqueCount="78">
  <si>
    <t>Investment Project at t=0</t>
  </si>
  <si>
    <t>Investment Project at t=1</t>
  </si>
  <si>
    <t>Cash Flow</t>
  </si>
  <si>
    <t>Equity</t>
  </si>
  <si>
    <t>Savings Deposit 5%</t>
  </si>
  <si>
    <t>Withdrawal</t>
  </si>
  <si>
    <t>Financial Balance</t>
  </si>
  <si>
    <t>Final Wealth</t>
  </si>
  <si>
    <t>&gt;</t>
  </si>
  <si>
    <t>Node 1</t>
  </si>
  <si>
    <t>Node 2</t>
  </si>
  <si>
    <t>Node 3</t>
  </si>
  <si>
    <t>Expected</t>
  </si>
  <si>
    <t>Decision</t>
  </si>
  <si>
    <t>Invest</t>
  </si>
  <si>
    <t>Deposit</t>
  </si>
  <si>
    <t>Node 4</t>
  </si>
  <si>
    <t>Node 5</t>
  </si>
  <si>
    <t>Node 6</t>
  </si>
  <si>
    <t>Node 7</t>
  </si>
  <si>
    <t>=</t>
  </si>
  <si>
    <t>Node 8</t>
  </si>
  <si>
    <t>Node 9</t>
  </si>
  <si>
    <t>Node 10</t>
  </si>
  <si>
    <t>Node 11</t>
  </si>
  <si>
    <t>Node 12</t>
  </si>
  <si>
    <t>Wealth</t>
  </si>
  <si>
    <t>Maximize</t>
  </si>
  <si>
    <t>Objective</t>
  </si>
  <si>
    <t>&lt;=</t>
  </si>
  <si>
    <t>End of Year</t>
  </si>
  <si>
    <t>Ctrl + h</t>
  </si>
  <si>
    <t>x1</t>
  </si>
  <si>
    <t>x2</t>
  </si>
  <si>
    <t>y1</t>
  </si>
  <si>
    <t>y2</t>
  </si>
  <si>
    <t>z</t>
  </si>
  <si>
    <t>Decisions</t>
  </si>
  <si>
    <t>Mutually Exclusiveness</t>
  </si>
  <si>
    <t>Expectation (2022, Invest)</t>
  </si>
  <si>
    <t>Expectation (2022, Not Invest)</t>
  </si>
  <si>
    <t>Not Invest</t>
  </si>
  <si>
    <t>||</t>
  </si>
  <si>
    <t>Expectation (2021, Not Invest)</t>
  </si>
  <si>
    <t>Expectation (2021, Invest)</t>
  </si>
  <si>
    <t>2022, Scen 1</t>
  </si>
  <si>
    <t>2022, Scen 2</t>
  </si>
  <si>
    <t>2022, Scen 3</t>
  </si>
  <si>
    <t>2003, Scen 1</t>
  </si>
  <si>
    <t>2003, Scen 2</t>
  </si>
  <si>
    <t>2003, Scen 3</t>
  </si>
  <si>
    <t>2003, Scen 4</t>
  </si>
  <si>
    <t>2003, Scen 5</t>
  </si>
  <si>
    <t>2003, Scen 6</t>
  </si>
  <si>
    <t>2003, Scen 7</t>
  </si>
  <si>
    <t>2003, Scen 8</t>
  </si>
  <si>
    <t>2003, Scen 9</t>
  </si>
  <si>
    <t>Node1</t>
  </si>
  <si>
    <t>Node5</t>
  </si>
  <si>
    <t>Node6</t>
  </si>
  <si>
    <t>Node7</t>
  </si>
  <si>
    <t>Node8</t>
  </si>
  <si>
    <t>Node9</t>
  </si>
  <si>
    <t>Node10</t>
  </si>
  <si>
    <t>Node11</t>
  </si>
  <si>
    <t>Node12</t>
  </si>
  <si>
    <t>Node13</t>
  </si>
  <si>
    <t>Node 13</t>
  </si>
  <si>
    <t>Value</t>
  </si>
  <si>
    <t>When</t>
  </si>
  <si>
    <t>Mutual Exclusiveness</t>
  </si>
  <si>
    <t>Value of Option to Postpone</t>
  </si>
  <si>
    <t>Developing a simple stochastic programming problem</t>
  </si>
  <si>
    <t>Video 4 - Modeling the problem under uncertainy as a stochastic program</t>
  </si>
  <si>
    <t>Video 5 - Discussion of the value of an option to delay investment</t>
  </si>
  <si>
    <t>Video 1 - Overview &amp; Example with deterministic data</t>
  </si>
  <si>
    <t>Video 2 - Setting up a deterministic linear program</t>
  </si>
  <si>
    <t>Video 3 - Modeling of the decision problem with scenario tree and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</si>
</sst>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5" borderId="0" xfId="0" applyFill="1"/>
    <xf numFmtId="0" fontId="5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5" xfId="0" applyFill="1" applyBorder="1"/>
    <xf numFmtId="0" fontId="0" fillId="6" borderId="0" xfId="0" applyFill="1"/>
    <xf numFmtId="0" fontId="5" fillId="6" borderId="0" xfId="0" applyFont="1" applyFill="1"/>
    <xf numFmtId="0" fontId="3" fillId="6" borderId="0" xfId="0" applyFont="1" applyFill="1" applyAlignment="1">
      <alignment horizontal="center"/>
    </xf>
    <xf numFmtId="0" fontId="0" fillId="6" borderId="5" xfId="0" applyFill="1" applyBorder="1"/>
    <xf numFmtId="0" fontId="0" fillId="6" borderId="1" xfId="0" applyFill="1" applyBorder="1"/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center"/>
    </xf>
    <xf numFmtId="0" fontId="0" fillId="7" borderId="5" xfId="0" applyFill="1" applyBorder="1"/>
    <xf numFmtId="0" fontId="0" fillId="7" borderId="1" xfId="0" applyFill="1" applyBorder="1"/>
    <xf numFmtId="0" fontId="6" fillId="2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4" fillId="0" borderId="1" xfId="0" applyFont="1" applyFill="1" applyBorder="1"/>
    <xf numFmtId="0" fontId="0" fillId="8" borderId="1" xfId="0" applyFill="1" applyBorder="1"/>
    <xf numFmtId="0" fontId="0" fillId="5" borderId="1" xfId="0" applyFill="1" applyBorder="1"/>
    <xf numFmtId="0" fontId="0" fillId="2" borderId="0" xfId="0" applyFill="1" applyAlignment="1">
      <alignment horizontal="right"/>
    </xf>
    <xf numFmtId="0" fontId="0" fillId="9" borderId="1" xfId="0" applyFill="1" applyBorder="1"/>
    <xf numFmtId="4" fontId="4" fillId="0" borderId="1" xfId="0" applyNumberFormat="1" applyFont="1" applyFill="1" applyBorder="1"/>
    <xf numFmtId="4" fontId="0" fillId="8" borderId="1" xfId="0" applyNumberFormat="1" applyFill="1" applyBorder="1"/>
    <xf numFmtId="0" fontId="6" fillId="5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9" borderId="0" xfId="0" applyFont="1" applyFill="1"/>
    <xf numFmtId="0" fontId="7" fillId="2" borderId="0" xfId="0" applyFont="1" applyFill="1"/>
    <xf numFmtId="0" fontId="7" fillId="10" borderId="5" xfId="0" applyFont="1" applyFill="1" applyBorder="1"/>
    <xf numFmtId="0" fontId="7" fillId="3" borderId="5" xfId="0" applyFont="1" applyFill="1" applyBorder="1"/>
    <xf numFmtId="0" fontId="7" fillId="4" borderId="5" xfId="0" applyFont="1" applyFill="1" applyBorder="1"/>
    <xf numFmtId="0" fontId="8" fillId="5" borderId="0" xfId="0" applyFont="1" applyFill="1"/>
    <xf numFmtId="0" fontId="6" fillId="6" borderId="0" xfId="0" applyFont="1" applyFill="1"/>
    <xf numFmtId="0" fontId="8" fillId="6" borderId="0" xfId="0" applyFont="1" applyFill="1"/>
    <xf numFmtId="0" fontId="6" fillId="9" borderId="0" xfId="0" applyFont="1" applyFill="1"/>
    <xf numFmtId="0" fontId="8" fillId="9" borderId="0" xfId="0" applyFont="1" applyFill="1"/>
    <xf numFmtId="0" fontId="6" fillId="2" borderId="0" xfId="0" applyFont="1" applyFill="1"/>
    <xf numFmtId="0" fontId="7" fillId="10" borderId="6" xfId="0" applyFont="1" applyFill="1" applyBorder="1"/>
    <xf numFmtId="0" fontId="9" fillId="6" borderId="0" xfId="0" applyFont="1" applyFill="1"/>
    <xf numFmtId="0" fontId="9" fillId="2" borderId="0" xfId="0" applyFont="1" applyFill="1"/>
    <xf numFmtId="0" fontId="7" fillId="4" borderId="6" xfId="0" applyFont="1" applyFill="1" applyBorder="1"/>
    <xf numFmtId="0" fontId="9" fillId="9" borderId="0" xfId="0" applyFont="1" applyFill="1"/>
    <xf numFmtId="0" fontId="7" fillId="3" borderId="6" xfId="0" applyFont="1" applyFill="1" applyBorder="1"/>
    <xf numFmtId="0" fontId="9" fillId="5" borderId="0" xfId="0" applyFont="1" applyFill="1"/>
    <xf numFmtId="0" fontId="0" fillId="2" borderId="0" xfId="0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10" fillId="2" borderId="1" xfId="0" applyFont="1" applyFill="1" applyBorder="1" applyAlignment="1">
      <alignment horizontal="right"/>
    </xf>
    <xf numFmtId="1" fontId="0" fillId="6" borderId="1" xfId="0" applyNumberFormat="1" applyFill="1" applyBorder="1"/>
    <xf numFmtId="0" fontId="0" fillId="2" borderId="0" xfId="0" applyFill="1" applyAlignment="1">
      <alignment horizontal="left"/>
    </xf>
    <xf numFmtId="0" fontId="1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88280</xdr:rowOff>
    </xdr:from>
    <xdr:to>
      <xdr:col>7</xdr:col>
      <xdr:colOff>604025</xdr:colOff>
      <xdr:row>6</xdr:row>
      <xdr:rowOff>114301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F9DE3B-ECEC-42CF-80C3-5086CB0DCD2F}"/>
            </a:ext>
          </a:extLst>
        </xdr:cNvPr>
        <xdr:cNvCxnSpPr/>
      </xdr:nvCxnSpPr>
      <xdr:spPr>
        <a:xfrm flipV="1">
          <a:off x="3648075" y="669305"/>
          <a:ext cx="1223150" cy="61657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608670</xdr:colOff>
      <xdr:row>6</xdr:row>
      <xdr:rowOff>106866</xdr:rowOff>
    </xdr:from>
    <xdr:to>
      <xdr:col>7</xdr:col>
      <xdr:colOff>604025</xdr:colOff>
      <xdr:row>9</xdr:row>
      <xdr:rowOff>97575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00ECDC-2801-4EA4-9444-A7300D888650}"/>
            </a:ext>
          </a:extLst>
        </xdr:cNvPr>
        <xdr:cNvCxnSpPr/>
      </xdr:nvCxnSpPr>
      <xdr:spPr>
        <a:xfrm>
          <a:off x="3652024" y="1277744"/>
          <a:ext cx="1212696" cy="58079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5953</xdr:colOff>
      <xdr:row>6</xdr:row>
      <xdr:rowOff>107156</xdr:rowOff>
    </xdr:from>
    <xdr:to>
      <xdr:col>8</xdr:col>
      <xdr:colOff>0</xdr:colOff>
      <xdr:row>6</xdr:row>
      <xdr:rowOff>107156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BACA149-5B68-40C9-ACF3-C8F0FF20D27B}"/>
            </a:ext>
          </a:extLst>
        </xdr:cNvPr>
        <xdr:cNvCxnSpPr/>
      </xdr:nvCxnSpPr>
      <xdr:spPr>
        <a:xfrm>
          <a:off x="3649266" y="1285875"/>
          <a:ext cx="1208484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601381</xdr:colOff>
      <xdr:row>12</xdr:row>
      <xdr:rowOff>85666</xdr:rowOff>
    </xdr:from>
    <xdr:to>
      <xdr:col>7</xdr:col>
      <xdr:colOff>605331</xdr:colOff>
      <xdr:row>15</xdr:row>
      <xdr:rowOff>111688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759A229-0366-4E0B-9331-2CDF218771AC}"/>
            </a:ext>
          </a:extLst>
        </xdr:cNvPr>
        <xdr:cNvCxnSpPr/>
      </xdr:nvCxnSpPr>
      <xdr:spPr>
        <a:xfrm flipV="1">
          <a:off x="3637475" y="2455010"/>
          <a:ext cx="1218387" cy="62133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2757</xdr:colOff>
      <xdr:row>15</xdr:row>
      <xdr:rowOff>104253</xdr:rowOff>
    </xdr:from>
    <xdr:to>
      <xdr:col>7</xdr:col>
      <xdr:colOff>605331</xdr:colOff>
      <xdr:row>18</xdr:row>
      <xdr:rowOff>94961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73B4B07-FCE6-4D69-B70D-8FDADE3CE1FC}"/>
            </a:ext>
          </a:extLst>
        </xdr:cNvPr>
        <xdr:cNvCxnSpPr/>
      </xdr:nvCxnSpPr>
      <xdr:spPr>
        <a:xfrm>
          <a:off x="3646070" y="3068909"/>
          <a:ext cx="1209792" cy="58602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7259</xdr:colOff>
      <xdr:row>15</xdr:row>
      <xdr:rowOff>104543</xdr:rowOff>
    </xdr:from>
    <xdr:to>
      <xdr:col>8</xdr:col>
      <xdr:colOff>1306</xdr:colOff>
      <xdr:row>15</xdr:row>
      <xdr:rowOff>104543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5BDC656-E0DA-4B76-9D02-87055A5D0630}"/>
            </a:ext>
          </a:extLst>
        </xdr:cNvPr>
        <xdr:cNvCxnSpPr/>
      </xdr:nvCxnSpPr>
      <xdr:spPr>
        <a:xfrm>
          <a:off x="3650572" y="3069199"/>
          <a:ext cx="1208484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604954</xdr:colOff>
      <xdr:row>21</xdr:row>
      <xdr:rowOff>83286</xdr:rowOff>
    </xdr:from>
    <xdr:to>
      <xdr:col>8</xdr:col>
      <xdr:colOff>1685</xdr:colOff>
      <xdr:row>24</xdr:row>
      <xdr:rowOff>109307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CD7EE6E-1D1E-49F6-926F-3B95596638B6}"/>
            </a:ext>
          </a:extLst>
        </xdr:cNvPr>
        <xdr:cNvCxnSpPr/>
      </xdr:nvCxnSpPr>
      <xdr:spPr>
        <a:xfrm flipV="1">
          <a:off x="3652954" y="4207611"/>
          <a:ext cx="1225531" cy="61657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6330</xdr:colOff>
      <xdr:row>24</xdr:row>
      <xdr:rowOff>101872</xdr:rowOff>
    </xdr:from>
    <xdr:to>
      <xdr:col>8</xdr:col>
      <xdr:colOff>1685</xdr:colOff>
      <xdr:row>27</xdr:row>
      <xdr:rowOff>92581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457D6C33-0AE8-4137-83D5-F11DD6FD9424}"/>
            </a:ext>
          </a:extLst>
        </xdr:cNvPr>
        <xdr:cNvCxnSpPr/>
      </xdr:nvCxnSpPr>
      <xdr:spPr>
        <a:xfrm>
          <a:off x="3649643" y="4852466"/>
          <a:ext cx="1209792" cy="58602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10832</xdr:colOff>
      <xdr:row>24</xdr:row>
      <xdr:rowOff>102162</xdr:rowOff>
    </xdr:from>
    <xdr:to>
      <xdr:col>8</xdr:col>
      <xdr:colOff>4879</xdr:colOff>
      <xdr:row>24</xdr:row>
      <xdr:rowOff>102162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ECC8EE4-6F93-49CA-8E76-DC7CF0FC0F14}"/>
            </a:ext>
          </a:extLst>
        </xdr:cNvPr>
        <xdr:cNvCxnSpPr/>
      </xdr:nvCxnSpPr>
      <xdr:spPr>
        <a:xfrm>
          <a:off x="3654145" y="4852756"/>
          <a:ext cx="1208484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598768</xdr:colOff>
      <xdr:row>6</xdr:row>
      <xdr:rowOff>107156</xdr:rowOff>
    </xdr:from>
    <xdr:to>
      <xdr:col>5</xdr:col>
      <xdr:colOff>0</xdr:colOff>
      <xdr:row>15</xdr:row>
      <xdr:rowOff>85611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2BBE244-6006-4026-A997-1E273326765D}"/>
            </a:ext>
          </a:extLst>
        </xdr:cNvPr>
        <xdr:cNvCxnSpPr/>
      </xdr:nvCxnSpPr>
      <xdr:spPr>
        <a:xfrm flipV="1">
          <a:off x="1813206" y="1285875"/>
          <a:ext cx="1222888" cy="176439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1073</xdr:colOff>
      <xdr:row>15</xdr:row>
      <xdr:rowOff>78176</xdr:rowOff>
    </xdr:from>
    <xdr:to>
      <xdr:col>5</xdr:col>
      <xdr:colOff>0</xdr:colOff>
      <xdr:row>24</xdr:row>
      <xdr:rowOff>101203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4A08306-C138-4D38-9F92-B89F8146BA5C}"/>
            </a:ext>
          </a:extLst>
        </xdr:cNvPr>
        <xdr:cNvCxnSpPr/>
      </xdr:nvCxnSpPr>
      <xdr:spPr>
        <a:xfrm>
          <a:off x="1822729" y="3042832"/>
          <a:ext cx="1213365" cy="180896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5575</xdr:colOff>
      <xdr:row>15</xdr:row>
      <xdr:rowOff>78466</xdr:rowOff>
    </xdr:from>
    <xdr:to>
      <xdr:col>5</xdr:col>
      <xdr:colOff>1074</xdr:colOff>
      <xdr:row>15</xdr:row>
      <xdr:rowOff>78466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4E1E411-7BF6-437E-8B39-A795A9C7DDD3}"/>
            </a:ext>
          </a:extLst>
        </xdr:cNvPr>
        <xdr:cNvCxnSpPr/>
      </xdr:nvCxnSpPr>
      <xdr:spPr>
        <a:xfrm>
          <a:off x="1827231" y="3043122"/>
          <a:ext cx="1209937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88280</xdr:rowOff>
    </xdr:from>
    <xdr:to>
      <xdr:col>13</xdr:col>
      <xdr:colOff>604025</xdr:colOff>
      <xdr:row>7</xdr:row>
      <xdr:rowOff>114301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54E5C6F-B139-4C29-9825-0E8CC8F5C066}"/>
            </a:ext>
          </a:extLst>
        </xdr:cNvPr>
        <xdr:cNvCxnSpPr/>
      </xdr:nvCxnSpPr>
      <xdr:spPr>
        <a:xfrm flipV="1">
          <a:off x="3630757" y="677098"/>
          <a:ext cx="1216223" cy="63215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7</xdr:row>
      <xdr:rowOff>106866</xdr:rowOff>
    </xdr:from>
    <xdr:to>
      <xdr:col>13</xdr:col>
      <xdr:colOff>604025</xdr:colOff>
      <xdr:row>10</xdr:row>
      <xdr:rowOff>97575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202AD45-F048-485C-B957-F124D58642CC}"/>
            </a:ext>
          </a:extLst>
        </xdr:cNvPr>
        <xdr:cNvCxnSpPr/>
      </xdr:nvCxnSpPr>
      <xdr:spPr>
        <a:xfrm>
          <a:off x="3639352" y="1301821"/>
          <a:ext cx="1207628" cy="59684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7</xdr:row>
      <xdr:rowOff>107156</xdr:rowOff>
    </xdr:from>
    <xdr:to>
      <xdr:col>14</xdr:col>
      <xdr:colOff>0</xdr:colOff>
      <xdr:row>7</xdr:row>
      <xdr:rowOff>107156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E02F983-9DFF-4C27-9693-5C3D05F8B3DC}"/>
            </a:ext>
          </a:extLst>
        </xdr:cNvPr>
        <xdr:cNvCxnSpPr/>
      </xdr:nvCxnSpPr>
      <xdr:spPr>
        <a:xfrm>
          <a:off x="3642771" y="1302111"/>
          <a:ext cx="12063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601381</xdr:colOff>
      <xdr:row>13</xdr:row>
      <xdr:rowOff>85666</xdr:rowOff>
    </xdr:from>
    <xdr:to>
      <xdr:col>13</xdr:col>
      <xdr:colOff>605331</xdr:colOff>
      <xdr:row>16</xdr:row>
      <xdr:rowOff>111688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A333592-03F8-4EA5-AD4E-217FDF88D26F}"/>
            </a:ext>
          </a:extLst>
        </xdr:cNvPr>
        <xdr:cNvCxnSpPr/>
      </xdr:nvCxnSpPr>
      <xdr:spPr>
        <a:xfrm flipV="1">
          <a:off x="3632063" y="2492893"/>
          <a:ext cx="1216223" cy="6321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2757</xdr:colOff>
      <xdr:row>16</xdr:row>
      <xdr:rowOff>104253</xdr:rowOff>
    </xdr:from>
    <xdr:to>
      <xdr:col>13</xdr:col>
      <xdr:colOff>605331</xdr:colOff>
      <xdr:row>19</xdr:row>
      <xdr:rowOff>94961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4767AC1-26FE-4F3B-A1A7-C6674EB2D1AA}"/>
            </a:ext>
          </a:extLst>
        </xdr:cNvPr>
        <xdr:cNvCxnSpPr/>
      </xdr:nvCxnSpPr>
      <xdr:spPr>
        <a:xfrm>
          <a:off x="3639575" y="3117617"/>
          <a:ext cx="1208711" cy="59684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7259</xdr:colOff>
      <xdr:row>16</xdr:row>
      <xdr:rowOff>104543</xdr:rowOff>
    </xdr:from>
    <xdr:to>
      <xdr:col>14</xdr:col>
      <xdr:colOff>1306</xdr:colOff>
      <xdr:row>16</xdr:row>
      <xdr:rowOff>104543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DA4B5DF3-836F-4A70-BBC5-31F0FCE83A51}"/>
            </a:ext>
          </a:extLst>
        </xdr:cNvPr>
        <xdr:cNvCxnSpPr/>
      </xdr:nvCxnSpPr>
      <xdr:spPr>
        <a:xfrm>
          <a:off x="3644077" y="3117907"/>
          <a:ext cx="12063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604954</xdr:colOff>
      <xdr:row>22</xdr:row>
      <xdr:rowOff>83286</xdr:rowOff>
    </xdr:from>
    <xdr:to>
      <xdr:col>14</xdr:col>
      <xdr:colOff>1685</xdr:colOff>
      <xdr:row>25</xdr:row>
      <xdr:rowOff>109307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B525E5A-5056-4EFB-A64A-4D032BCC9468}"/>
            </a:ext>
          </a:extLst>
        </xdr:cNvPr>
        <xdr:cNvCxnSpPr/>
      </xdr:nvCxnSpPr>
      <xdr:spPr>
        <a:xfrm flipV="1">
          <a:off x="3635636" y="4308922"/>
          <a:ext cx="1215140" cy="63215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6330</xdr:colOff>
      <xdr:row>25</xdr:row>
      <xdr:rowOff>101872</xdr:rowOff>
    </xdr:from>
    <xdr:to>
      <xdr:col>14</xdr:col>
      <xdr:colOff>1685</xdr:colOff>
      <xdr:row>28</xdr:row>
      <xdr:rowOff>92581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7F3510B-100D-4F54-9E27-EC9D0291E6E0}"/>
            </a:ext>
          </a:extLst>
        </xdr:cNvPr>
        <xdr:cNvCxnSpPr/>
      </xdr:nvCxnSpPr>
      <xdr:spPr>
        <a:xfrm>
          <a:off x="3643148" y="4933645"/>
          <a:ext cx="1207628" cy="59684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10832</xdr:colOff>
      <xdr:row>25</xdr:row>
      <xdr:rowOff>102162</xdr:rowOff>
    </xdr:from>
    <xdr:to>
      <xdr:col>14</xdr:col>
      <xdr:colOff>4879</xdr:colOff>
      <xdr:row>25</xdr:row>
      <xdr:rowOff>102162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3F38098-BF88-4AED-BB64-51F5612FC9B4}"/>
            </a:ext>
          </a:extLst>
        </xdr:cNvPr>
        <xdr:cNvCxnSpPr/>
      </xdr:nvCxnSpPr>
      <xdr:spPr>
        <a:xfrm>
          <a:off x="3647650" y="4933935"/>
          <a:ext cx="12063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31</xdr:row>
      <xdr:rowOff>88280</xdr:rowOff>
    </xdr:from>
    <xdr:to>
      <xdr:col>13</xdr:col>
      <xdr:colOff>604025</xdr:colOff>
      <xdr:row>34</xdr:row>
      <xdr:rowOff>114301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BE56D0E2-12E4-4947-8C68-1ACF21184CA4}"/>
            </a:ext>
          </a:extLst>
        </xdr:cNvPr>
        <xdr:cNvCxnSpPr/>
      </xdr:nvCxnSpPr>
      <xdr:spPr>
        <a:xfrm flipV="1">
          <a:off x="12722802" y="884916"/>
          <a:ext cx="1216223" cy="64947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34</xdr:row>
      <xdr:rowOff>106866</xdr:rowOff>
    </xdr:from>
    <xdr:to>
      <xdr:col>13</xdr:col>
      <xdr:colOff>604025</xdr:colOff>
      <xdr:row>37</xdr:row>
      <xdr:rowOff>97575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8F6031B9-BC0B-4D6D-9B37-5AE86FF2DAE3}"/>
            </a:ext>
          </a:extLst>
        </xdr:cNvPr>
        <xdr:cNvCxnSpPr/>
      </xdr:nvCxnSpPr>
      <xdr:spPr>
        <a:xfrm>
          <a:off x="12731397" y="1526957"/>
          <a:ext cx="1207628" cy="61416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34</xdr:row>
      <xdr:rowOff>107156</xdr:rowOff>
    </xdr:from>
    <xdr:to>
      <xdr:col>14</xdr:col>
      <xdr:colOff>0</xdr:colOff>
      <xdr:row>34</xdr:row>
      <xdr:rowOff>107156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68561AF-318A-4D01-B38B-5BB78F9767BE}"/>
            </a:ext>
          </a:extLst>
        </xdr:cNvPr>
        <xdr:cNvCxnSpPr/>
      </xdr:nvCxnSpPr>
      <xdr:spPr>
        <a:xfrm>
          <a:off x="12734817" y="1527247"/>
          <a:ext cx="1206319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601381</xdr:colOff>
      <xdr:row>40</xdr:row>
      <xdr:rowOff>85666</xdr:rowOff>
    </xdr:from>
    <xdr:to>
      <xdr:col>13</xdr:col>
      <xdr:colOff>605331</xdr:colOff>
      <xdr:row>43</xdr:row>
      <xdr:rowOff>111688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E88F723C-1516-4E4A-82EE-52DE46BA4144}"/>
            </a:ext>
          </a:extLst>
        </xdr:cNvPr>
        <xdr:cNvCxnSpPr/>
      </xdr:nvCxnSpPr>
      <xdr:spPr>
        <a:xfrm flipV="1">
          <a:off x="12724108" y="2752666"/>
          <a:ext cx="1216223" cy="64947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2757</xdr:colOff>
      <xdr:row>43</xdr:row>
      <xdr:rowOff>104253</xdr:rowOff>
    </xdr:from>
    <xdr:to>
      <xdr:col>13</xdr:col>
      <xdr:colOff>605331</xdr:colOff>
      <xdr:row>46</xdr:row>
      <xdr:rowOff>94961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CC3079F-B6D6-4215-9B95-4C43326B5504}"/>
            </a:ext>
          </a:extLst>
        </xdr:cNvPr>
        <xdr:cNvCxnSpPr/>
      </xdr:nvCxnSpPr>
      <xdr:spPr>
        <a:xfrm>
          <a:off x="12731621" y="3394708"/>
          <a:ext cx="1208710" cy="61416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7259</xdr:colOff>
      <xdr:row>43</xdr:row>
      <xdr:rowOff>104543</xdr:rowOff>
    </xdr:from>
    <xdr:to>
      <xdr:col>14</xdr:col>
      <xdr:colOff>1306</xdr:colOff>
      <xdr:row>43</xdr:row>
      <xdr:rowOff>104543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C3913142-AB4A-45E3-89EA-6DB77E600045}"/>
            </a:ext>
          </a:extLst>
        </xdr:cNvPr>
        <xdr:cNvCxnSpPr/>
      </xdr:nvCxnSpPr>
      <xdr:spPr>
        <a:xfrm>
          <a:off x="12736123" y="3394998"/>
          <a:ext cx="1206319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49</xdr:row>
      <xdr:rowOff>88280</xdr:rowOff>
    </xdr:from>
    <xdr:to>
      <xdr:col>13</xdr:col>
      <xdr:colOff>604025</xdr:colOff>
      <xdr:row>52</xdr:row>
      <xdr:rowOff>114301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852A1E61-E860-4FE8-B4A5-CF5992692815}"/>
            </a:ext>
          </a:extLst>
        </xdr:cNvPr>
        <xdr:cNvCxnSpPr/>
      </xdr:nvCxnSpPr>
      <xdr:spPr>
        <a:xfrm flipV="1">
          <a:off x="12722802" y="6478689"/>
          <a:ext cx="1216223" cy="63215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52</xdr:row>
      <xdr:rowOff>106866</xdr:rowOff>
    </xdr:from>
    <xdr:to>
      <xdr:col>13</xdr:col>
      <xdr:colOff>604025</xdr:colOff>
      <xdr:row>55</xdr:row>
      <xdr:rowOff>97575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25E3F65-E161-4369-9F84-58FCE49977F1}"/>
            </a:ext>
          </a:extLst>
        </xdr:cNvPr>
        <xdr:cNvCxnSpPr/>
      </xdr:nvCxnSpPr>
      <xdr:spPr>
        <a:xfrm>
          <a:off x="12731397" y="7103411"/>
          <a:ext cx="1207628" cy="59684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52</xdr:row>
      <xdr:rowOff>107156</xdr:rowOff>
    </xdr:from>
    <xdr:to>
      <xdr:col>14</xdr:col>
      <xdr:colOff>0</xdr:colOff>
      <xdr:row>52</xdr:row>
      <xdr:rowOff>107156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1620B491-FC76-4F66-A82D-CAB3B3FBAC02}"/>
            </a:ext>
          </a:extLst>
        </xdr:cNvPr>
        <xdr:cNvCxnSpPr/>
      </xdr:nvCxnSpPr>
      <xdr:spPr>
        <a:xfrm>
          <a:off x="12734817" y="7103701"/>
          <a:ext cx="1206319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601381</xdr:colOff>
      <xdr:row>58</xdr:row>
      <xdr:rowOff>85666</xdr:rowOff>
    </xdr:from>
    <xdr:to>
      <xdr:col>13</xdr:col>
      <xdr:colOff>605331</xdr:colOff>
      <xdr:row>61</xdr:row>
      <xdr:rowOff>111688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44B02D2F-A39F-41DD-A168-0F4B64DCB85C}"/>
            </a:ext>
          </a:extLst>
        </xdr:cNvPr>
        <xdr:cNvCxnSpPr/>
      </xdr:nvCxnSpPr>
      <xdr:spPr>
        <a:xfrm flipV="1">
          <a:off x="12724108" y="8294484"/>
          <a:ext cx="1216223" cy="6321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2757</xdr:colOff>
      <xdr:row>61</xdr:row>
      <xdr:rowOff>104253</xdr:rowOff>
    </xdr:from>
    <xdr:to>
      <xdr:col>13</xdr:col>
      <xdr:colOff>605331</xdr:colOff>
      <xdr:row>64</xdr:row>
      <xdr:rowOff>94961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FA41DA34-EBBE-4D6A-B7A0-244319F88E34}"/>
            </a:ext>
          </a:extLst>
        </xdr:cNvPr>
        <xdr:cNvCxnSpPr/>
      </xdr:nvCxnSpPr>
      <xdr:spPr>
        <a:xfrm>
          <a:off x="12731621" y="12556026"/>
          <a:ext cx="1208710" cy="59684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7259</xdr:colOff>
      <xdr:row>61</xdr:row>
      <xdr:rowOff>104543</xdr:rowOff>
    </xdr:from>
    <xdr:to>
      <xdr:col>14</xdr:col>
      <xdr:colOff>1306</xdr:colOff>
      <xdr:row>61</xdr:row>
      <xdr:rowOff>104543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3FD8BDD-1D0F-4718-B0F3-6A9679837CD0}"/>
            </a:ext>
          </a:extLst>
        </xdr:cNvPr>
        <xdr:cNvCxnSpPr/>
      </xdr:nvCxnSpPr>
      <xdr:spPr>
        <a:xfrm>
          <a:off x="12736123" y="8919498"/>
          <a:ext cx="1206319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67</xdr:row>
      <xdr:rowOff>88280</xdr:rowOff>
    </xdr:from>
    <xdr:to>
      <xdr:col>13</xdr:col>
      <xdr:colOff>604025</xdr:colOff>
      <xdr:row>70</xdr:row>
      <xdr:rowOff>114301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24CFF45A-CEFF-4551-910B-D566CF7BCEBF}"/>
            </a:ext>
          </a:extLst>
        </xdr:cNvPr>
        <xdr:cNvCxnSpPr/>
      </xdr:nvCxnSpPr>
      <xdr:spPr>
        <a:xfrm flipV="1">
          <a:off x="12722802" y="10115507"/>
          <a:ext cx="1216223" cy="63215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70</xdr:row>
      <xdr:rowOff>106866</xdr:rowOff>
    </xdr:from>
    <xdr:to>
      <xdr:col>13</xdr:col>
      <xdr:colOff>604025</xdr:colOff>
      <xdr:row>73</xdr:row>
      <xdr:rowOff>97575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C1A263-FC22-493C-9000-69DF9ED9DF61}"/>
            </a:ext>
          </a:extLst>
        </xdr:cNvPr>
        <xdr:cNvCxnSpPr/>
      </xdr:nvCxnSpPr>
      <xdr:spPr>
        <a:xfrm>
          <a:off x="12731397" y="10740230"/>
          <a:ext cx="1207628" cy="59684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70</xdr:row>
      <xdr:rowOff>107156</xdr:rowOff>
    </xdr:from>
    <xdr:to>
      <xdr:col>14</xdr:col>
      <xdr:colOff>0</xdr:colOff>
      <xdr:row>70</xdr:row>
      <xdr:rowOff>107156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91B8D9A-77A5-4E0B-BA6D-5C9B37691791}"/>
            </a:ext>
          </a:extLst>
        </xdr:cNvPr>
        <xdr:cNvCxnSpPr/>
      </xdr:nvCxnSpPr>
      <xdr:spPr>
        <a:xfrm>
          <a:off x="12734817" y="10740520"/>
          <a:ext cx="1206319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601381</xdr:colOff>
      <xdr:row>76</xdr:row>
      <xdr:rowOff>85666</xdr:rowOff>
    </xdr:from>
    <xdr:to>
      <xdr:col>13</xdr:col>
      <xdr:colOff>605331</xdr:colOff>
      <xdr:row>79</xdr:row>
      <xdr:rowOff>111688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CD43BE93-B8DC-4B66-AA15-49298FE9A849}"/>
            </a:ext>
          </a:extLst>
        </xdr:cNvPr>
        <xdr:cNvCxnSpPr/>
      </xdr:nvCxnSpPr>
      <xdr:spPr>
        <a:xfrm flipV="1">
          <a:off x="12724108" y="11931302"/>
          <a:ext cx="1216223" cy="6321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2757</xdr:colOff>
      <xdr:row>79</xdr:row>
      <xdr:rowOff>104253</xdr:rowOff>
    </xdr:from>
    <xdr:to>
      <xdr:col>13</xdr:col>
      <xdr:colOff>605331</xdr:colOff>
      <xdr:row>82</xdr:row>
      <xdr:rowOff>94961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39EEA197-0A81-4C9C-9198-A9FA02C3AD8D}"/>
            </a:ext>
          </a:extLst>
        </xdr:cNvPr>
        <xdr:cNvCxnSpPr/>
      </xdr:nvCxnSpPr>
      <xdr:spPr>
        <a:xfrm>
          <a:off x="12731621" y="12556026"/>
          <a:ext cx="1208710" cy="59684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7259</xdr:colOff>
      <xdr:row>79</xdr:row>
      <xdr:rowOff>104543</xdr:rowOff>
    </xdr:from>
    <xdr:to>
      <xdr:col>14</xdr:col>
      <xdr:colOff>1306</xdr:colOff>
      <xdr:row>79</xdr:row>
      <xdr:rowOff>104543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66EF2D2-AFA1-4F7C-A002-55B239B3F87E}"/>
            </a:ext>
          </a:extLst>
        </xdr:cNvPr>
        <xdr:cNvCxnSpPr/>
      </xdr:nvCxnSpPr>
      <xdr:spPr>
        <a:xfrm>
          <a:off x="12736123" y="12556316"/>
          <a:ext cx="1206319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588659</xdr:colOff>
      <xdr:row>7</xdr:row>
      <xdr:rowOff>84745</xdr:rowOff>
    </xdr:from>
    <xdr:to>
      <xdr:col>10</xdr:col>
      <xdr:colOff>582706</xdr:colOff>
      <xdr:row>7</xdr:row>
      <xdr:rowOff>84745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14D81C80-B8FE-4B81-A7AC-524E669ACDD7}"/>
            </a:ext>
          </a:extLst>
        </xdr:cNvPr>
        <xdr:cNvCxnSpPr/>
      </xdr:nvCxnSpPr>
      <xdr:spPr>
        <a:xfrm>
          <a:off x="10875659" y="1474274"/>
          <a:ext cx="1204282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588659</xdr:colOff>
      <xdr:row>16</xdr:row>
      <xdr:rowOff>84745</xdr:rowOff>
    </xdr:from>
    <xdr:to>
      <xdr:col>10</xdr:col>
      <xdr:colOff>582706</xdr:colOff>
      <xdr:row>16</xdr:row>
      <xdr:rowOff>84745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D1AD226-86DE-4895-95EB-D6E045F21101}"/>
            </a:ext>
          </a:extLst>
        </xdr:cNvPr>
        <xdr:cNvCxnSpPr/>
      </xdr:nvCxnSpPr>
      <xdr:spPr>
        <a:xfrm>
          <a:off x="10875659" y="1474274"/>
          <a:ext cx="1204282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588659</xdr:colOff>
      <xdr:row>25</xdr:row>
      <xdr:rowOff>84745</xdr:rowOff>
    </xdr:from>
    <xdr:to>
      <xdr:col>10</xdr:col>
      <xdr:colOff>582706</xdr:colOff>
      <xdr:row>25</xdr:row>
      <xdr:rowOff>84745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F60994FD-4684-4F3B-91AE-2D6D4CD2B2A4}"/>
            </a:ext>
          </a:extLst>
        </xdr:cNvPr>
        <xdr:cNvCxnSpPr/>
      </xdr:nvCxnSpPr>
      <xdr:spPr>
        <a:xfrm>
          <a:off x="10875659" y="3289627"/>
          <a:ext cx="1204282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605518</xdr:colOff>
      <xdr:row>34</xdr:row>
      <xdr:rowOff>97972</xdr:rowOff>
    </xdr:from>
    <xdr:to>
      <xdr:col>11</xdr:col>
      <xdr:colOff>0</xdr:colOff>
      <xdr:row>38</xdr:row>
      <xdr:rowOff>103415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19D10A44-CECB-4C5A-BEB1-F004417FDE80}"/>
            </a:ext>
          </a:extLst>
        </xdr:cNvPr>
        <xdr:cNvCxnSpPr/>
      </xdr:nvCxnSpPr>
      <xdr:spPr>
        <a:xfrm flipV="1">
          <a:off x="10968718" y="6901543"/>
          <a:ext cx="1223282" cy="800101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4513</xdr:colOff>
      <xdr:row>38</xdr:row>
      <xdr:rowOff>95980</xdr:rowOff>
    </xdr:from>
    <xdr:to>
      <xdr:col>11</xdr:col>
      <xdr:colOff>0</xdr:colOff>
      <xdr:row>43</xdr:row>
      <xdr:rowOff>108858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99A4BEBF-478C-49AF-BC54-093A5EAA3B8E}"/>
            </a:ext>
          </a:extLst>
        </xdr:cNvPr>
        <xdr:cNvCxnSpPr/>
      </xdr:nvCxnSpPr>
      <xdr:spPr>
        <a:xfrm>
          <a:off x="10977313" y="7694209"/>
          <a:ext cx="1214687" cy="10089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607174</xdr:colOff>
      <xdr:row>52</xdr:row>
      <xdr:rowOff>101522</xdr:rowOff>
    </xdr:from>
    <xdr:to>
      <xdr:col>11</xdr:col>
      <xdr:colOff>1656</xdr:colOff>
      <xdr:row>56</xdr:row>
      <xdr:rowOff>106965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AC7F8569-B9F1-4F9E-956F-F1A52097E995}"/>
            </a:ext>
          </a:extLst>
        </xdr:cNvPr>
        <xdr:cNvCxnSpPr/>
      </xdr:nvCxnSpPr>
      <xdr:spPr>
        <a:xfrm flipV="1">
          <a:off x="11026696" y="10363674"/>
          <a:ext cx="1233221" cy="79229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6169</xdr:colOff>
      <xdr:row>56</xdr:row>
      <xdr:rowOff>99530</xdr:rowOff>
    </xdr:from>
    <xdr:to>
      <xdr:col>11</xdr:col>
      <xdr:colOff>1656</xdr:colOff>
      <xdr:row>61</xdr:row>
      <xdr:rowOff>120691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80BECE0-93A7-46A7-B56E-AC63A3C4F7AF}"/>
            </a:ext>
          </a:extLst>
        </xdr:cNvPr>
        <xdr:cNvCxnSpPr/>
      </xdr:nvCxnSpPr>
      <xdr:spPr>
        <a:xfrm>
          <a:off x="11038604" y="11148530"/>
          <a:ext cx="1221313" cy="99850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602205</xdr:colOff>
      <xdr:row>70</xdr:row>
      <xdr:rowOff>96553</xdr:rowOff>
    </xdr:from>
    <xdr:to>
      <xdr:col>10</xdr:col>
      <xdr:colOff>609600</xdr:colOff>
      <xdr:row>74</xdr:row>
      <xdr:rowOff>101996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2E97562-FD67-413C-B45D-ECF073073CEB}"/>
            </a:ext>
          </a:extLst>
        </xdr:cNvPr>
        <xdr:cNvCxnSpPr/>
      </xdr:nvCxnSpPr>
      <xdr:spPr>
        <a:xfrm flipV="1">
          <a:off x="11021727" y="13895379"/>
          <a:ext cx="1233221" cy="79229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1200</xdr:colOff>
      <xdr:row>74</xdr:row>
      <xdr:rowOff>94561</xdr:rowOff>
    </xdr:from>
    <xdr:to>
      <xdr:col>10</xdr:col>
      <xdr:colOff>609600</xdr:colOff>
      <xdr:row>79</xdr:row>
      <xdr:rowOff>115722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73BB22B9-C60F-4D86-BB6E-8A97A14946BC}"/>
            </a:ext>
          </a:extLst>
        </xdr:cNvPr>
        <xdr:cNvCxnSpPr/>
      </xdr:nvCxnSpPr>
      <xdr:spPr>
        <a:xfrm>
          <a:off x="11033635" y="14680235"/>
          <a:ext cx="1221313" cy="1006791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6569</xdr:colOff>
      <xdr:row>16</xdr:row>
      <xdr:rowOff>105104</xdr:rowOff>
    </xdr:from>
    <xdr:to>
      <xdr:col>7</xdr:col>
      <xdr:colOff>604024</xdr:colOff>
      <xdr:row>25</xdr:row>
      <xdr:rowOff>102219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AF7E7A16-DEE1-49F5-A6D8-45677C3BB8E6}"/>
            </a:ext>
          </a:extLst>
        </xdr:cNvPr>
        <xdr:cNvCxnSpPr/>
      </xdr:nvCxnSpPr>
      <xdr:spPr>
        <a:xfrm>
          <a:off x="9136630" y="3283202"/>
          <a:ext cx="1206126" cy="179524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4646</xdr:colOff>
      <xdr:row>16</xdr:row>
      <xdr:rowOff>102219</xdr:rowOff>
    </xdr:from>
    <xdr:to>
      <xdr:col>7</xdr:col>
      <xdr:colOff>604024</xdr:colOff>
      <xdr:row>16</xdr:row>
      <xdr:rowOff>102219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81F44C42-092F-4595-9D63-1673C88A4D2F}"/>
            </a:ext>
          </a:extLst>
        </xdr:cNvPr>
        <xdr:cNvCxnSpPr/>
      </xdr:nvCxnSpPr>
      <xdr:spPr>
        <a:xfrm>
          <a:off x="9134707" y="3280317"/>
          <a:ext cx="1208049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4646</xdr:colOff>
      <xdr:row>7</xdr:row>
      <xdr:rowOff>92927</xdr:rowOff>
    </xdr:from>
    <xdr:to>
      <xdr:col>7</xdr:col>
      <xdr:colOff>599377</xdr:colOff>
      <xdr:row>16</xdr:row>
      <xdr:rowOff>106865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B10459FE-CE40-41B3-B201-D1D9DD37CA75}"/>
            </a:ext>
          </a:extLst>
        </xdr:cNvPr>
        <xdr:cNvCxnSpPr/>
      </xdr:nvCxnSpPr>
      <xdr:spPr>
        <a:xfrm flipV="1">
          <a:off x="9134707" y="1472890"/>
          <a:ext cx="1203402" cy="181207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5443</xdr:colOff>
      <xdr:row>38</xdr:row>
      <xdr:rowOff>95251</xdr:rowOff>
    </xdr:from>
    <xdr:to>
      <xdr:col>8</xdr:col>
      <xdr:colOff>0</xdr:colOff>
      <xdr:row>56</xdr:row>
      <xdr:rowOff>92528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694C8FC-8B30-4098-9581-085519A7518E}"/>
            </a:ext>
          </a:extLst>
        </xdr:cNvPr>
        <xdr:cNvCxnSpPr/>
      </xdr:nvCxnSpPr>
      <xdr:spPr>
        <a:xfrm flipV="1">
          <a:off x="9149443" y="7693480"/>
          <a:ext cx="1213757" cy="3567791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56</xdr:row>
      <xdr:rowOff>92529</xdr:rowOff>
    </xdr:from>
    <xdr:to>
      <xdr:col>8</xdr:col>
      <xdr:colOff>5443</xdr:colOff>
      <xdr:row>56</xdr:row>
      <xdr:rowOff>97971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AA93DAF7-0A06-45E6-9213-3A19CC953C7C}"/>
            </a:ext>
          </a:extLst>
        </xdr:cNvPr>
        <xdr:cNvCxnSpPr/>
      </xdr:nvCxnSpPr>
      <xdr:spPr>
        <a:xfrm>
          <a:off x="9144000" y="11261272"/>
          <a:ext cx="1224643" cy="5442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5443</xdr:colOff>
      <xdr:row>56</xdr:row>
      <xdr:rowOff>92528</xdr:rowOff>
    </xdr:from>
    <xdr:to>
      <xdr:col>8</xdr:col>
      <xdr:colOff>0</xdr:colOff>
      <xdr:row>74</xdr:row>
      <xdr:rowOff>97972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EBDD149D-FF86-4031-8983-B0B64CA79348}"/>
            </a:ext>
          </a:extLst>
        </xdr:cNvPr>
        <xdr:cNvCxnSpPr/>
      </xdr:nvCxnSpPr>
      <xdr:spPr>
        <a:xfrm>
          <a:off x="9149443" y="11261271"/>
          <a:ext cx="1213757" cy="3575958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6569</xdr:colOff>
      <xdr:row>16</xdr:row>
      <xdr:rowOff>108858</xdr:rowOff>
    </xdr:from>
    <xdr:to>
      <xdr:col>5</xdr:col>
      <xdr:colOff>13607</xdr:colOff>
      <xdr:row>33</xdr:row>
      <xdr:rowOff>124810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51BF019C-6D9C-4A58-BC68-79C1A4443374}"/>
            </a:ext>
          </a:extLst>
        </xdr:cNvPr>
        <xdr:cNvCxnSpPr/>
      </xdr:nvCxnSpPr>
      <xdr:spPr>
        <a:xfrm flipV="1">
          <a:off x="1839310" y="3261961"/>
          <a:ext cx="1406228" cy="333328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</xdr:row>
      <xdr:rowOff>122465</xdr:rowOff>
    </xdr:from>
    <xdr:to>
      <xdr:col>4</xdr:col>
      <xdr:colOff>598714</xdr:colOff>
      <xdr:row>56</xdr:row>
      <xdr:rowOff>122464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B83DD266-B89E-43A5-9940-5290E24B4854}"/>
            </a:ext>
          </a:extLst>
        </xdr:cNvPr>
        <xdr:cNvCxnSpPr/>
      </xdr:nvCxnSpPr>
      <xdr:spPr>
        <a:xfrm>
          <a:off x="7347857" y="6817179"/>
          <a:ext cx="1211036" cy="4612821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605518</xdr:colOff>
      <xdr:row>52</xdr:row>
      <xdr:rowOff>97972</xdr:rowOff>
    </xdr:from>
    <xdr:to>
      <xdr:col>11</xdr:col>
      <xdr:colOff>0</xdr:colOff>
      <xdr:row>56</xdr:row>
      <xdr:rowOff>103415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DEEDCF46-D83B-48AA-A857-423BB0364257}"/>
            </a:ext>
          </a:extLst>
        </xdr:cNvPr>
        <xdr:cNvCxnSpPr/>
      </xdr:nvCxnSpPr>
      <xdr:spPr>
        <a:xfrm flipV="1">
          <a:off x="5508822" y="6757189"/>
          <a:ext cx="1233221" cy="792291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605518</xdr:colOff>
      <xdr:row>70</xdr:row>
      <xdr:rowOff>97972</xdr:rowOff>
    </xdr:from>
    <xdr:to>
      <xdr:col>11</xdr:col>
      <xdr:colOff>0</xdr:colOff>
      <xdr:row>74</xdr:row>
      <xdr:rowOff>103415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51336AAD-CE8E-4EEB-B84E-E2A7155E2B45}"/>
            </a:ext>
          </a:extLst>
        </xdr:cNvPr>
        <xdr:cNvCxnSpPr/>
      </xdr:nvCxnSpPr>
      <xdr:spPr>
        <a:xfrm flipV="1">
          <a:off x="5508822" y="10293863"/>
          <a:ext cx="1233221" cy="79229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40</xdr:row>
      <xdr:rowOff>88280</xdr:rowOff>
    </xdr:from>
    <xdr:to>
      <xdr:col>13</xdr:col>
      <xdr:colOff>604025</xdr:colOff>
      <xdr:row>43</xdr:row>
      <xdr:rowOff>114301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7E18F8AE-727D-4824-AC1E-B7BAF42DA516}"/>
            </a:ext>
          </a:extLst>
        </xdr:cNvPr>
        <xdr:cNvCxnSpPr/>
      </xdr:nvCxnSpPr>
      <xdr:spPr>
        <a:xfrm flipV="1">
          <a:off x="7342118" y="6151150"/>
          <a:ext cx="1229777" cy="62236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43</xdr:row>
      <xdr:rowOff>106866</xdr:rowOff>
    </xdr:from>
    <xdr:to>
      <xdr:col>13</xdr:col>
      <xdr:colOff>604025</xdr:colOff>
      <xdr:row>46</xdr:row>
      <xdr:rowOff>97575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5C6D3387-F7DD-4B22-91EE-AADEA8FA3CA4}"/>
            </a:ext>
          </a:extLst>
        </xdr:cNvPr>
        <xdr:cNvCxnSpPr/>
      </xdr:nvCxnSpPr>
      <xdr:spPr>
        <a:xfrm>
          <a:off x="7350713" y="6766083"/>
          <a:ext cx="1221182" cy="57877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43</xdr:row>
      <xdr:rowOff>107156</xdr:rowOff>
    </xdr:from>
    <xdr:to>
      <xdr:col>14</xdr:col>
      <xdr:colOff>0</xdr:colOff>
      <xdr:row>43</xdr:row>
      <xdr:rowOff>107156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A8A73553-0E59-40E8-B623-B73C3B468DEC}"/>
            </a:ext>
          </a:extLst>
        </xdr:cNvPr>
        <xdr:cNvCxnSpPr/>
      </xdr:nvCxnSpPr>
      <xdr:spPr>
        <a:xfrm>
          <a:off x="7360910" y="6766373"/>
          <a:ext cx="1219873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4</xdr:row>
      <xdr:rowOff>88280</xdr:rowOff>
    </xdr:from>
    <xdr:to>
      <xdr:col>13</xdr:col>
      <xdr:colOff>604025</xdr:colOff>
      <xdr:row>7</xdr:row>
      <xdr:rowOff>114301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F24BE49F-98B2-46F6-B650-370BB131AEE7}"/>
            </a:ext>
          </a:extLst>
        </xdr:cNvPr>
        <xdr:cNvCxnSpPr/>
      </xdr:nvCxnSpPr>
      <xdr:spPr>
        <a:xfrm flipV="1">
          <a:off x="7289556" y="6132992"/>
          <a:ext cx="1220219" cy="61950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7</xdr:row>
      <xdr:rowOff>106866</xdr:rowOff>
    </xdr:from>
    <xdr:to>
      <xdr:col>13</xdr:col>
      <xdr:colOff>604025</xdr:colOff>
      <xdr:row>10</xdr:row>
      <xdr:rowOff>97575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31F1C213-BD64-44BA-8CF3-8240F7D34AA9}"/>
            </a:ext>
          </a:extLst>
        </xdr:cNvPr>
        <xdr:cNvCxnSpPr/>
      </xdr:nvCxnSpPr>
      <xdr:spPr>
        <a:xfrm>
          <a:off x="7298151" y="6745058"/>
          <a:ext cx="1211624" cy="57686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7</xdr:row>
      <xdr:rowOff>107156</xdr:rowOff>
    </xdr:from>
    <xdr:to>
      <xdr:col>14</xdr:col>
      <xdr:colOff>0</xdr:colOff>
      <xdr:row>7</xdr:row>
      <xdr:rowOff>107156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A8BDE9A9-D36A-4EAE-872B-E4DF906BAEAE}"/>
            </a:ext>
          </a:extLst>
        </xdr:cNvPr>
        <xdr:cNvCxnSpPr/>
      </xdr:nvCxnSpPr>
      <xdr:spPr>
        <a:xfrm>
          <a:off x="7303568" y="6745348"/>
          <a:ext cx="1210317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13</xdr:row>
      <xdr:rowOff>88280</xdr:rowOff>
    </xdr:from>
    <xdr:to>
      <xdr:col>13</xdr:col>
      <xdr:colOff>604025</xdr:colOff>
      <xdr:row>16</xdr:row>
      <xdr:rowOff>114301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FFD6DC-A380-42C4-A1A7-6F4692F09813}"/>
            </a:ext>
          </a:extLst>
        </xdr:cNvPr>
        <xdr:cNvCxnSpPr/>
      </xdr:nvCxnSpPr>
      <xdr:spPr>
        <a:xfrm flipV="1">
          <a:off x="7289556" y="6132992"/>
          <a:ext cx="1220219" cy="61950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16</xdr:row>
      <xdr:rowOff>106866</xdr:rowOff>
    </xdr:from>
    <xdr:to>
      <xdr:col>13</xdr:col>
      <xdr:colOff>604025</xdr:colOff>
      <xdr:row>19</xdr:row>
      <xdr:rowOff>97575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12847CE9-96DF-4EB9-AC85-CD333C36C14C}"/>
            </a:ext>
          </a:extLst>
        </xdr:cNvPr>
        <xdr:cNvCxnSpPr/>
      </xdr:nvCxnSpPr>
      <xdr:spPr>
        <a:xfrm>
          <a:off x="7298151" y="6745058"/>
          <a:ext cx="1211624" cy="57686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16</xdr:row>
      <xdr:rowOff>107156</xdr:rowOff>
    </xdr:from>
    <xdr:to>
      <xdr:col>14</xdr:col>
      <xdr:colOff>0</xdr:colOff>
      <xdr:row>16</xdr:row>
      <xdr:rowOff>107156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CC0769D9-FD46-4565-AA7D-FA17632BED6D}"/>
            </a:ext>
          </a:extLst>
        </xdr:cNvPr>
        <xdr:cNvCxnSpPr/>
      </xdr:nvCxnSpPr>
      <xdr:spPr>
        <a:xfrm>
          <a:off x="7303568" y="6745348"/>
          <a:ext cx="1210317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31</xdr:row>
      <xdr:rowOff>88280</xdr:rowOff>
    </xdr:from>
    <xdr:to>
      <xdr:col>13</xdr:col>
      <xdr:colOff>604025</xdr:colOff>
      <xdr:row>34</xdr:row>
      <xdr:rowOff>114301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A04DA5B8-E07A-422F-B846-E3625542A52B}"/>
            </a:ext>
          </a:extLst>
        </xdr:cNvPr>
        <xdr:cNvCxnSpPr/>
      </xdr:nvCxnSpPr>
      <xdr:spPr>
        <a:xfrm flipV="1">
          <a:off x="7335611" y="863887"/>
          <a:ext cx="1228593" cy="62473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34</xdr:row>
      <xdr:rowOff>106866</xdr:rowOff>
    </xdr:from>
    <xdr:to>
      <xdr:col>13</xdr:col>
      <xdr:colOff>604025</xdr:colOff>
      <xdr:row>37</xdr:row>
      <xdr:rowOff>97575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AF1AF1B8-C53B-4478-918D-4CDAE5B8657B}"/>
            </a:ext>
          </a:extLst>
        </xdr:cNvPr>
        <xdr:cNvCxnSpPr/>
      </xdr:nvCxnSpPr>
      <xdr:spPr>
        <a:xfrm>
          <a:off x="7344206" y="1481187"/>
          <a:ext cx="1219998" cy="58942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34</xdr:row>
      <xdr:rowOff>107156</xdr:rowOff>
    </xdr:from>
    <xdr:to>
      <xdr:col>14</xdr:col>
      <xdr:colOff>0</xdr:colOff>
      <xdr:row>34</xdr:row>
      <xdr:rowOff>107156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5342B15C-A2CC-4EEB-AE84-0E439BA6D02B}"/>
            </a:ext>
          </a:extLst>
        </xdr:cNvPr>
        <xdr:cNvCxnSpPr/>
      </xdr:nvCxnSpPr>
      <xdr:spPr>
        <a:xfrm>
          <a:off x="7353810" y="1481477"/>
          <a:ext cx="121869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31</xdr:row>
      <xdr:rowOff>88280</xdr:rowOff>
    </xdr:from>
    <xdr:to>
      <xdr:col>13</xdr:col>
      <xdr:colOff>604025</xdr:colOff>
      <xdr:row>34</xdr:row>
      <xdr:rowOff>114301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658BBA29-8FA5-490B-9D5B-534D7AA7FC11}"/>
            </a:ext>
          </a:extLst>
        </xdr:cNvPr>
        <xdr:cNvCxnSpPr/>
      </xdr:nvCxnSpPr>
      <xdr:spPr>
        <a:xfrm flipV="1">
          <a:off x="7335611" y="863887"/>
          <a:ext cx="1228593" cy="62473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34</xdr:row>
      <xdr:rowOff>106866</xdr:rowOff>
    </xdr:from>
    <xdr:to>
      <xdr:col>13</xdr:col>
      <xdr:colOff>604025</xdr:colOff>
      <xdr:row>37</xdr:row>
      <xdr:rowOff>97575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120D7066-7765-4DAF-BE1D-C1DFD6122EC2}"/>
            </a:ext>
          </a:extLst>
        </xdr:cNvPr>
        <xdr:cNvCxnSpPr/>
      </xdr:nvCxnSpPr>
      <xdr:spPr>
        <a:xfrm>
          <a:off x="7344206" y="1481187"/>
          <a:ext cx="1219998" cy="589424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34</xdr:row>
      <xdr:rowOff>107156</xdr:rowOff>
    </xdr:from>
    <xdr:to>
      <xdr:col>14</xdr:col>
      <xdr:colOff>0</xdr:colOff>
      <xdr:row>34</xdr:row>
      <xdr:rowOff>107156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5CA9A4E0-5BF6-4C5A-948A-CB03FC2C733B}"/>
            </a:ext>
          </a:extLst>
        </xdr:cNvPr>
        <xdr:cNvCxnSpPr/>
      </xdr:nvCxnSpPr>
      <xdr:spPr>
        <a:xfrm>
          <a:off x="7353810" y="1481477"/>
          <a:ext cx="1218690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40</xdr:row>
      <xdr:rowOff>88280</xdr:rowOff>
    </xdr:from>
    <xdr:to>
      <xdr:col>13</xdr:col>
      <xdr:colOff>604025</xdr:colOff>
      <xdr:row>43</xdr:row>
      <xdr:rowOff>114301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EC29E8EF-5A14-4A16-9D65-CDE8932C96D1}"/>
            </a:ext>
          </a:extLst>
        </xdr:cNvPr>
        <xdr:cNvCxnSpPr/>
      </xdr:nvCxnSpPr>
      <xdr:spPr>
        <a:xfrm flipV="1">
          <a:off x="7335611" y="863887"/>
          <a:ext cx="1228593" cy="62473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43</xdr:row>
      <xdr:rowOff>106866</xdr:rowOff>
    </xdr:from>
    <xdr:to>
      <xdr:col>13</xdr:col>
      <xdr:colOff>604025</xdr:colOff>
      <xdr:row>46</xdr:row>
      <xdr:rowOff>97575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74098019-0710-4789-85E5-63AC9C22E553}"/>
            </a:ext>
          </a:extLst>
        </xdr:cNvPr>
        <xdr:cNvCxnSpPr/>
      </xdr:nvCxnSpPr>
      <xdr:spPr>
        <a:xfrm>
          <a:off x="7344206" y="1481187"/>
          <a:ext cx="1219998" cy="58942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43</xdr:row>
      <xdr:rowOff>107156</xdr:rowOff>
    </xdr:from>
    <xdr:to>
      <xdr:col>14</xdr:col>
      <xdr:colOff>0</xdr:colOff>
      <xdr:row>43</xdr:row>
      <xdr:rowOff>107156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2A1BE6A3-F691-4CB9-8EA4-8338F2E46C23}"/>
            </a:ext>
          </a:extLst>
        </xdr:cNvPr>
        <xdr:cNvCxnSpPr/>
      </xdr:nvCxnSpPr>
      <xdr:spPr>
        <a:xfrm>
          <a:off x="7353810" y="1481477"/>
          <a:ext cx="121869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40</xdr:row>
      <xdr:rowOff>88280</xdr:rowOff>
    </xdr:from>
    <xdr:to>
      <xdr:col>13</xdr:col>
      <xdr:colOff>604025</xdr:colOff>
      <xdr:row>43</xdr:row>
      <xdr:rowOff>114301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73ACCE87-E5EB-46BA-B183-EC98C1A8EC7F}"/>
            </a:ext>
          </a:extLst>
        </xdr:cNvPr>
        <xdr:cNvCxnSpPr/>
      </xdr:nvCxnSpPr>
      <xdr:spPr>
        <a:xfrm flipV="1">
          <a:off x="7335611" y="863887"/>
          <a:ext cx="1228593" cy="62473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43</xdr:row>
      <xdr:rowOff>106866</xdr:rowOff>
    </xdr:from>
    <xdr:to>
      <xdr:col>13</xdr:col>
      <xdr:colOff>604025</xdr:colOff>
      <xdr:row>46</xdr:row>
      <xdr:rowOff>97575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4D3C1935-CC50-4424-9E03-F09E357EE603}"/>
            </a:ext>
          </a:extLst>
        </xdr:cNvPr>
        <xdr:cNvCxnSpPr/>
      </xdr:nvCxnSpPr>
      <xdr:spPr>
        <a:xfrm>
          <a:off x="7344206" y="1481187"/>
          <a:ext cx="1219998" cy="58942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43</xdr:row>
      <xdr:rowOff>107156</xdr:rowOff>
    </xdr:from>
    <xdr:to>
      <xdr:col>14</xdr:col>
      <xdr:colOff>0</xdr:colOff>
      <xdr:row>43</xdr:row>
      <xdr:rowOff>107156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D73B009E-A667-4273-B7F2-E65559707E7D}"/>
            </a:ext>
          </a:extLst>
        </xdr:cNvPr>
        <xdr:cNvCxnSpPr/>
      </xdr:nvCxnSpPr>
      <xdr:spPr>
        <a:xfrm>
          <a:off x="7353810" y="1481477"/>
          <a:ext cx="121869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601381</xdr:colOff>
      <xdr:row>49</xdr:row>
      <xdr:rowOff>85666</xdr:rowOff>
    </xdr:from>
    <xdr:to>
      <xdr:col>13</xdr:col>
      <xdr:colOff>605331</xdr:colOff>
      <xdr:row>52</xdr:row>
      <xdr:rowOff>111688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806A4C97-7B55-42AB-8644-24E37AF155C5}"/>
            </a:ext>
          </a:extLst>
        </xdr:cNvPr>
        <xdr:cNvCxnSpPr/>
      </xdr:nvCxnSpPr>
      <xdr:spPr>
        <a:xfrm flipV="1">
          <a:off x="7336917" y="2657416"/>
          <a:ext cx="1228593" cy="62473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2757</xdr:colOff>
      <xdr:row>52</xdr:row>
      <xdr:rowOff>104253</xdr:rowOff>
    </xdr:from>
    <xdr:to>
      <xdr:col>13</xdr:col>
      <xdr:colOff>605331</xdr:colOff>
      <xdr:row>55</xdr:row>
      <xdr:rowOff>94961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8B81822F-0608-468C-8473-723B1489E647}"/>
            </a:ext>
          </a:extLst>
        </xdr:cNvPr>
        <xdr:cNvCxnSpPr/>
      </xdr:nvCxnSpPr>
      <xdr:spPr>
        <a:xfrm>
          <a:off x="7350614" y="3274717"/>
          <a:ext cx="1214896" cy="58942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7259</xdr:colOff>
      <xdr:row>52</xdr:row>
      <xdr:rowOff>104543</xdr:rowOff>
    </xdr:from>
    <xdr:to>
      <xdr:col>14</xdr:col>
      <xdr:colOff>1306</xdr:colOff>
      <xdr:row>52</xdr:row>
      <xdr:rowOff>104543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F6344AC9-1DFB-4BB6-BC4B-A14F3D5B9F41}"/>
            </a:ext>
          </a:extLst>
        </xdr:cNvPr>
        <xdr:cNvCxnSpPr/>
      </xdr:nvCxnSpPr>
      <xdr:spPr>
        <a:xfrm>
          <a:off x="7355116" y="3275007"/>
          <a:ext cx="121869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49</xdr:row>
      <xdr:rowOff>88280</xdr:rowOff>
    </xdr:from>
    <xdr:to>
      <xdr:col>13</xdr:col>
      <xdr:colOff>604025</xdr:colOff>
      <xdr:row>52</xdr:row>
      <xdr:rowOff>114301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C211818A-A5B7-4DCF-94A6-01C041B129B8}"/>
            </a:ext>
          </a:extLst>
        </xdr:cNvPr>
        <xdr:cNvCxnSpPr/>
      </xdr:nvCxnSpPr>
      <xdr:spPr>
        <a:xfrm flipV="1">
          <a:off x="7335611" y="2660030"/>
          <a:ext cx="1228593" cy="62473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52</xdr:row>
      <xdr:rowOff>106866</xdr:rowOff>
    </xdr:from>
    <xdr:to>
      <xdr:col>13</xdr:col>
      <xdr:colOff>604025</xdr:colOff>
      <xdr:row>55</xdr:row>
      <xdr:rowOff>97575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5DDC2C5-5362-4BF2-86A4-AD4B6D3A7365}"/>
            </a:ext>
          </a:extLst>
        </xdr:cNvPr>
        <xdr:cNvCxnSpPr/>
      </xdr:nvCxnSpPr>
      <xdr:spPr>
        <a:xfrm>
          <a:off x="7344206" y="3277330"/>
          <a:ext cx="1219998" cy="589424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52</xdr:row>
      <xdr:rowOff>107156</xdr:rowOff>
    </xdr:from>
    <xdr:to>
      <xdr:col>14</xdr:col>
      <xdr:colOff>0</xdr:colOff>
      <xdr:row>52</xdr:row>
      <xdr:rowOff>107156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C0C37519-5534-47B9-ADB6-85005BAE0AE2}"/>
            </a:ext>
          </a:extLst>
        </xdr:cNvPr>
        <xdr:cNvCxnSpPr/>
      </xdr:nvCxnSpPr>
      <xdr:spPr>
        <a:xfrm>
          <a:off x="7353810" y="3277620"/>
          <a:ext cx="1218690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601381</xdr:colOff>
      <xdr:row>58</xdr:row>
      <xdr:rowOff>85666</xdr:rowOff>
    </xdr:from>
    <xdr:to>
      <xdr:col>13</xdr:col>
      <xdr:colOff>605331</xdr:colOff>
      <xdr:row>61</xdr:row>
      <xdr:rowOff>111688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A766B495-DFDA-4DE2-8E6A-EF5CA0B91797}"/>
            </a:ext>
          </a:extLst>
        </xdr:cNvPr>
        <xdr:cNvCxnSpPr/>
      </xdr:nvCxnSpPr>
      <xdr:spPr>
        <a:xfrm flipV="1">
          <a:off x="7336917" y="2657416"/>
          <a:ext cx="1228593" cy="62473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2757</xdr:colOff>
      <xdr:row>61</xdr:row>
      <xdr:rowOff>104253</xdr:rowOff>
    </xdr:from>
    <xdr:to>
      <xdr:col>13</xdr:col>
      <xdr:colOff>605331</xdr:colOff>
      <xdr:row>64</xdr:row>
      <xdr:rowOff>94961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8B40FC85-F4F2-4AC3-AA66-CB3531AE8ED0}"/>
            </a:ext>
          </a:extLst>
        </xdr:cNvPr>
        <xdr:cNvCxnSpPr/>
      </xdr:nvCxnSpPr>
      <xdr:spPr>
        <a:xfrm>
          <a:off x="7350614" y="3274717"/>
          <a:ext cx="1214896" cy="58942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7259</xdr:colOff>
      <xdr:row>61</xdr:row>
      <xdr:rowOff>104543</xdr:rowOff>
    </xdr:from>
    <xdr:to>
      <xdr:col>14</xdr:col>
      <xdr:colOff>1306</xdr:colOff>
      <xdr:row>61</xdr:row>
      <xdr:rowOff>104543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17FA1000-7A49-4D9C-AB0F-D4733426523A}"/>
            </a:ext>
          </a:extLst>
        </xdr:cNvPr>
        <xdr:cNvCxnSpPr/>
      </xdr:nvCxnSpPr>
      <xdr:spPr>
        <a:xfrm>
          <a:off x="7355116" y="3275007"/>
          <a:ext cx="121869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58</xdr:row>
      <xdr:rowOff>88280</xdr:rowOff>
    </xdr:from>
    <xdr:to>
      <xdr:col>13</xdr:col>
      <xdr:colOff>604025</xdr:colOff>
      <xdr:row>61</xdr:row>
      <xdr:rowOff>114301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B1B65F4E-9C24-49B7-B351-9907FAEE5D4B}"/>
            </a:ext>
          </a:extLst>
        </xdr:cNvPr>
        <xdr:cNvCxnSpPr/>
      </xdr:nvCxnSpPr>
      <xdr:spPr>
        <a:xfrm flipV="1">
          <a:off x="7335611" y="2660030"/>
          <a:ext cx="1228593" cy="62473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608670</xdr:colOff>
      <xdr:row>61</xdr:row>
      <xdr:rowOff>106866</xdr:rowOff>
    </xdr:from>
    <xdr:to>
      <xdr:col>13</xdr:col>
      <xdr:colOff>604025</xdr:colOff>
      <xdr:row>64</xdr:row>
      <xdr:rowOff>97575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97573C74-9D08-48C8-A818-00B79072A4F9}"/>
            </a:ext>
          </a:extLst>
        </xdr:cNvPr>
        <xdr:cNvCxnSpPr/>
      </xdr:nvCxnSpPr>
      <xdr:spPr>
        <a:xfrm>
          <a:off x="7344206" y="3277330"/>
          <a:ext cx="1219998" cy="58942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</xdr:colOff>
      <xdr:row>61</xdr:row>
      <xdr:rowOff>107156</xdr:rowOff>
    </xdr:from>
    <xdr:to>
      <xdr:col>14</xdr:col>
      <xdr:colOff>0</xdr:colOff>
      <xdr:row>61</xdr:row>
      <xdr:rowOff>107156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EFC65EFB-E64D-4B28-A852-39B1AE2DAAB3}"/>
            </a:ext>
          </a:extLst>
        </xdr:cNvPr>
        <xdr:cNvCxnSpPr/>
      </xdr:nvCxnSpPr>
      <xdr:spPr>
        <a:xfrm>
          <a:off x="7353810" y="3277620"/>
          <a:ext cx="121869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604954</xdr:colOff>
      <xdr:row>67</xdr:row>
      <xdr:rowOff>83286</xdr:rowOff>
    </xdr:from>
    <xdr:to>
      <xdr:col>14</xdr:col>
      <xdr:colOff>1685</xdr:colOff>
      <xdr:row>70</xdr:row>
      <xdr:rowOff>109307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A3BDC04D-BD9D-4099-AFC0-3F14E74765C0}"/>
            </a:ext>
          </a:extLst>
        </xdr:cNvPr>
        <xdr:cNvCxnSpPr/>
      </xdr:nvCxnSpPr>
      <xdr:spPr>
        <a:xfrm flipV="1">
          <a:off x="7340490" y="4451179"/>
          <a:ext cx="1233695" cy="62473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6330</xdr:colOff>
      <xdr:row>70</xdr:row>
      <xdr:rowOff>101872</xdr:rowOff>
    </xdr:from>
    <xdr:to>
      <xdr:col>14</xdr:col>
      <xdr:colOff>1685</xdr:colOff>
      <xdr:row>73</xdr:row>
      <xdr:rowOff>92581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D8CADFE6-E7B1-414E-815B-92411F8F212F}"/>
            </a:ext>
          </a:extLst>
        </xdr:cNvPr>
        <xdr:cNvCxnSpPr/>
      </xdr:nvCxnSpPr>
      <xdr:spPr>
        <a:xfrm>
          <a:off x="7354187" y="5068479"/>
          <a:ext cx="1219998" cy="58942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10832</xdr:colOff>
      <xdr:row>70</xdr:row>
      <xdr:rowOff>102162</xdr:rowOff>
    </xdr:from>
    <xdr:to>
      <xdr:col>14</xdr:col>
      <xdr:colOff>4879</xdr:colOff>
      <xdr:row>70</xdr:row>
      <xdr:rowOff>102162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6F7BC421-5E56-4B96-AB61-FD6EFD215410}"/>
            </a:ext>
          </a:extLst>
        </xdr:cNvPr>
        <xdr:cNvCxnSpPr/>
      </xdr:nvCxnSpPr>
      <xdr:spPr>
        <a:xfrm>
          <a:off x="7358689" y="5068769"/>
          <a:ext cx="121869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604954</xdr:colOff>
      <xdr:row>76</xdr:row>
      <xdr:rowOff>83286</xdr:rowOff>
    </xdr:from>
    <xdr:to>
      <xdr:col>14</xdr:col>
      <xdr:colOff>1685</xdr:colOff>
      <xdr:row>79</xdr:row>
      <xdr:rowOff>109307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5698239B-5EB0-414C-9762-97D51FD50D7B}"/>
            </a:ext>
          </a:extLst>
        </xdr:cNvPr>
        <xdr:cNvCxnSpPr/>
      </xdr:nvCxnSpPr>
      <xdr:spPr>
        <a:xfrm flipV="1">
          <a:off x="7340490" y="4451179"/>
          <a:ext cx="1233695" cy="62473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6330</xdr:colOff>
      <xdr:row>79</xdr:row>
      <xdr:rowOff>101872</xdr:rowOff>
    </xdr:from>
    <xdr:to>
      <xdr:col>14</xdr:col>
      <xdr:colOff>1685</xdr:colOff>
      <xdr:row>82</xdr:row>
      <xdr:rowOff>92581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A94860F2-9BBD-412C-BB3C-3FD8D252782B}"/>
            </a:ext>
          </a:extLst>
        </xdr:cNvPr>
        <xdr:cNvCxnSpPr/>
      </xdr:nvCxnSpPr>
      <xdr:spPr>
        <a:xfrm>
          <a:off x="7354187" y="5068479"/>
          <a:ext cx="1219998" cy="589423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10832</xdr:colOff>
      <xdr:row>79</xdr:row>
      <xdr:rowOff>102162</xdr:rowOff>
    </xdr:from>
    <xdr:to>
      <xdr:col>14</xdr:col>
      <xdr:colOff>4879</xdr:colOff>
      <xdr:row>79</xdr:row>
      <xdr:rowOff>102162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A9EE3C9F-C475-4B8E-9A48-D708C5C23693}"/>
            </a:ext>
          </a:extLst>
        </xdr:cNvPr>
        <xdr:cNvCxnSpPr/>
      </xdr:nvCxnSpPr>
      <xdr:spPr>
        <a:xfrm>
          <a:off x="7358689" y="5068769"/>
          <a:ext cx="1218690" cy="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88CB-AE51-4DFE-8E55-E39549CD4B2E}">
  <sheetPr codeName="Sheet1"/>
  <dimension ref="B2:B8"/>
  <sheetViews>
    <sheetView tabSelected="1" zoomScale="190" zoomScaleNormal="190" workbookViewId="0">
      <selection activeCell="B2" sqref="B2"/>
    </sheetView>
  </sheetViews>
  <sheetFormatPr defaultRowHeight="15" x14ac:dyDescent="0.25"/>
  <cols>
    <col min="1" max="1" width="9.140625" style="2"/>
    <col min="2" max="2" width="72" style="7" customWidth="1"/>
    <col min="3" max="3" width="55.7109375" style="2" customWidth="1"/>
    <col min="4" max="16384" width="9.140625" style="2"/>
  </cols>
  <sheetData>
    <row r="2" spans="2:2" ht="18.75" x14ac:dyDescent="0.3">
      <c r="B2" s="65" t="s">
        <v>72</v>
      </c>
    </row>
    <row r="3" spans="2:2" x14ac:dyDescent="0.25">
      <c r="B3" s="64"/>
    </row>
    <row r="4" spans="2:2" ht="23.25" customHeight="1" x14ac:dyDescent="0.25">
      <c r="B4" s="66" t="s">
        <v>75</v>
      </c>
    </row>
    <row r="5" spans="2:2" ht="23.25" customHeight="1" x14ac:dyDescent="0.25">
      <c r="B5" s="66" t="s">
        <v>76</v>
      </c>
    </row>
    <row r="6" spans="2:2" ht="23.25" customHeight="1" x14ac:dyDescent="0.25">
      <c r="B6" s="66" t="s">
        <v>77</v>
      </c>
    </row>
    <row r="7" spans="2:2" ht="23.25" customHeight="1" x14ac:dyDescent="0.25">
      <c r="B7" s="66" t="s">
        <v>73</v>
      </c>
    </row>
    <row r="8" spans="2:2" ht="23.25" customHeight="1" x14ac:dyDescent="0.25">
      <c r="B8" s="66" t="s">
        <v>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A07B-C3BD-48AD-8E13-767DB713B8A7}">
  <sheetPr codeName="Sheet2"/>
  <dimension ref="B3:J12"/>
  <sheetViews>
    <sheetView zoomScale="160" zoomScaleNormal="160" workbookViewId="0">
      <selection activeCell="J12" sqref="J12"/>
    </sheetView>
  </sheetViews>
  <sheetFormatPr defaultRowHeight="15" x14ac:dyDescent="0.25"/>
  <cols>
    <col min="1" max="1" width="9.140625" style="2"/>
    <col min="2" max="2" width="17.140625" style="2" customWidth="1"/>
    <col min="3" max="6" width="9.140625" style="2"/>
    <col min="7" max="7" width="16.28515625" style="2" customWidth="1"/>
    <col min="8" max="16384" width="9.140625" style="2"/>
  </cols>
  <sheetData>
    <row r="3" spans="2:10" x14ac:dyDescent="0.25">
      <c r="B3" s="1" t="s">
        <v>0</v>
      </c>
      <c r="G3" s="1" t="s">
        <v>1</v>
      </c>
    </row>
    <row r="5" spans="2:10" x14ac:dyDescent="0.25">
      <c r="B5" s="3" t="s">
        <v>30</v>
      </c>
      <c r="C5" s="3">
        <v>2021</v>
      </c>
      <c r="D5" s="3">
        <v>2022</v>
      </c>
      <c r="E5" s="3">
        <v>2023</v>
      </c>
      <c r="G5" s="3" t="s">
        <v>30</v>
      </c>
      <c r="H5" s="3">
        <v>2021</v>
      </c>
      <c r="I5" s="3">
        <v>2022</v>
      </c>
      <c r="J5" s="3">
        <v>2023</v>
      </c>
    </row>
    <row r="6" spans="2:10" x14ac:dyDescent="0.25">
      <c r="B6" s="3" t="s">
        <v>2</v>
      </c>
      <c r="C6" s="24">
        <v>-1000</v>
      </c>
      <c r="D6" s="24">
        <v>1200</v>
      </c>
      <c r="E6" s="24">
        <v>0</v>
      </c>
      <c r="G6" s="3" t="s">
        <v>2</v>
      </c>
      <c r="H6" s="24"/>
      <c r="I6" s="24">
        <v>-1000</v>
      </c>
      <c r="J6" s="24">
        <v>1200</v>
      </c>
    </row>
    <row r="7" spans="2:10" x14ac:dyDescent="0.25">
      <c r="B7" s="3" t="s">
        <v>3</v>
      </c>
      <c r="C7" s="24">
        <v>1000</v>
      </c>
      <c r="D7" s="24"/>
      <c r="E7" s="24">
        <v>-1260</v>
      </c>
      <c r="G7" s="3" t="s">
        <v>3</v>
      </c>
      <c r="H7" s="24">
        <v>1000</v>
      </c>
      <c r="I7" s="24"/>
      <c r="J7" s="24">
        <v>-1252.5</v>
      </c>
    </row>
    <row r="8" spans="2:10" x14ac:dyDescent="0.25">
      <c r="B8" s="3" t="s">
        <v>4</v>
      </c>
      <c r="C8" s="24"/>
      <c r="D8" s="24">
        <v>-1200</v>
      </c>
      <c r="E8" s="24"/>
      <c r="G8" s="3" t="s">
        <v>4</v>
      </c>
      <c r="H8" s="24">
        <v>-1000</v>
      </c>
      <c r="I8" s="24">
        <v>-50</v>
      </c>
      <c r="J8" s="24"/>
    </row>
    <row r="9" spans="2:10" x14ac:dyDescent="0.25">
      <c r="B9" s="3" t="s">
        <v>5</v>
      </c>
      <c r="C9" s="24"/>
      <c r="D9" s="24"/>
      <c r="E9" s="24">
        <f>-D8*(1+5%)</f>
        <v>1260</v>
      </c>
      <c r="G9" s="3" t="s">
        <v>5</v>
      </c>
      <c r="H9" s="24"/>
      <c r="I9" s="24">
        <f>-H8*(1+5%)</f>
        <v>1050</v>
      </c>
      <c r="J9" s="24">
        <f>-I8*(1+5%)</f>
        <v>52.5</v>
      </c>
    </row>
    <row r="10" spans="2:10" x14ac:dyDescent="0.25">
      <c r="B10" s="3" t="s">
        <v>6</v>
      </c>
      <c r="C10" s="3">
        <f>SUM(C6:C9)</f>
        <v>0</v>
      </c>
      <c r="D10" s="3">
        <f t="shared" ref="D10:E10" si="0">SUM(D6:D9)</f>
        <v>0</v>
      </c>
      <c r="E10" s="3">
        <f t="shared" si="0"/>
        <v>0</v>
      </c>
      <c r="G10" s="3" t="s">
        <v>6</v>
      </c>
      <c r="H10" s="3">
        <f>SUM(H6:H9)</f>
        <v>0</v>
      </c>
      <c r="I10" s="3">
        <f t="shared" ref="I10" si="1">SUM(I6:I9)</f>
        <v>0</v>
      </c>
      <c r="J10" s="3">
        <f t="shared" ref="J10" si="2">SUM(J6:J9)</f>
        <v>0</v>
      </c>
    </row>
    <row r="12" spans="2:10" x14ac:dyDescent="0.25">
      <c r="B12" s="4" t="s">
        <v>7</v>
      </c>
      <c r="C12" s="5"/>
      <c r="D12" s="6"/>
      <c r="E12" s="3">
        <f>-E7</f>
        <v>1260</v>
      </c>
      <c r="F12" s="7" t="s">
        <v>8</v>
      </c>
      <c r="G12" s="4" t="s">
        <v>7</v>
      </c>
      <c r="H12" s="5"/>
      <c r="I12" s="6"/>
      <c r="J12" s="3">
        <f>-J7</f>
        <v>1252.5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268F-C4F0-44C3-8D9E-909E0B24B6C6}">
  <sheetPr codeName="Sheet7"/>
  <dimension ref="B4:K13"/>
  <sheetViews>
    <sheetView zoomScale="160" zoomScaleNormal="160" workbookViewId="0">
      <selection activeCell="K13" sqref="K13"/>
    </sheetView>
  </sheetViews>
  <sheetFormatPr defaultRowHeight="15" x14ac:dyDescent="0.25"/>
  <cols>
    <col min="1" max="1" width="9.140625" style="2"/>
    <col min="2" max="2" width="20.5703125" style="2" customWidth="1"/>
    <col min="3" max="7" width="9.140625" style="2"/>
    <col min="8" max="8" width="4.5703125" style="2" customWidth="1"/>
    <col min="9" max="9" width="9.140625" style="2"/>
    <col min="10" max="10" width="4.7109375" style="7" customWidth="1"/>
    <col min="11" max="16384" width="9.140625" style="2"/>
  </cols>
  <sheetData>
    <row r="4" spans="2:11" x14ac:dyDescent="0.25">
      <c r="B4" s="25"/>
      <c r="C4" s="26" t="s">
        <v>32</v>
      </c>
      <c r="D4" s="26" t="s">
        <v>33</v>
      </c>
      <c r="E4" s="26" t="s">
        <v>34</v>
      </c>
      <c r="F4" s="26" t="s">
        <v>35</v>
      </c>
      <c r="G4" s="26" t="s">
        <v>36</v>
      </c>
      <c r="H4" s="30"/>
      <c r="I4" s="30"/>
    </row>
    <row r="5" spans="2:11" x14ac:dyDescent="0.25">
      <c r="B5" s="25" t="s">
        <v>37</v>
      </c>
      <c r="C5" s="27">
        <v>1</v>
      </c>
      <c r="D5" s="27">
        <v>0</v>
      </c>
      <c r="E5" s="32">
        <v>1.1368683772161605E-13</v>
      </c>
      <c r="F5" s="32">
        <v>1200.0000000000002</v>
      </c>
      <c r="G5" s="32">
        <v>1259.9999999999457</v>
      </c>
    </row>
    <row r="7" spans="2:11" x14ac:dyDescent="0.25">
      <c r="B7" s="28">
        <v>2021</v>
      </c>
      <c r="C7" s="33">
        <v>-1000</v>
      </c>
      <c r="D7" s="33">
        <v>0</v>
      </c>
      <c r="E7" s="33">
        <v>-1</v>
      </c>
      <c r="F7" s="33">
        <v>0</v>
      </c>
      <c r="G7" s="33">
        <v>0</v>
      </c>
      <c r="H7" s="7" t="s">
        <v>20</v>
      </c>
      <c r="I7" s="33">
        <f>SUMPRODUCT($C$5:$G$5,C7:G7)</f>
        <v>-1000.0000000000001</v>
      </c>
      <c r="J7" s="7" t="s">
        <v>20</v>
      </c>
      <c r="K7" s="33">
        <v>-1000</v>
      </c>
    </row>
    <row r="8" spans="2:11" x14ac:dyDescent="0.25">
      <c r="B8" s="28">
        <v>2022</v>
      </c>
      <c r="C8" s="33">
        <v>1200</v>
      </c>
      <c r="D8" s="33">
        <v>-1000</v>
      </c>
      <c r="E8" s="33">
        <f>1+5%</f>
        <v>1.05</v>
      </c>
      <c r="F8" s="33">
        <v>-1</v>
      </c>
      <c r="G8" s="33">
        <v>0</v>
      </c>
      <c r="H8" s="7" t="s">
        <v>20</v>
      </c>
      <c r="I8" s="33">
        <f>SUMPRODUCT($C$5:$G$5,C8:G8)</f>
        <v>0</v>
      </c>
      <c r="J8" s="7" t="s">
        <v>20</v>
      </c>
      <c r="K8" s="33">
        <v>0</v>
      </c>
    </row>
    <row r="9" spans="2:11" x14ac:dyDescent="0.25">
      <c r="B9" s="28">
        <v>2023</v>
      </c>
      <c r="C9" s="33">
        <v>0</v>
      </c>
      <c r="D9" s="33">
        <v>1200</v>
      </c>
      <c r="E9" s="33">
        <v>0</v>
      </c>
      <c r="F9" s="33">
        <v>1.05</v>
      </c>
      <c r="G9" s="33">
        <v>-1</v>
      </c>
      <c r="H9" s="7" t="s">
        <v>20</v>
      </c>
      <c r="I9" s="33">
        <f>SUMPRODUCT($C$5:$G$5,C9:G9)</f>
        <v>5.4569682106375694E-11</v>
      </c>
      <c r="J9" s="7" t="s">
        <v>20</v>
      </c>
      <c r="K9" s="33">
        <v>0</v>
      </c>
    </row>
    <row r="10" spans="2:11" x14ac:dyDescent="0.25">
      <c r="B10" s="9"/>
      <c r="C10" s="9"/>
      <c r="D10" s="9"/>
      <c r="E10" s="9"/>
      <c r="F10" s="9"/>
      <c r="G10" s="9"/>
      <c r="H10" s="7"/>
      <c r="I10" s="9"/>
      <c r="K10" s="9"/>
    </row>
    <row r="11" spans="2:11" x14ac:dyDescent="0.25">
      <c r="B11" s="31" t="s">
        <v>38</v>
      </c>
      <c r="C11" s="31">
        <v>1</v>
      </c>
      <c r="D11" s="31">
        <v>1</v>
      </c>
      <c r="E11" s="31"/>
      <c r="F11" s="31"/>
      <c r="G11" s="31"/>
      <c r="H11" s="7" t="s">
        <v>20</v>
      </c>
      <c r="I11" s="31">
        <f>SUMPRODUCT($C$5:$G$5,C11:G11)</f>
        <v>1</v>
      </c>
      <c r="J11" s="7" t="s">
        <v>29</v>
      </c>
      <c r="K11" s="31">
        <v>1</v>
      </c>
    </row>
    <row r="13" spans="2:11" x14ac:dyDescent="0.25">
      <c r="B13" s="29" t="s">
        <v>28</v>
      </c>
      <c r="C13" s="29">
        <v>0</v>
      </c>
      <c r="D13" s="29">
        <v>0</v>
      </c>
      <c r="E13" s="29">
        <v>0</v>
      </c>
      <c r="F13" s="29">
        <v>0</v>
      </c>
      <c r="G13" s="29">
        <v>1</v>
      </c>
      <c r="H13" s="7" t="s">
        <v>20</v>
      </c>
      <c r="I13" s="29">
        <f>SUMPRODUCT($C$5:$G$5,C13:G13)</f>
        <v>1259.9999999999457</v>
      </c>
      <c r="K13" s="29" t="s">
        <v>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519F-3A32-4381-B009-A5632FB95A1E}">
  <sheetPr codeName="Sheet3"/>
  <dimension ref="B2:J31"/>
  <sheetViews>
    <sheetView zoomScale="85" zoomScaleNormal="85" workbookViewId="0">
      <selection activeCell="C16" sqref="C16"/>
    </sheetView>
  </sheetViews>
  <sheetFormatPr defaultRowHeight="15" x14ac:dyDescent="0.25"/>
  <cols>
    <col min="1" max="1" width="9.140625" style="2"/>
    <col min="2" max="4" width="9.140625" style="10"/>
    <col min="5" max="7" width="9.140625" style="14"/>
    <col min="8" max="10" width="9.140625" style="19"/>
    <col min="11" max="16384" width="9.140625" style="2"/>
  </cols>
  <sheetData>
    <row r="2" spans="3:9" ht="18.75" x14ac:dyDescent="0.3">
      <c r="C2" s="11">
        <v>2021</v>
      </c>
      <c r="F2" s="15">
        <v>2022</v>
      </c>
      <c r="I2" s="20">
        <v>2023</v>
      </c>
    </row>
    <row r="3" spans="3:9" ht="15.75" thickBot="1" x14ac:dyDescent="0.3">
      <c r="I3" s="21">
        <v>5</v>
      </c>
    </row>
    <row r="4" spans="3:9" ht="15.75" thickBot="1" x14ac:dyDescent="0.3">
      <c r="I4" s="22">
        <v>1800</v>
      </c>
    </row>
    <row r="6" spans="3:9" ht="15.75" thickBot="1" x14ac:dyDescent="0.3">
      <c r="F6" s="16">
        <v>2</v>
      </c>
      <c r="I6" s="21">
        <f>+I3+1</f>
        <v>6</v>
      </c>
    </row>
    <row r="7" spans="3:9" ht="15.75" thickBot="1" x14ac:dyDescent="0.3">
      <c r="F7" s="17">
        <v>1500</v>
      </c>
      <c r="I7" s="22">
        <v>1500</v>
      </c>
    </row>
    <row r="9" spans="3:9" ht="15.75" thickBot="1" x14ac:dyDescent="0.3">
      <c r="I9" s="21">
        <f>+I6+1</f>
        <v>7</v>
      </c>
    </row>
    <row r="10" spans="3:9" ht="15.75" thickBot="1" x14ac:dyDescent="0.3">
      <c r="I10" s="22">
        <v>1200</v>
      </c>
    </row>
    <row r="12" spans="3:9" ht="15.75" thickBot="1" x14ac:dyDescent="0.3">
      <c r="I12" s="21">
        <f>+I9+1</f>
        <v>8</v>
      </c>
    </row>
    <row r="13" spans="3:9" ht="15.75" thickBot="1" x14ac:dyDescent="0.3">
      <c r="I13" s="22">
        <v>1500</v>
      </c>
    </row>
    <row r="15" spans="3:9" ht="15.75" thickBot="1" x14ac:dyDescent="0.3">
      <c r="C15" s="12">
        <v>1</v>
      </c>
      <c r="F15" s="16">
        <v>3</v>
      </c>
      <c r="I15" s="21">
        <f>+I12+1</f>
        <v>9</v>
      </c>
    </row>
    <row r="16" spans="3:9" ht="15.75" thickBot="1" x14ac:dyDescent="0.3">
      <c r="C16" s="13"/>
      <c r="F16" s="17">
        <v>1200</v>
      </c>
      <c r="I16" s="22">
        <v>1200</v>
      </c>
    </row>
    <row r="18" spans="5:9" ht="15.75" thickBot="1" x14ac:dyDescent="0.3">
      <c r="I18" s="21">
        <f>+I15+1</f>
        <v>10</v>
      </c>
    </row>
    <row r="19" spans="5:9" ht="15.75" thickBot="1" x14ac:dyDescent="0.3">
      <c r="I19" s="22">
        <v>900</v>
      </c>
    </row>
    <row r="21" spans="5:9" ht="15.75" thickBot="1" x14ac:dyDescent="0.3">
      <c r="I21" s="21">
        <f>+I18+1</f>
        <v>11</v>
      </c>
    </row>
    <row r="22" spans="5:9" ht="15.75" thickBot="1" x14ac:dyDescent="0.3">
      <c r="I22" s="22">
        <v>1200</v>
      </c>
    </row>
    <row r="24" spans="5:9" ht="15.75" thickBot="1" x14ac:dyDescent="0.3">
      <c r="F24" s="16">
        <v>4</v>
      </c>
      <c r="I24" s="21">
        <f>+I21+1</f>
        <v>12</v>
      </c>
    </row>
    <row r="25" spans="5:9" ht="15.75" thickBot="1" x14ac:dyDescent="0.3">
      <c r="F25" s="17">
        <v>900</v>
      </c>
      <c r="I25" s="22">
        <v>900</v>
      </c>
    </row>
    <row r="27" spans="5:9" ht="15.75" thickBot="1" x14ac:dyDescent="0.3">
      <c r="I27" s="21">
        <f>+I24+1</f>
        <v>13</v>
      </c>
    </row>
    <row r="28" spans="5:9" ht="15.75" thickBot="1" x14ac:dyDescent="0.3">
      <c r="I28" s="22">
        <v>600</v>
      </c>
    </row>
    <row r="31" spans="5:9" x14ac:dyDescent="0.25">
      <c r="E31" s="18" t="s">
        <v>12</v>
      </c>
      <c r="F31" s="18">
        <f>AVERAGE(F7,F16,F25)</f>
        <v>1200</v>
      </c>
      <c r="H31" s="23" t="s">
        <v>12</v>
      </c>
      <c r="I31" s="23">
        <f>AVERAGE(I4,I7,I10,I13,I16,I19,I22,I25,I28)</f>
        <v>1200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214B-D7FE-4EBA-8650-E7CBE16FDADD}">
  <sheetPr codeName="Sheet4"/>
  <dimension ref="B1:Y83"/>
  <sheetViews>
    <sheetView zoomScale="40" zoomScaleNormal="40" workbookViewId="0">
      <selection activeCell="I48" sqref="I48"/>
    </sheetView>
  </sheetViews>
  <sheetFormatPr defaultRowHeight="15" x14ac:dyDescent="0.25"/>
  <cols>
    <col min="1" max="1" width="9.140625" style="38"/>
    <col min="2" max="3" width="9.140625" style="35"/>
    <col min="4" max="4" width="11.85546875" style="35" customWidth="1"/>
    <col min="5" max="7" width="9.140625" style="35"/>
    <col min="8" max="9" width="9.140625" style="36"/>
    <col min="10" max="10" width="11.5703125" style="36" customWidth="1"/>
    <col min="11" max="13" width="9.140625" style="36"/>
    <col min="14" max="14" width="9.140625" style="37"/>
    <col min="15" max="15" width="11.7109375" style="37" customWidth="1"/>
    <col min="16" max="17" width="9.140625" style="37"/>
    <col min="18" max="16384" width="9.140625" style="38"/>
  </cols>
  <sheetData>
    <row r="1" spans="2:16" x14ac:dyDescent="0.25">
      <c r="B1" s="35" t="s">
        <v>31</v>
      </c>
    </row>
    <row r="2" spans="2:16" ht="18.75" x14ac:dyDescent="0.3">
      <c r="D2" s="42">
        <v>2021</v>
      </c>
      <c r="E2" s="34"/>
      <c r="F2" s="34"/>
      <c r="G2" s="34"/>
      <c r="H2" s="43"/>
      <c r="I2" s="43"/>
      <c r="J2" s="44">
        <v>2022</v>
      </c>
      <c r="K2" s="43"/>
      <c r="L2" s="43"/>
      <c r="M2" s="43"/>
      <c r="N2" s="45"/>
      <c r="O2" s="46">
        <v>2023</v>
      </c>
      <c r="P2" s="45"/>
    </row>
    <row r="3" spans="2:16" x14ac:dyDescent="0.25">
      <c r="D3" s="34"/>
      <c r="E3" s="34"/>
      <c r="F3" s="34"/>
      <c r="G3" s="34"/>
      <c r="H3" s="43"/>
      <c r="I3" s="43"/>
      <c r="J3" s="43"/>
      <c r="K3" s="43"/>
      <c r="L3" s="43"/>
      <c r="M3" s="43"/>
      <c r="N3" s="45"/>
      <c r="O3" s="45"/>
      <c r="P3" s="45"/>
    </row>
    <row r="4" spans="2:16" ht="15.75" thickBot="1" x14ac:dyDescent="0.3"/>
    <row r="5" spans="2:16" ht="15.75" thickBot="1" x14ac:dyDescent="0.3">
      <c r="O5" s="39"/>
      <c r="P5" s="45">
        <f>$G$12*(1+5%)</f>
        <v>1575</v>
      </c>
    </row>
    <row r="6" spans="2:16" x14ac:dyDescent="0.25">
      <c r="M6" s="43">
        <v>1800</v>
      </c>
      <c r="P6" s="45"/>
    </row>
    <row r="7" spans="2:16" ht="15.75" thickBot="1" x14ac:dyDescent="0.3">
      <c r="P7" s="45"/>
    </row>
    <row r="8" spans="2:16" ht="15.75" thickBot="1" x14ac:dyDescent="0.3">
      <c r="I8" s="40"/>
      <c r="L8" s="41"/>
      <c r="O8" s="39"/>
      <c r="P8" s="45">
        <f>$G$12*(1+5%)</f>
        <v>1575</v>
      </c>
    </row>
    <row r="9" spans="2:16" x14ac:dyDescent="0.25">
      <c r="N9" s="45">
        <v>1500</v>
      </c>
      <c r="P9" s="45"/>
    </row>
    <row r="10" spans="2:16" ht="15.75" thickBot="1" x14ac:dyDescent="0.3">
      <c r="M10" s="43">
        <v>1200</v>
      </c>
      <c r="P10" s="45"/>
    </row>
    <row r="11" spans="2:16" ht="15.75" thickBot="1" x14ac:dyDescent="0.3">
      <c r="O11" s="39"/>
      <c r="P11" s="45">
        <f>$G$12*(1+5%)</f>
        <v>1575</v>
      </c>
    </row>
    <row r="12" spans="2:16" x14ac:dyDescent="0.25">
      <c r="G12" s="34">
        <v>1500</v>
      </c>
    </row>
    <row r="13" spans="2:16" ht="15.75" thickBot="1" x14ac:dyDescent="0.3"/>
    <row r="14" spans="2:16" ht="15.75" thickBot="1" x14ac:dyDescent="0.3">
      <c r="O14" s="39"/>
      <c r="P14" s="45">
        <f>+$G$18*(1+5%)</f>
        <v>1260</v>
      </c>
    </row>
    <row r="15" spans="2:16" x14ac:dyDescent="0.25">
      <c r="M15" s="43">
        <v>1500</v>
      </c>
      <c r="N15" s="45"/>
      <c r="P15" s="45"/>
    </row>
    <row r="16" spans="2:16" ht="15.75" thickBot="1" x14ac:dyDescent="0.3">
      <c r="M16" s="43"/>
      <c r="N16" s="45"/>
      <c r="P16" s="45"/>
    </row>
    <row r="17" spans="4:25" ht="15.75" thickBot="1" x14ac:dyDescent="0.3">
      <c r="F17" s="41"/>
      <c r="I17" s="40"/>
      <c r="L17" s="41"/>
      <c r="M17" s="43"/>
      <c r="N17" s="45"/>
      <c r="O17" s="39"/>
      <c r="P17" s="45">
        <f>+$G$18*(1+5%)</f>
        <v>1260</v>
      </c>
      <c r="V17" s="47" t="s">
        <v>44</v>
      </c>
      <c r="Y17" s="47">
        <f>AVERAGE(P5,P8,P11,P14,P17,P20,P23,P26,P29)</f>
        <v>1260</v>
      </c>
    </row>
    <row r="18" spans="4:25" x14ac:dyDescent="0.25">
      <c r="G18" s="34">
        <v>1200</v>
      </c>
      <c r="M18" s="43"/>
      <c r="N18" s="45">
        <v>1200</v>
      </c>
      <c r="P18" s="45"/>
    </row>
    <row r="19" spans="4:25" ht="15.75" thickBot="1" x14ac:dyDescent="0.3">
      <c r="M19" s="43">
        <v>900</v>
      </c>
      <c r="N19" s="45"/>
      <c r="P19" s="45"/>
    </row>
    <row r="20" spans="4:25" ht="15.75" thickBot="1" x14ac:dyDescent="0.3">
      <c r="O20" s="39"/>
      <c r="P20" s="45">
        <f>+$G$18*(1+5%)</f>
        <v>1260</v>
      </c>
    </row>
    <row r="22" spans="4:25" ht="15.75" thickBot="1" x14ac:dyDescent="0.3">
      <c r="G22" s="34">
        <v>900</v>
      </c>
    </row>
    <row r="23" spans="4:25" ht="15.75" thickBot="1" x14ac:dyDescent="0.3">
      <c r="O23" s="39"/>
      <c r="P23" s="45">
        <f>+$G$22*(1+5%)</f>
        <v>945</v>
      </c>
    </row>
    <row r="24" spans="4:25" x14ac:dyDescent="0.25">
      <c r="D24" s="34">
        <v>-1000</v>
      </c>
      <c r="M24" s="43">
        <v>1200</v>
      </c>
      <c r="N24" s="45"/>
      <c r="P24" s="45"/>
    </row>
    <row r="25" spans="4:25" ht="15.75" thickBot="1" x14ac:dyDescent="0.3">
      <c r="M25" s="43"/>
      <c r="N25" s="45"/>
      <c r="P25" s="45"/>
    </row>
    <row r="26" spans="4:25" ht="15.75" thickBot="1" x14ac:dyDescent="0.3">
      <c r="I26" s="40"/>
      <c r="L26" s="41"/>
      <c r="M26" s="43"/>
      <c r="N26" s="45"/>
      <c r="O26" s="39"/>
      <c r="P26" s="45">
        <f>+$G$22*(1+5%)</f>
        <v>945</v>
      </c>
    </row>
    <row r="27" spans="4:25" x14ac:dyDescent="0.25">
      <c r="M27" s="43"/>
      <c r="N27" s="45">
        <v>900</v>
      </c>
      <c r="P27" s="45"/>
    </row>
    <row r="28" spans="4:25" ht="15.75" thickBot="1" x14ac:dyDescent="0.3">
      <c r="M28" s="43">
        <v>600</v>
      </c>
      <c r="N28" s="45"/>
      <c r="P28" s="45"/>
    </row>
    <row r="29" spans="4:25" ht="15.75" thickBot="1" x14ac:dyDescent="0.3">
      <c r="O29" s="39"/>
      <c r="P29" s="45">
        <f>+$G$22*(1+5%)</f>
        <v>945</v>
      </c>
    </row>
    <row r="31" spans="4:25" ht="15.75" thickBot="1" x14ac:dyDescent="0.3"/>
    <row r="32" spans="4:25" ht="15.75" thickBot="1" x14ac:dyDescent="0.3">
      <c r="O32" s="48"/>
      <c r="P32" s="52">
        <f>+M33+50*(1+5%)</f>
        <v>1852.5</v>
      </c>
    </row>
    <row r="33" spans="3:21" ht="15.75" thickBot="1" x14ac:dyDescent="0.3">
      <c r="C33" s="54" t="s">
        <v>41</v>
      </c>
      <c r="M33" s="43">
        <v>1800</v>
      </c>
      <c r="N33" s="45"/>
      <c r="P33" s="45"/>
    </row>
    <row r="34" spans="3:21" ht="15.75" thickBot="1" x14ac:dyDescent="0.3">
      <c r="C34" s="40"/>
      <c r="M34" s="43"/>
      <c r="N34" s="45"/>
      <c r="P34" s="45"/>
    </row>
    <row r="35" spans="3:21" ht="15.75" thickBot="1" x14ac:dyDescent="0.3">
      <c r="J35" s="43"/>
      <c r="L35" s="51"/>
      <c r="M35" s="43"/>
      <c r="N35" s="45"/>
      <c r="O35" s="48"/>
      <c r="P35" s="52">
        <f>+N36+50*(1+5%)</f>
        <v>1552.5</v>
      </c>
      <c r="R35" s="50" t="s">
        <v>39</v>
      </c>
      <c r="S35" s="50"/>
      <c r="T35" s="50"/>
      <c r="U35" s="50">
        <f>AVERAGE(P32,P35,P38)</f>
        <v>1552.5</v>
      </c>
    </row>
    <row r="36" spans="3:21" x14ac:dyDescent="0.25">
      <c r="J36" s="43">
        <v>-1000</v>
      </c>
      <c r="M36" s="43"/>
      <c r="N36" s="45">
        <v>1500</v>
      </c>
      <c r="P36" s="45"/>
    </row>
    <row r="37" spans="3:21" ht="15.75" thickBot="1" x14ac:dyDescent="0.3">
      <c r="J37" s="43"/>
      <c r="M37" s="43">
        <v>1200</v>
      </c>
      <c r="N37" s="45"/>
      <c r="P37" s="45"/>
    </row>
    <row r="38" spans="3:21" ht="15.75" thickBot="1" x14ac:dyDescent="0.3">
      <c r="I38" s="49" t="s">
        <v>14</v>
      </c>
      <c r="J38" s="43"/>
      <c r="O38" s="48"/>
      <c r="P38" s="52">
        <f>+M37+50*(1+5%)</f>
        <v>1252.5</v>
      </c>
    </row>
    <row r="39" spans="3:21" ht="15.75" thickBot="1" x14ac:dyDescent="0.3">
      <c r="I39" s="53"/>
      <c r="J39" s="43"/>
    </row>
    <row r="40" spans="3:21" ht="15.75" thickBot="1" x14ac:dyDescent="0.3">
      <c r="J40" s="43"/>
    </row>
    <row r="41" spans="3:21" ht="15.75" thickBot="1" x14ac:dyDescent="0.3">
      <c r="J41" s="43"/>
      <c r="O41" s="39"/>
      <c r="P41" s="45">
        <f>1000*(1+5%)^2</f>
        <v>1102.5</v>
      </c>
    </row>
    <row r="42" spans="3:21" x14ac:dyDescent="0.25">
      <c r="J42" s="43">
        <v>0</v>
      </c>
      <c r="M42" s="43">
        <v>1800</v>
      </c>
      <c r="N42" s="45"/>
      <c r="P42" s="45"/>
    </row>
    <row r="43" spans="3:21" ht="15.75" thickBot="1" x14ac:dyDescent="0.3">
      <c r="J43" s="43"/>
      <c r="M43" s="43"/>
      <c r="N43" s="45"/>
      <c r="P43" s="45"/>
    </row>
    <row r="44" spans="3:21" ht="15.75" thickBot="1" x14ac:dyDescent="0.3">
      <c r="L44" s="41"/>
      <c r="M44" s="43"/>
      <c r="N44" s="45"/>
      <c r="O44" s="39"/>
      <c r="P44" s="45">
        <f>1000*(1+5%)^2</f>
        <v>1102.5</v>
      </c>
      <c r="R44" s="47" t="s">
        <v>40</v>
      </c>
      <c r="U44" s="47">
        <f>AVERAGE(P41,P44,P47)</f>
        <v>1102.5</v>
      </c>
    </row>
    <row r="45" spans="3:21" x14ac:dyDescent="0.25">
      <c r="M45" s="43"/>
      <c r="N45" s="45">
        <v>1500</v>
      </c>
      <c r="P45" s="45"/>
    </row>
    <row r="46" spans="3:21" ht="15.75" thickBot="1" x14ac:dyDescent="0.3">
      <c r="M46" s="43">
        <v>1200</v>
      </c>
      <c r="N46" s="45"/>
      <c r="P46" s="45"/>
    </row>
    <row r="47" spans="3:21" ht="15.75" thickBot="1" x14ac:dyDescent="0.3">
      <c r="D47" s="34">
        <v>0</v>
      </c>
      <c r="G47" s="34">
        <v>1500</v>
      </c>
      <c r="M47" s="43"/>
      <c r="N47" s="45"/>
      <c r="O47" s="39"/>
      <c r="P47" s="45">
        <f>1000*(1+5%)^2</f>
        <v>1102.5</v>
      </c>
    </row>
    <row r="48" spans="3:21" x14ac:dyDescent="0.25">
      <c r="G48" s="34"/>
    </row>
    <row r="49" spans="6:25" ht="15.75" thickBot="1" x14ac:dyDescent="0.3">
      <c r="G49" s="34"/>
    </row>
    <row r="50" spans="6:25" ht="15.75" thickBot="1" x14ac:dyDescent="0.3">
      <c r="G50" s="34"/>
      <c r="O50" s="48"/>
      <c r="P50" s="52">
        <f>+M51+50*(1+5%)</f>
        <v>1552.5</v>
      </c>
    </row>
    <row r="51" spans="6:25" x14ac:dyDescent="0.25">
      <c r="G51" s="34"/>
      <c r="J51" s="43"/>
      <c r="M51" s="43">
        <v>1500</v>
      </c>
      <c r="N51" s="45"/>
      <c r="P51" s="45"/>
    </row>
    <row r="52" spans="6:25" ht="15.75" thickBot="1" x14ac:dyDescent="0.3">
      <c r="G52" s="34"/>
      <c r="J52" s="43"/>
      <c r="M52" s="43"/>
      <c r="N52" s="45"/>
      <c r="P52" s="45"/>
    </row>
    <row r="53" spans="6:25" ht="15.75" thickBot="1" x14ac:dyDescent="0.3">
      <c r="G53" s="34"/>
      <c r="J53" s="43"/>
      <c r="L53" s="51"/>
      <c r="M53" s="43"/>
      <c r="N53" s="45"/>
      <c r="O53" s="48"/>
      <c r="P53" s="52">
        <f>+N54+50*(1+5%)</f>
        <v>1252.5</v>
      </c>
      <c r="R53" s="50" t="s">
        <v>39</v>
      </c>
      <c r="S53" s="50"/>
      <c r="T53" s="50"/>
      <c r="U53" s="50">
        <f>AVERAGE(P50,P53,P56)</f>
        <v>1252.5</v>
      </c>
    </row>
    <row r="54" spans="6:25" x14ac:dyDescent="0.25">
      <c r="G54" s="34"/>
      <c r="J54" s="43">
        <v>-1000</v>
      </c>
      <c r="M54" s="43"/>
      <c r="N54" s="45">
        <v>1200</v>
      </c>
      <c r="P54" s="45"/>
    </row>
    <row r="55" spans="6:25" ht="15.75" thickBot="1" x14ac:dyDescent="0.3">
      <c r="G55" s="34"/>
      <c r="J55" s="43"/>
      <c r="M55" s="43">
        <v>900</v>
      </c>
      <c r="N55" s="45"/>
      <c r="P55" s="45"/>
    </row>
    <row r="56" spans="6:25" ht="15.75" thickBot="1" x14ac:dyDescent="0.3">
      <c r="G56" s="34"/>
      <c r="I56" s="49" t="s">
        <v>14</v>
      </c>
      <c r="J56" s="43"/>
      <c r="O56" s="48"/>
      <c r="P56" s="52">
        <f>+M55+50*(1+5%)</f>
        <v>952.5</v>
      </c>
    </row>
    <row r="57" spans="6:25" ht="15.75" thickBot="1" x14ac:dyDescent="0.3">
      <c r="F57" s="51"/>
      <c r="G57" s="34"/>
      <c r="I57" s="53"/>
      <c r="J57" s="43"/>
      <c r="P57" s="45"/>
    </row>
    <row r="58" spans="6:25" ht="15.75" thickBot="1" x14ac:dyDescent="0.3">
      <c r="G58" s="34">
        <v>1200</v>
      </c>
      <c r="J58" s="43"/>
      <c r="V58" s="47" t="s">
        <v>43</v>
      </c>
      <c r="Y58" s="47">
        <f>AVERAGE(P32,P35,P38,P50,P53,P56,P77,P80,P83)</f>
        <v>1302.5</v>
      </c>
    </row>
    <row r="59" spans="6:25" ht="15.75" thickBot="1" x14ac:dyDescent="0.3">
      <c r="G59" s="34"/>
      <c r="J59" s="43"/>
      <c r="O59" s="39"/>
      <c r="P59" s="45">
        <f>1000*(1+5%)^2</f>
        <v>1102.5</v>
      </c>
    </row>
    <row r="60" spans="6:25" x14ac:dyDescent="0.25">
      <c r="G60" s="34"/>
      <c r="J60" s="43">
        <v>0</v>
      </c>
      <c r="M60" s="43">
        <v>1500</v>
      </c>
      <c r="N60" s="45"/>
      <c r="P60" s="45"/>
    </row>
    <row r="61" spans="6:25" ht="15.75" thickBot="1" x14ac:dyDescent="0.3">
      <c r="G61" s="34"/>
      <c r="J61" s="43"/>
      <c r="M61" s="43"/>
      <c r="N61" s="45"/>
      <c r="P61" s="45"/>
    </row>
    <row r="62" spans="6:25" ht="15.75" thickBot="1" x14ac:dyDescent="0.3">
      <c r="G62" s="34"/>
      <c r="J62" s="43"/>
      <c r="L62" s="41"/>
      <c r="M62" s="43"/>
      <c r="N62" s="45"/>
      <c r="O62" s="39"/>
      <c r="P62" s="45">
        <f>1000*(1+5%)^2</f>
        <v>1102.5</v>
      </c>
      <c r="R62" s="47" t="s">
        <v>40</v>
      </c>
      <c r="U62" s="47">
        <f>AVERAGE(P59,P62,P65)</f>
        <v>1102.5</v>
      </c>
    </row>
    <row r="63" spans="6:25" x14ac:dyDescent="0.25">
      <c r="G63" s="34"/>
      <c r="M63" s="43"/>
      <c r="N63" s="45">
        <v>1200</v>
      </c>
      <c r="P63" s="45"/>
    </row>
    <row r="64" spans="6:25" ht="15.75" thickBot="1" x14ac:dyDescent="0.3">
      <c r="G64" s="34"/>
      <c r="M64" s="43">
        <v>900</v>
      </c>
      <c r="N64" s="45"/>
      <c r="P64" s="45"/>
    </row>
    <row r="65" spans="7:21" ht="15.75" thickBot="1" x14ac:dyDescent="0.3">
      <c r="G65" s="34"/>
      <c r="O65" s="39"/>
      <c r="P65" s="45">
        <f>1000*(1+5%)^2</f>
        <v>1102.5</v>
      </c>
    </row>
    <row r="66" spans="7:21" x14ac:dyDescent="0.25">
      <c r="G66" s="34"/>
    </row>
    <row r="67" spans="7:21" ht="15.75" thickBot="1" x14ac:dyDescent="0.3">
      <c r="G67" s="34">
        <v>900</v>
      </c>
    </row>
    <row r="68" spans="7:21" ht="15.75" thickBot="1" x14ac:dyDescent="0.3">
      <c r="G68" s="34"/>
      <c r="M68" s="43"/>
      <c r="N68" s="45"/>
      <c r="O68" s="39"/>
      <c r="P68" s="45">
        <f>+M69+50*(1+5%)</f>
        <v>1252.5</v>
      </c>
    </row>
    <row r="69" spans="7:21" x14ac:dyDescent="0.25">
      <c r="M69" s="43">
        <v>1200</v>
      </c>
      <c r="N69" s="45"/>
      <c r="P69" s="45"/>
    </row>
    <row r="70" spans="7:21" ht="15.75" thickBot="1" x14ac:dyDescent="0.3">
      <c r="M70" s="43"/>
      <c r="N70" s="45"/>
      <c r="P70" s="45"/>
    </row>
    <row r="71" spans="7:21" ht="15.75" thickBot="1" x14ac:dyDescent="0.3">
      <c r="J71" s="43"/>
      <c r="L71" s="41"/>
      <c r="M71" s="43"/>
      <c r="N71" s="45"/>
      <c r="O71" s="39"/>
      <c r="P71" s="45">
        <f>+N72+50*(1+5%)</f>
        <v>952.5</v>
      </c>
      <c r="R71" s="47" t="s">
        <v>40</v>
      </c>
      <c r="U71" s="47">
        <f>AVERAGE(P68,P71,P74)</f>
        <v>952.5</v>
      </c>
    </row>
    <row r="72" spans="7:21" x14ac:dyDescent="0.25">
      <c r="J72" s="43">
        <v>-1000</v>
      </c>
      <c r="M72" s="43"/>
      <c r="N72" s="45">
        <v>900</v>
      </c>
      <c r="P72" s="45"/>
    </row>
    <row r="73" spans="7:21" ht="15.75" thickBot="1" x14ac:dyDescent="0.3">
      <c r="J73" s="43"/>
      <c r="M73" s="43">
        <v>600</v>
      </c>
      <c r="N73" s="45"/>
      <c r="P73" s="45"/>
    </row>
    <row r="74" spans="7:21" ht="15.75" thickBot="1" x14ac:dyDescent="0.3">
      <c r="I74" s="49" t="s">
        <v>41</v>
      </c>
      <c r="J74" s="43"/>
      <c r="M74" s="43"/>
      <c r="N74" s="45"/>
      <c r="O74" s="39"/>
      <c r="P74" s="45">
        <f>+M73+50*(1+5%)</f>
        <v>652.5</v>
      </c>
    </row>
    <row r="75" spans="7:21" ht="15.75" thickBot="1" x14ac:dyDescent="0.3">
      <c r="I75" s="53" t="s">
        <v>42</v>
      </c>
      <c r="J75" s="43"/>
    </row>
    <row r="76" spans="7:21" ht="15.75" thickBot="1" x14ac:dyDescent="0.3">
      <c r="J76" s="43"/>
    </row>
    <row r="77" spans="7:21" ht="15.75" thickBot="1" x14ac:dyDescent="0.3">
      <c r="J77" s="43"/>
      <c r="O77" s="48"/>
      <c r="P77" s="52">
        <f>1000*(1+5%)^2</f>
        <v>1102.5</v>
      </c>
    </row>
    <row r="78" spans="7:21" x14ac:dyDescent="0.25">
      <c r="J78" s="43">
        <v>0</v>
      </c>
      <c r="M78" s="43">
        <v>1200</v>
      </c>
      <c r="N78" s="45"/>
      <c r="P78" s="45"/>
    </row>
    <row r="79" spans="7:21" ht="15.75" thickBot="1" x14ac:dyDescent="0.3">
      <c r="J79" s="43"/>
      <c r="M79" s="43"/>
      <c r="N79" s="45"/>
      <c r="P79" s="45"/>
    </row>
    <row r="80" spans="7:21" ht="15.75" thickBot="1" x14ac:dyDescent="0.3">
      <c r="L80" s="51"/>
      <c r="M80" s="43"/>
      <c r="N80" s="45"/>
      <c r="O80" s="48"/>
      <c r="P80" s="52">
        <f>1000*(1+5%)^2</f>
        <v>1102.5</v>
      </c>
      <c r="R80" s="50" t="s">
        <v>40</v>
      </c>
      <c r="S80" s="50"/>
      <c r="T80" s="50"/>
      <c r="U80" s="50">
        <f>AVERAGE(P77,P80,P83)</f>
        <v>1102.5</v>
      </c>
    </row>
    <row r="81" spans="13:16" x14ac:dyDescent="0.25">
      <c r="M81" s="43"/>
      <c r="N81" s="45">
        <v>900</v>
      </c>
      <c r="P81" s="45"/>
    </row>
    <row r="82" spans="13:16" ht="15.75" thickBot="1" x14ac:dyDescent="0.3">
      <c r="M82" s="43">
        <v>600</v>
      </c>
      <c r="N82" s="45"/>
      <c r="P82" s="45"/>
    </row>
    <row r="83" spans="13:16" ht="15.75" thickBot="1" x14ac:dyDescent="0.3">
      <c r="M83" s="43"/>
      <c r="N83" s="45"/>
      <c r="O83" s="48"/>
      <c r="P83" s="52">
        <f>1000*(1+5%)^2</f>
        <v>1102.5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0F0B-B8AD-4202-8017-B88C7A8B7886}">
  <sheetPr codeName="Sheet5"/>
  <dimension ref="B3:X26"/>
  <sheetViews>
    <sheetView zoomScale="70" zoomScaleNormal="70" workbookViewId="0">
      <selection activeCell="V26" sqref="V26"/>
    </sheetView>
  </sheetViews>
  <sheetFormatPr defaultRowHeight="15" x14ac:dyDescent="0.25"/>
  <cols>
    <col min="1" max="1" width="4.5703125" style="2" customWidth="1"/>
    <col min="2" max="3" width="9.140625" style="2"/>
    <col min="4" max="20" width="12.42578125" style="2" customWidth="1"/>
    <col min="21" max="21" width="4" style="2" customWidth="1"/>
    <col min="22" max="22" width="9.140625" style="2"/>
    <col min="23" max="23" width="3.42578125" style="2" customWidth="1"/>
    <col min="24" max="16384" width="9.140625" style="2"/>
  </cols>
  <sheetData>
    <row r="3" spans="2:24" x14ac:dyDescent="0.25">
      <c r="D3" s="57" t="s">
        <v>9</v>
      </c>
      <c r="E3" s="57" t="s">
        <v>10</v>
      </c>
      <c r="F3" s="57" t="s">
        <v>11</v>
      </c>
      <c r="G3" s="57" t="s">
        <v>16</v>
      </c>
      <c r="H3" s="57" t="s">
        <v>9</v>
      </c>
      <c r="I3" s="57" t="s">
        <v>10</v>
      </c>
      <c r="J3" s="57" t="s">
        <v>11</v>
      </c>
      <c r="K3" s="57" t="s">
        <v>16</v>
      </c>
      <c r="L3" s="57" t="s">
        <v>17</v>
      </c>
      <c r="M3" s="57" t="s">
        <v>18</v>
      </c>
      <c r="N3" s="57" t="s">
        <v>19</v>
      </c>
      <c r="O3" s="57" t="s">
        <v>21</v>
      </c>
      <c r="P3" s="57" t="s">
        <v>22</v>
      </c>
      <c r="Q3" s="57" t="s">
        <v>23</v>
      </c>
      <c r="R3" s="57" t="s">
        <v>24</v>
      </c>
      <c r="S3" s="57" t="s">
        <v>25</v>
      </c>
      <c r="T3" s="57" t="s">
        <v>67</v>
      </c>
    </row>
    <row r="4" spans="2:24" s="30" customFormat="1" x14ac:dyDescent="0.25">
      <c r="C4" s="8" t="s">
        <v>69</v>
      </c>
      <c r="D4" s="57">
        <v>2021</v>
      </c>
      <c r="E4" s="57" t="s">
        <v>45</v>
      </c>
      <c r="F4" s="57" t="s">
        <v>46</v>
      </c>
      <c r="G4" s="57" t="s">
        <v>47</v>
      </c>
      <c r="H4" s="57">
        <v>2021</v>
      </c>
      <c r="I4" s="57" t="s">
        <v>45</v>
      </c>
      <c r="J4" s="57" t="s">
        <v>46</v>
      </c>
      <c r="K4" s="57" t="s">
        <v>47</v>
      </c>
      <c r="L4" s="57" t="s">
        <v>48</v>
      </c>
      <c r="M4" s="57" t="s">
        <v>49</v>
      </c>
      <c r="N4" s="57" t="s">
        <v>50</v>
      </c>
      <c r="O4" s="57" t="s">
        <v>51</v>
      </c>
      <c r="P4" s="57" t="s">
        <v>52</v>
      </c>
      <c r="Q4" s="57" t="s">
        <v>53</v>
      </c>
      <c r="R4" s="57" t="s">
        <v>54</v>
      </c>
      <c r="S4" s="57" t="s">
        <v>55</v>
      </c>
      <c r="T4" s="57" t="s">
        <v>56</v>
      </c>
      <c r="U4" s="55"/>
    </row>
    <row r="5" spans="2:24" s="30" customFormat="1" x14ac:dyDescent="0.25">
      <c r="C5" s="8" t="s">
        <v>13</v>
      </c>
      <c r="D5" s="57" t="s">
        <v>14</v>
      </c>
      <c r="E5" s="57" t="s">
        <v>14</v>
      </c>
      <c r="F5" s="57" t="s">
        <v>14</v>
      </c>
      <c r="G5" s="57" t="s">
        <v>14</v>
      </c>
      <c r="H5" s="57" t="s">
        <v>15</v>
      </c>
      <c r="I5" s="57" t="s">
        <v>15</v>
      </c>
      <c r="J5" s="57" t="s">
        <v>15</v>
      </c>
      <c r="K5" s="57" t="s">
        <v>15</v>
      </c>
      <c r="L5" s="57" t="s">
        <v>26</v>
      </c>
      <c r="M5" s="57" t="s">
        <v>26</v>
      </c>
      <c r="N5" s="57" t="s">
        <v>26</v>
      </c>
      <c r="O5" s="57" t="s">
        <v>26</v>
      </c>
      <c r="P5" s="57" t="s">
        <v>26</v>
      </c>
      <c r="Q5" s="57" t="s">
        <v>26</v>
      </c>
      <c r="R5" s="57" t="s">
        <v>26</v>
      </c>
      <c r="S5" s="57" t="s">
        <v>26</v>
      </c>
      <c r="T5" s="57" t="s">
        <v>26</v>
      </c>
      <c r="U5" s="55"/>
    </row>
    <row r="6" spans="2:24" s="30" customFormat="1" x14ac:dyDescent="0.25">
      <c r="C6" s="8" t="s">
        <v>68</v>
      </c>
      <c r="D6" s="56">
        <v>0</v>
      </c>
      <c r="E6" s="56">
        <v>1</v>
      </c>
      <c r="F6" s="56">
        <v>1</v>
      </c>
      <c r="G6" s="56">
        <v>0</v>
      </c>
      <c r="H6" s="56">
        <v>1000.0000000000019</v>
      </c>
      <c r="I6" s="56">
        <v>50.000000000009322</v>
      </c>
      <c r="J6" s="56">
        <v>50.000000000011909</v>
      </c>
      <c r="K6" s="56">
        <v>1049.9999999999977</v>
      </c>
      <c r="L6" s="56">
        <v>1852.50000000001</v>
      </c>
      <c r="M6" s="56">
        <v>1552.5000000000102</v>
      </c>
      <c r="N6" s="56">
        <v>1252.5000000000095</v>
      </c>
      <c r="O6" s="56">
        <v>1552.5000000000098</v>
      </c>
      <c r="P6" s="56">
        <v>1252.5000000000095</v>
      </c>
      <c r="Q6" s="56">
        <v>952.50000000000966</v>
      </c>
      <c r="R6" s="56">
        <v>1102.49999999995</v>
      </c>
      <c r="S6" s="56">
        <v>1102.4999999999502</v>
      </c>
      <c r="T6" s="56">
        <v>1102.49999999995</v>
      </c>
      <c r="U6" s="55"/>
    </row>
    <row r="8" spans="2:24" x14ac:dyDescent="0.25">
      <c r="B8" s="18">
        <v>2021</v>
      </c>
      <c r="C8" s="18" t="s">
        <v>57</v>
      </c>
      <c r="D8" s="18">
        <v>-1000</v>
      </c>
      <c r="E8" s="18"/>
      <c r="F8" s="18"/>
      <c r="G8" s="18"/>
      <c r="H8" s="18">
        <v>-1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7" t="s">
        <v>20</v>
      </c>
      <c r="V8" s="63">
        <f t="shared" ref="V8:V20" si="0">SUMPRODUCT($D$6:$T$6,D8:T8)</f>
        <v>-1000.0000000000019</v>
      </c>
      <c r="W8" s="7" t="s">
        <v>20</v>
      </c>
      <c r="X8" s="18">
        <v>-1000</v>
      </c>
    </row>
    <row r="9" spans="2:24" x14ac:dyDescent="0.25">
      <c r="B9" s="18">
        <v>2022</v>
      </c>
      <c r="C9" s="18" t="s">
        <v>10</v>
      </c>
      <c r="D9" s="18">
        <v>1500</v>
      </c>
      <c r="E9" s="18">
        <v>-1000</v>
      </c>
      <c r="F9" s="18"/>
      <c r="G9" s="18"/>
      <c r="H9" s="18">
        <v>1.05</v>
      </c>
      <c r="I9" s="18">
        <v>-1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7" t="s">
        <v>20</v>
      </c>
      <c r="V9" s="63">
        <f t="shared" si="0"/>
        <v>-7.2759576141834259E-12</v>
      </c>
      <c r="W9" s="7" t="s">
        <v>20</v>
      </c>
      <c r="X9" s="18">
        <v>0</v>
      </c>
    </row>
    <row r="10" spans="2:24" x14ac:dyDescent="0.25">
      <c r="B10" s="18">
        <v>2022</v>
      </c>
      <c r="C10" s="18" t="s">
        <v>11</v>
      </c>
      <c r="D10" s="18">
        <v>1200</v>
      </c>
      <c r="E10" s="18"/>
      <c r="F10" s="18">
        <v>-1000</v>
      </c>
      <c r="G10" s="18"/>
      <c r="H10" s="18">
        <v>1.05</v>
      </c>
      <c r="I10" s="18"/>
      <c r="J10" s="18">
        <v>-1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7" t="s">
        <v>20</v>
      </c>
      <c r="V10" s="63">
        <f t="shared" si="0"/>
        <v>-9.8623331723501906E-12</v>
      </c>
      <c r="W10" s="7" t="s">
        <v>20</v>
      </c>
      <c r="X10" s="18">
        <v>0</v>
      </c>
    </row>
    <row r="11" spans="2:24" x14ac:dyDescent="0.25">
      <c r="B11" s="18">
        <v>2022</v>
      </c>
      <c r="C11" s="18" t="s">
        <v>16</v>
      </c>
      <c r="D11" s="18">
        <v>900</v>
      </c>
      <c r="E11" s="18"/>
      <c r="F11" s="18"/>
      <c r="G11" s="18">
        <v>-1000</v>
      </c>
      <c r="H11" s="18">
        <v>1.05</v>
      </c>
      <c r="I11" s="18"/>
      <c r="J11" s="18"/>
      <c r="K11" s="18">
        <v>-1</v>
      </c>
      <c r="L11" s="18"/>
      <c r="M11" s="18"/>
      <c r="N11" s="18"/>
      <c r="O11" s="18"/>
      <c r="P11" s="18"/>
      <c r="Q11" s="18"/>
      <c r="R11" s="18"/>
      <c r="S11" s="18"/>
      <c r="T11" s="18"/>
      <c r="U11" s="7" t="s">
        <v>20</v>
      </c>
      <c r="V11" s="63">
        <f t="shared" si="0"/>
        <v>4.3200998334214091E-12</v>
      </c>
      <c r="W11" s="7" t="s">
        <v>20</v>
      </c>
      <c r="X11" s="18">
        <v>0</v>
      </c>
    </row>
    <row r="12" spans="2:24" x14ac:dyDescent="0.25">
      <c r="B12" s="18">
        <v>2023</v>
      </c>
      <c r="C12" s="18" t="s">
        <v>58</v>
      </c>
      <c r="D12" s="18"/>
      <c r="E12" s="18">
        <v>1800</v>
      </c>
      <c r="F12" s="18"/>
      <c r="G12" s="18"/>
      <c r="H12" s="18"/>
      <c r="I12" s="18">
        <v>1.05</v>
      </c>
      <c r="J12" s="18"/>
      <c r="K12" s="18"/>
      <c r="L12" s="18">
        <v>-1</v>
      </c>
      <c r="M12" s="18"/>
      <c r="N12" s="18"/>
      <c r="O12" s="18"/>
      <c r="P12" s="18"/>
      <c r="Q12" s="18"/>
      <c r="R12" s="18"/>
      <c r="S12" s="18"/>
      <c r="T12" s="18"/>
      <c r="U12" s="7" t="s">
        <v>20</v>
      </c>
      <c r="V12" s="63">
        <f t="shared" si="0"/>
        <v>-2.2737367544323206E-13</v>
      </c>
      <c r="W12" s="7" t="s">
        <v>20</v>
      </c>
      <c r="X12" s="18">
        <v>0</v>
      </c>
    </row>
    <row r="13" spans="2:24" x14ac:dyDescent="0.25">
      <c r="B13" s="18">
        <v>2023</v>
      </c>
      <c r="C13" s="18" t="s">
        <v>59</v>
      </c>
      <c r="D13" s="18"/>
      <c r="E13" s="18">
        <v>1500</v>
      </c>
      <c r="F13" s="18"/>
      <c r="G13" s="18"/>
      <c r="H13" s="18"/>
      <c r="I13" s="18">
        <v>1.05</v>
      </c>
      <c r="J13" s="18"/>
      <c r="K13" s="18"/>
      <c r="L13" s="18"/>
      <c r="M13" s="18">
        <v>-1</v>
      </c>
      <c r="N13" s="18"/>
      <c r="O13" s="18"/>
      <c r="P13" s="18"/>
      <c r="Q13" s="18"/>
      <c r="R13" s="18"/>
      <c r="S13" s="18"/>
      <c r="T13" s="18"/>
      <c r="U13" s="7" t="s">
        <v>20</v>
      </c>
      <c r="V13" s="63">
        <f t="shared" si="0"/>
        <v>-4.5474735088646412E-13</v>
      </c>
      <c r="W13" s="7" t="s">
        <v>20</v>
      </c>
      <c r="X13" s="18">
        <v>0</v>
      </c>
    </row>
    <row r="14" spans="2:24" x14ac:dyDescent="0.25">
      <c r="B14" s="18">
        <v>2023</v>
      </c>
      <c r="C14" s="18" t="s">
        <v>60</v>
      </c>
      <c r="D14" s="18"/>
      <c r="E14" s="18">
        <v>1200</v>
      </c>
      <c r="F14" s="18"/>
      <c r="G14" s="18"/>
      <c r="H14" s="18"/>
      <c r="I14" s="18">
        <v>1.05</v>
      </c>
      <c r="J14" s="18"/>
      <c r="K14" s="18"/>
      <c r="L14" s="18"/>
      <c r="M14" s="18"/>
      <c r="N14" s="18">
        <v>-1</v>
      </c>
      <c r="O14" s="18"/>
      <c r="P14" s="18"/>
      <c r="Q14" s="18"/>
      <c r="R14" s="18"/>
      <c r="S14" s="18"/>
      <c r="T14" s="18"/>
      <c r="U14" s="7" t="s">
        <v>20</v>
      </c>
      <c r="V14" s="63">
        <f t="shared" si="0"/>
        <v>2.2737367544323206E-13</v>
      </c>
      <c r="W14" s="7" t="s">
        <v>20</v>
      </c>
      <c r="X14" s="18">
        <v>0</v>
      </c>
    </row>
    <row r="15" spans="2:24" x14ac:dyDescent="0.25">
      <c r="B15" s="18">
        <v>2023</v>
      </c>
      <c r="C15" s="18" t="s">
        <v>61</v>
      </c>
      <c r="D15" s="18"/>
      <c r="E15" s="18"/>
      <c r="F15" s="18">
        <v>1500</v>
      </c>
      <c r="G15" s="18"/>
      <c r="H15" s="18"/>
      <c r="I15" s="18"/>
      <c r="J15" s="18">
        <v>1.05</v>
      </c>
      <c r="K15" s="18"/>
      <c r="L15" s="18"/>
      <c r="M15" s="18"/>
      <c r="N15" s="18"/>
      <c r="O15" s="18">
        <v>-1</v>
      </c>
      <c r="P15" s="18"/>
      <c r="Q15" s="18"/>
      <c r="R15" s="18"/>
      <c r="S15" s="18"/>
      <c r="T15" s="18"/>
      <c r="U15" s="7" t="s">
        <v>20</v>
      </c>
      <c r="V15" s="63">
        <f t="shared" si="0"/>
        <v>2.7284841053187847E-12</v>
      </c>
      <c r="W15" s="7" t="s">
        <v>20</v>
      </c>
      <c r="X15" s="18">
        <v>0</v>
      </c>
    </row>
    <row r="16" spans="2:24" x14ac:dyDescent="0.25">
      <c r="B16" s="18">
        <v>2023</v>
      </c>
      <c r="C16" s="18" t="s">
        <v>62</v>
      </c>
      <c r="D16" s="18"/>
      <c r="E16" s="18"/>
      <c r="F16" s="18">
        <v>1200</v>
      </c>
      <c r="G16" s="18"/>
      <c r="H16" s="18"/>
      <c r="I16" s="18"/>
      <c r="J16" s="18">
        <v>1.05</v>
      </c>
      <c r="K16" s="18"/>
      <c r="L16" s="18"/>
      <c r="M16" s="18"/>
      <c r="N16" s="18"/>
      <c r="O16" s="18"/>
      <c r="P16" s="18">
        <v>-1</v>
      </c>
      <c r="Q16" s="18"/>
      <c r="R16" s="18"/>
      <c r="S16" s="18"/>
      <c r="T16" s="18"/>
      <c r="U16" s="7" t="s">
        <v>20</v>
      </c>
      <c r="V16" s="63">
        <f t="shared" si="0"/>
        <v>2.9558577807620168E-12</v>
      </c>
      <c r="W16" s="7" t="s">
        <v>20</v>
      </c>
      <c r="X16" s="18">
        <v>0</v>
      </c>
    </row>
    <row r="17" spans="2:24" x14ac:dyDescent="0.25">
      <c r="B17" s="18">
        <v>2023</v>
      </c>
      <c r="C17" s="18" t="s">
        <v>63</v>
      </c>
      <c r="D17" s="18"/>
      <c r="E17" s="18"/>
      <c r="F17" s="18">
        <v>900</v>
      </c>
      <c r="G17" s="18"/>
      <c r="H17" s="18"/>
      <c r="I17" s="18"/>
      <c r="J17" s="18">
        <v>1.05</v>
      </c>
      <c r="K17" s="18"/>
      <c r="L17" s="18"/>
      <c r="M17" s="18"/>
      <c r="N17" s="18"/>
      <c r="O17" s="18"/>
      <c r="P17" s="18"/>
      <c r="Q17" s="18">
        <v>-1</v>
      </c>
      <c r="R17" s="18"/>
      <c r="S17" s="18"/>
      <c r="T17" s="18"/>
      <c r="U17" s="7" t="s">
        <v>20</v>
      </c>
      <c r="V17" s="63">
        <f t="shared" si="0"/>
        <v>2.8421709430404007E-12</v>
      </c>
      <c r="W17" s="7" t="s">
        <v>20</v>
      </c>
      <c r="X17" s="18">
        <v>0</v>
      </c>
    </row>
    <row r="18" spans="2:24" x14ac:dyDescent="0.25">
      <c r="B18" s="18">
        <v>2023</v>
      </c>
      <c r="C18" s="18" t="s">
        <v>64</v>
      </c>
      <c r="D18" s="18"/>
      <c r="E18" s="18"/>
      <c r="F18" s="18"/>
      <c r="G18" s="18">
        <v>1200</v>
      </c>
      <c r="H18" s="18"/>
      <c r="I18" s="18"/>
      <c r="J18" s="18"/>
      <c r="K18" s="18">
        <v>1.05</v>
      </c>
      <c r="L18" s="18"/>
      <c r="M18" s="18"/>
      <c r="N18" s="18"/>
      <c r="O18" s="18"/>
      <c r="P18" s="18"/>
      <c r="Q18" s="18"/>
      <c r="R18" s="18">
        <v>-1</v>
      </c>
      <c r="S18" s="18"/>
      <c r="T18" s="18"/>
      <c r="U18" s="7" t="s">
        <v>20</v>
      </c>
      <c r="V18" s="63">
        <f t="shared" si="0"/>
        <v>4.7748471843078732E-11</v>
      </c>
      <c r="W18" s="7" t="s">
        <v>20</v>
      </c>
      <c r="X18" s="18">
        <v>0</v>
      </c>
    </row>
    <row r="19" spans="2:24" x14ac:dyDescent="0.25">
      <c r="B19" s="18">
        <v>2023</v>
      </c>
      <c r="C19" s="18" t="s">
        <v>65</v>
      </c>
      <c r="D19" s="18"/>
      <c r="E19" s="18"/>
      <c r="F19" s="18"/>
      <c r="G19" s="18">
        <v>900</v>
      </c>
      <c r="H19" s="18"/>
      <c r="I19" s="18"/>
      <c r="J19" s="18"/>
      <c r="K19" s="18">
        <v>1.05</v>
      </c>
      <c r="L19" s="18"/>
      <c r="M19" s="18"/>
      <c r="N19" s="18"/>
      <c r="O19" s="18"/>
      <c r="P19" s="18"/>
      <c r="Q19" s="18"/>
      <c r="R19" s="18"/>
      <c r="S19" s="18">
        <v>-1</v>
      </c>
      <c r="T19" s="18"/>
      <c r="U19" s="7" t="s">
        <v>20</v>
      </c>
      <c r="V19" s="63">
        <f t="shared" si="0"/>
        <v>4.75210981676355E-11</v>
      </c>
      <c r="W19" s="7" t="s">
        <v>20</v>
      </c>
      <c r="X19" s="18">
        <v>0</v>
      </c>
    </row>
    <row r="20" spans="2:24" x14ac:dyDescent="0.25">
      <c r="B20" s="18">
        <v>2023</v>
      </c>
      <c r="C20" s="18" t="s">
        <v>66</v>
      </c>
      <c r="D20" s="18"/>
      <c r="E20" s="18"/>
      <c r="F20" s="18"/>
      <c r="G20" s="18">
        <v>600</v>
      </c>
      <c r="H20" s="18"/>
      <c r="I20" s="18"/>
      <c r="J20" s="18"/>
      <c r="K20" s="18">
        <v>1.05</v>
      </c>
      <c r="L20" s="18"/>
      <c r="M20" s="18"/>
      <c r="N20" s="18"/>
      <c r="O20" s="18"/>
      <c r="P20" s="18"/>
      <c r="Q20" s="18"/>
      <c r="R20" s="18"/>
      <c r="S20" s="18"/>
      <c r="T20" s="18">
        <v>-1</v>
      </c>
      <c r="U20" s="7" t="s">
        <v>20</v>
      </c>
      <c r="V20" s="63">
        <f t="shared" si="0"/>
        <v>4.7748471843078732E-11</v>
      </c>
      <c r="W20" s="7" t="s">
        <v>20</v>
      </c>
      <c r="X20" s="18">
        <v>0</v>
      </c>
    </row>
    <row r="21" spans="2:24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7"/>
      <c r="V21" s="9"/>
      <c r="W21" s="7"/>
      <c r="X21" s="9"/>
    </row>
    <row r="22" spans="2:24" x14ac:dyDescent="0.25">
      <c r="B22" s="23" t="s">
        <v>70</v>
      </c>
      <c r="C22" s="23"/>
      <c r="D22" s="23">
        <v>1</v>
      </c>
      <c r="E22" s="23">
        <v>1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7" t="s">
        <v>20</v>
      </c>
      <c r="V22" s="23">
        <f>SUMPRODUCT($D$6:$T$6,D22:T22)</f>
        <v>1</v>
      </c>
      <c r="W22" s="7" t="s">
        <v>29</v>
      </c>
      <c r="X22" s="23">
        <v>1</v>
      </c>
    </row>
    <row r="23" spans="2:24" x14ac:dyDescent="0.25">
      <c r="B23" s="23" t="s">
        <v>70</v>
      </c>
      <c r="C23" s="23"/>
      <c r="D23" s="23">
        <v>1</v>
      </c>
      <c r="E23" s="23"/>
      <c r="F23" s="23">
        <v>1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7" t="s">
        <v>20</v>
      </c>
      <c r="V23" s="23">
        <f t="shared" ref="V23:V24" si="1">SUMPRODUCT($D$6:$T$6,D23:T23)</f>
        <v>1</v>
      </c>
      <c r="W23" s="7" t="s">
        <v>29</v>
      </c>
      <c r="X23" s="23">
        <v>1</v>
      </c>
    </row>
    <row r="24" spans="2:24" x14ac:dyDescent="0.25">
      <c r="B24" s="23" t="s">
        <v>70</v>
      </c>
      <c r="C24" s="23"/>
      <c r="D24" s="23">
        <v>1</v>
      </c>
      <c r="E24" s="23"/>
      <c r="F24" s="23"/>
      <c r="G24" s="23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7" t="s">
        <v>20</v>
      </c>
      <c r="V24" s="23">
        <f t="shared" si="1"/>
        <v>0</v>
      </c>
      <c r="W24" s="7" t="s">
        <v>29</v>
      </c>
      <c r="X24" s="23">
        <v>1</v>
      </c>
    </row>
    <row r="25" spans="2:24" x14ac:dyDescent="0.25">
      <c r="U25" s="7"/>
    </row>
    <row r="26" spans="2:24" x14ac:dyDescent="0.25">
      <c r="C26" s="29" t="s">
        <v>28</v>
      </c>
      <c r="D26" s="29"/>
      <c r="E26" s="29"/>
      <c r="F26" s="29"/>
      <c r="G26" s="29"/>
      <c r="H26" s="29"/>
      <c r="I26" s="29"/>
      <c r="J26" s="29"/>
      <c r="K26" s="29"/>
      <c r="L26" s="29">
        <f>1/9</f>
        <v>0.1111111111111111</v>
      </c>
      <c r="M26" s="29">
        <f t="shared" ref="M26:T26" si="2">1/9</f>
        <v>0.1111111111111111</v>
      </c>
      <c r="N26" s="29">
        <f t="shared" si="2"/>
        <v>0.1111111111111111</v>
      </c>
      <c r="O26" s="29">
        <f t="shared" si="2"/>
        <v>0.1111111111111111</v>
      </c>
      <c r="P26" s="29">
        <f t="shared" si="2"/>
        <v>0.1111111111111111</v>
      </c>
      <c r="Q26" s="29">
        <f t="shared" si="2"/>
        <v>0.1111111111111111</v>
      </c>
      <c r="R26" s="29">
        <f t="shared" si="2"/>
        <v>0.1111111111111111</v>
      </c>
      <c r="S26" s="29">
        <f t="shared" si="2"/>
        <v>0.1111111111111111</v>
      </c>
      <c r="T26" s="29">
        <f t="shared" si="2"/>
        <v>0.1111111111111111</v>
      </c>
      <c r="U26" s="7" t="s">
        <v>20</v>
      </c>
      <c r="V26" s="29">
        <f>SUMPRODUCT($D$6:$T$6,D26:T26)</f>
        <v>1302.49999999999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A3A6-F5F8-420C-BC39-27CBD6625AC2}">
  <sheetPr codeName="Sheet6"/>
  <dimension ref="B3:X29"/>
  <sheetViews>
    <sheetView zoomScale="70" zoomScaleNormal="70" workbookViewId="0">
      <selection activeCell="V26" sqref="V26"/>
    </sheetView>
  </sheetViews>
  <sheetFormatPr defaultRowHeight="15" x14ac:dyDescent="0.25"/>
  <cols>
    <col min="1" max="1" width="4.5703125" style="2" customWidth="1"/>
    <col min="2" max="3" width="9.140625" style="2"/>
    <col min="4" max="20" width="12.42578125" style="2" customWidth="1"/>
    <col min="21" max="21" width="4" style="2" customWidth="1"/>
    <col min="22" max="22" width="9.140625" style="2"/>
    <col min="23" max="23" width="3.42578125" style="2" customWidth="1"/>
    <col min="24" max="16384" width="9.140625" style="2"/>
  </cols>
  <sheetData>
    <row r="3" spans="2:24" x14ac:dyDescent="0.25">
      <c r="D3" s="57" t="s">
        <v>9</v>
      </c>
      <c r="E3" s="57" t="s">
        <v>10</v>
      </c>
      <c r="F3" s="57" t="s">
        <v>11</v>
      </c>
      <c r="G3" s="57" t="s">
        <v>16</v>
      </c>
      <c r="H3" s="57" t="s">
        <v>9</v>
      </c>
      <c r="I3" s="57" t="s">
        <v>10</v>
      </c>
      <c r="J3" s="57" t="s">
        <v>11</v>
      </c>
      <c r="K3" s="57" t="s">
        <v>16</v>
      </c>
      <c r="L3" s="57" t="s">
        <v>17</v>
      </c>
      <c r="M3" s="57" t="s">
        <v>18</v>
      </c>
      <c r="N3" s="57" t="s">
        <v>19</v>
      </c>
      <c r="O3" s="57" t="s">
        <v>21</v>
      </c>
      <c r="P3" s="57" t="s">
        <v>22</v>
      </c>
      <c r="Q3" s="57" t="s">
        <v>23</v>
      </c>
      <c r="R3" s="57" t="s">
        <v>24</v>
      </c>
      <c r="S3" s="57" t="s">
        <v>25</v>
      </c>
      <c r="T3" s="57" t="s">
        <v>67</v>
      </c>
    </row>
    <row r="4" spans="2:24" s="30" customFormat="1" x14ac:dyDescent="0.25">
      <c r="C4" s="8" t="s">
        <v>69</v>
      </c>
      <c r="D4" s="57">
        <v>2021</v>
      </c>
      <c r="E4" s="57" t="s">
        <v>45</v>
      </c>
      <c r="F4" s="57" t="s">
        <v>46</v>
      </c>
      <c r="G4" s="57" t="s">
        <v>47</v>
      </c>
      <c r="H4" s="57">
        <v>2021</v>
      </c>
      <c r="I4" s="57" t="s">
        <v>45</v>
      </c>
      <c r="J4" s="57" t="s">
        <v>46</v>
      </c>
      <c r="K4" s="57" t="s">
        <v>47</v>
      </c>
      <c r="L4" s="57" t="s">
        <v>48</v>
      </c>
      <c r="M4" s="57" t="s">
        <v>49</v>
      </c>
      <c r="N4" s="57" t="s">
        <v>50</v>
      </c>
      <c r="O4" s="57" t="s">
        <v>51</v>
      </c>
      <c r="P4" s="57" t="s">
        <v>52</v>
      </c>
      <c r="Q4" s="57" t="s">
        <v>53</v>
      </c>
      <c r="R4" s="57" t="s">
        <v>54</v>
      </c>
      <c r="S4" s="57" t="s">
        <v>55</v>
      </c>
      <c r="T4" s="57" t="s">
        <v>56</v>
      </c>
      <c r="U4" s="55"/>
    </row>
    <row r="5" spans="2:24" s="30" customFormat="1" x14ac:dyDescent="0.25">
      <c r="C5" s="8" t="s">
        <v>13</v>
      </c>
      <c r="D5" s="57" t="s">
        <v>14</v>
      </c>
      <c r="E5" s="57" t="s">
        <v>14</v>
      </c>
      <c r="F5" s="57" t="s">
        <v>14</v>
      </c>
      <c r="G5" s="57" t="s">
        <v>14</v>
      </c>
      <c r="H5" s="57" t="s">
        <v>15</v>
      </c>
      <c r="I5" s="57" t="s">
        <v>15</v>
      </c>
      <c r="J5" s="57" t="s">
        <v>15</v>
      </c>
      <c r="K5" s="57" t="s">
        <v>15</v>
      </c>
      <c r="L5" s="57" t="s">
        <v>26</v>
      </c>
      <c r="M5" s="57" t="s">
        <v>26</v>
      </c>
      <c r="N5" s="57" t="s">
        <v>26</v>
      </c>
      <c r="O5" s="57" t="s">
        <v>26</v>
      </c>
      <c r="P5" s="57" t="s">
        <v>26</v>
      </c>
      <c r="Q5" s="57" t="s">
        <v>26</v>
      </c>
      <c r="R5" s="57" t="s">
        <v>26</v>
      </c>
      <c r="S5" s="57" t="s">
        <v>26</v>
      </c>
      <c r="T5" s="57" t="s">
        <v>26</v>
      </c>
      <c r="U5" s="55"/>
    </row>
    <row r="6" spans="2:24" s="30" customFormat="1" x14ac:dyDescent="0.25">
      <c r="C6" s="8" t="s">
        <v>68</v>
      </c>
      <c r="D6" s="56">
        <v>1</v>
      </c>
      <c r="E6" s="62">
        <v>0</v>
      </c>
      <c r="F6" s="62">
        <v>0</v>
      </c>
      <c r="G6" s="62">
        <v>0</v>
      </c>
      <c r="H6" s="56">
        <v>0</v>
      </c>
      <c r="I6" s="56">
        <v>1499.9999999999995</v>
      </c>
      <c r="J6" s="56">
        <v>1200</v>
      </c>
      <c r="K6" s="56">
        <v>900.00000000000011</v>
      </c>
      <c r="L6" s="56">
        <v>1574.9999999999318</v>
      </c>
      <c r="M6" s="56">
        <v>1574.9999999999318</v>
      </c>
      <c r="N6" s="56">
        <v>1574.9999999999318</v>
      </c>
      <c r="O6" s="56">
        <v>1259.9999999999454</v>
      </c>
      <c r="P6" s="56">
        <v>1259.9999999999454</v>
      </c>
      <c r="Q6" s="56">
        <v>1259.9999999999454</v>
      </c>
      <c r="R6" s="56">
        <v>944.99999999995919</v>
      </c>
      <c r="S6" s="56">
        <v>944.99999999995919</v>
      </c>
      <c r="T6" s="56">
        <v>944.99999999995919</v>
      </c>
      <c r="U6" s="55"/>
    </row>
    <row r="8" spans="2:24" x14ac:dyDescent="0.25">
      <c r="B8" s="18">
        <v>2021</v>
      </c>
      <c r="C8" s="18" t="s">
        <v>57</v>
      </c>
      <c r="D8" s="18">
        <v>-1000</v>
      </c>
      <c r="E8" s="18"/>
      <c r="F8" s="18"/>
      <c r="G8" s="18"/>
      <c r="H8" s="18">
        <v>-1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7" t="s">
        <v>20</v>
      </c>
      <c r="V8" s="18">
        <f t="shared" ref="V8:V20" si="0">SUMPRODUCT($D$6:$T$6,D8:T8)</f>
        <v>-1000</v>
      </c>
      <c r="W8" s="7" t="s">
        <v>20</v>
      </c>
      <c r="X8" s="18">
        <v>-1000</v>
      </c>
    </row>
    <row r="9" spans="2:24" x14ac:dyDescent="0.25">
      <c r="B9" s="18">
        <v>2022</v>
      </c>
      <c r="C9" s="18" t="s">
        <v>10</v>
      </c>
      <c r="D9" s="18">
        <v>1500</v>
      </c>
      <c r="E9" s="18">
        <v>-1000</v>
      </c>
      <c r="F9" s="18"/>
      <c r="G9" s="18"/>
      <c r="H9" s="18">
        <v>1.05</v>
      </c>
      <c r="I9" s="18">
        <v>-1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7" t="s">
        <v>20</v>
      </c>
      <c r="V9" s="18">
        <f t="shared" si="0"/>
        <v>4.5474735088646412E-13</v>
      </c>
      <c r="W9" s="7" t="s">
        <v>20</v>
      </c>
      <c r="X9" s="18">
        <v>0</v>
      </c>
    </row>
    <row r="10" spans="2:24" x14ac:dyDescent="0.25">
      <c r="B10" s="18">
        <v>2022</v>
      </c>
      <c r="C10" s="18" t="s">
        <v>11</v>
      </c>
      <c r="D10" s="18">
        <v>1200</v>
      </c>
      <c r="E10" s="18"/>
      <c r="F10" s="18">
        <v>-1000</v>
      </c>
      <c r="G10" s="18"/>
      <c r="H10" s="18">
        <v>1.05</v>
      </c>
      <c r="I10" s="18"/>
      <c r="J10" s="18">
        <v>-1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7" t="s">
        <v>20</v>
      </c>
      <c r="V10" s="18">
        <f t="shared" si="0"/>
        <v>0</v>
      </c>
      <c r="W10" s="7" t="s">
        <v>20</v>
      </c>
      <c r="X10" s="18">
        <v>0</v>
      </c>
    </row>
    <row r="11" spans="2:24" x14ac:dyDescent="0.25">
      <c r="B11" s="18">
        <v>2022</v>
      </c>
      <c r="C11" s="18" t="s">
        <v>16</v>
      </c>
      <c r="D11" s="18">
        <v>900</v>
      </c>
      <c r="E11" s="18"/>
      <c r="F11" s="18"/>
      <c r="G11" s="18">
        <v>-1000</v>
      </c>
      <c r="H11" s="18">
        <v>1.05</v>
      </c>
      <c r="I11" s="18"/>
      <c r="J11" s="18"/>
      <c r="K11" s="18">
        <v>-1</v>
      </c>
      <c r="L11" s="18"/>
      <c r="M11" s="18"/>
      <c r="N11" s="18"/>
      <c r="O11" s="18"/>
      <c r="P11" s="18"/>
      <c r="Q11" s="18"/>
      <c r="R11" s="18"/>
      <c r="S11" s="18"/>
      <c r="T11" s="18"/>
      <c r="U11" s="7" t="s">
        <v>20</v>
      </c>
      <c r="V11" s="18">
        <f t="shared" si="0"/>
        <v>-1.1368683772161603E-13</v>
      </c>
      <c r="W11" s="7" t="s">
        <v>20</v>
      </c>
      <c r="X11" s="18">
        <v>0</v>
      </c>
    </row>
    <row r="12" spans="2:24" x14ac:dyDescent="0.25">
      <c r="B12" s="18">
        <v>2023</v>
      </c>
      <c r="C12" s="18" t="s">
        <v>58</v>
      </c>
      <c r="D12" s="18"/>
      <c r="E12" s="18">
        <v>1800</v>
      </c>
      <c r="F12" s="18"/>
      <c r="G12" s="18"/>
      <c r="H12" s="18"/>
      <c r="I12" s="18">
        <v>1.05</v>
      </c>
      <c r="J12" s="18"/>
      <c r="K12" s="18"/>
      <c r="L12" s="18">
        <v>-1</v>
      </c>
      <c r="M12" s="18"/>
      <c r="N12" s="18"/>
      <c r="O12" s="18"/>
      <c r="P12" s="18"/>
      <c r="Q12" s="18"/>
      <c r="R12" s="18"/>
      <c r="S12" s="18"/>
      <c r="T12" s="18"/>
      <c r="U12" s="7" t="s">
        <v>20</v>
      </c>
      <c r="V12" s="18">
        <f t="shared" si="0"/>
        <v>6.7757355282083154E-11</v>
      </c>
      <c r="W12" s="7" t="s">
        <v>20</v>
      </c>
      <c r="X12" s="18">
        <v>0</v>
      </c>
    </row>
    <row r="13" spans="2:24" x14ac:dyDescent="0.25">
      <c r="B13" s="18">
        <v>2023</v>
      </c>
      <c r="C13" s="18" t="s">
        <v>59</v>
      </c>
      <c r="D13" s="18"/>
      <c r="E13" s="18">
        <v>1500</v>
      </c>
      <c r="F13" s="18"/>
      <c r="G13" s="18"/>
      <c r="H13" s="18"/>
      <c r="I13" s="18">
        <v>1.05</v>
      </c>
      <c r="J13" s="18"/>
      <c r="K13" s="18"/>
      <c r="L13" s="18"/>
      <c r="M13" s="18">
        <v>-1</v>
      </c>
      <c r="N13" s="18"/>
      <c r="O13" s="18"/>
      <c r="P13" s="18"/>
      <c r="Q13" s="18"/>
      <c r="R13" s="18"/>
      <c r="S13" s="18"/>
      <c r="T13" s="18"/>
      <c r="U13" s="7" t="s">
        <v>20</v>
      </c>
      <c r="V13" s="18">
        <f t="shared" si="0"/>
        <v>6.7757355282083154E-11</v>
      </c>
      <c r="W13" s="7" t="s">
        <v>20</v>
      </c>
      <c r="X13" s="18">
        <v>0</v>
      </c>
    </row>
    <row r="14" spans="2:24" x14ac:dyDescent="0.25">
      <c r="B14" s="18">
        <v>2023</v>
      </c>
      <c r="C14" s="18" t="s">
        <v>60</v>
      </c>
      <c r="D14" s="18"/>
      <c r="E14" s="18">
        <v>1200</v>
      </c>
      <c r="F14" s="18"/>
      <c r="G14" s="18"/>
      <c r="H14" s="18"/>
      <c r="I14" s="18">
        <v>1.05</v>
      </c>
      <c r="J14" s="18"/>
      <c r="K14" s="18"/>
      <c r="L14" s="18"/>
      <c r="M14" s="18"/>
      <c r="N14" s="18">
        <v>-1</v>
      </c>
      <c r="O14" s="18"/>
      <c r="P14" s="18"/>
      <c r="Q14" s="18"/>
      <c r="R14" s="18"/>
      <c r="S14" s="18"/>
      <c r="T14" s="18"/>
      <c r="U14" s="7" t="s">
        <v>20</v>
      </c>
      <c r="V14" s="18">
        <f t="shared" si="0"/>
        <v>6.7757355282083154E-11</v>
      </c>
      <c r="W14" s="7" t="s">
        <v>20</v>
      </c>
      <c r="X14" s="18">
        <v>0</v>
      </c>
    </row>
    <row r="15" spans="2:24" x14ac:dyDescent="0.25">
      <c r="B15" s="18">
        <v>2023</v>
      </c>
      <c r="C15" s="18" t="s">
        <v>61</v>
      </c>
      <c r="D15" s="18"/>
      <c r="E15" s="18"/>
      <c r="F15" s="18">
        <v>1500</v>
      </c>
      <c r="G15" s="18"/>
      <c r="H15" s="18"/>
      <c r="I15" s="18"/>
      <c r="J15" s="18">
        <v>1.05</v>
      </c>
      <c r="K15" s="18"/>
      <c r="L15" s="18"/>
      <c r="M15" s="18"/>
      <c r="N15" s="18"/>
      <c r="O15" s="18">
        <v>-1</v>
      </c>
      <c r="P15" s="18"/>
      <c r="Q15" s="18"/>
      <c r="R15" s="18"/>
      <c r="S15" s="18"/>
      <c r="T15" s="18"/>
      <c r="U15" s="7" t="s">
        <v>20</v>
      </c>
      <c r="V15" s="18">
        <f t="shared" si="0"/>
        <v>5.4569682106375694E-11</v>
      </c>
      <c r="W15" s="7" t="s">
        <v>20</v>
      </c>
      <c r="X15" s="18">
        <v>0</v>
      </c>
    </row>
    <row r="16" spans="2:24" x14ac:dyDescent="0.25">
      <c r="B16" s="18">
        <v>2023</v>
      </c>
      <c r="C16" s="18" t="s">
        <v>62</v>
      </c>
      <c r="D16" s="18"/>
      <c r="E16" s="18"/>
      <c r="F16" s="18">
        <v>1200</v>
      </c>
      <c r="G16" s="18"/>
      <c r="H16" s="18"/>
      <c r="I16" s="18"/>
      <c r="J16" s="18">
        <v>1.05</v>
      </c>
      <c r="K16" s="18"/>
      <c r="L16" s="18"/>
      <c r="M16" s="18"/>
      <c r="N16" s="18"/>
      <c r="O16" s="18"/>
      <c r="P16" s="18">
        <v>-1</v>
      </c>
      <c r="Q16" s="18"/>
      <c r="R16" s="18"/>
      <c r="S16" s="18"/>
      <c r="T16" s="18"/>
      <c r="U16" s="7" t="s">
        <v>20</v>
      </c>
      <c r="V16" s="18">
        <f t="shared" si="0"/>
        <v>5.4569682106375694E-11</v>
      </c>
      <c r="W16" s="7" t="s">
        <v>20</v>
      </c>
      <c r="X16" s="18">
        <v>0</v>
      </c>
    </row>
    <row r="17" spans="2:24" x14ac:dyDescent="0.25">
      <c r="B17" s="18">
        <v>2023</v>
      </c>
      <c r="C17" s="18" t="s">
        <v>63</v>
      </c>
      <c r="D17" s="18"/>
      <c r="E17" s="18"/>
      <c r="F17" s="18">
        <v>900</v>
      </c>
      <c r="G17" s="18"/>
      <c r="H17" s="18"/>
      <c r="I17" s="18"/>
      <c r="J17" s="18">
        <v>1.05</v>
      </c>
      <c r="K17" s="18"/>
      <c r="L17" s="18"/>
      <c r="M17" s="18"/>
      <c r="N17" s="18"/>
      <c r="O17" s="18"/>
      <c r="P17" s="18"/>
      <c r="Q17" s="18">
        <v>-1</v>
      </c>
      <c r="R17" s="18"/>
      <c r="S17" s="18"/>
      <c r="T17" s="18"/>
      <c r="U17" s="7" t="s">
        <v>20</v>
      </c>
      <c r="V17" s="18">
        <f t="shared" si="0"/>
        <v>5.4569682106375694E-11</v>
      </c>
      <c r="W17" s="7" t="s">
        <v>20</v>
      </c>
      <c r="X17" s="18">
        <v>0</v>
      </c>
    </row>
    <row r="18" spans="2:24" x14ac:dyDescent="0.25">
      <c r="B18" s="18">
        <v>2023</v>
      </c>
      <c r="C18" s="18" t="s">
        <v>64</v>
      </c>
      <c r="D18" s="18"/>
      <c r="E18" s="18"/>
      <c r="F18" s="18"/>
      <c r="G18" s="18">
        <v>1200</v>
      </c>
      <c r="H18" s="18"/>
      <c r="I18" s="18"/>
      <c r="J18" s="18"/>
      <c r="K18" s="18">
        <v>1.05</v>
      </c>
      <c r="L18" s="18"/>
      <c r="M18" s="18"/>
      <c r="N18" s="18"/>
      <c r="O18" s="18"/>
      <c r="P18" s="18"/>
      <c r="Q18" s="18"/>
      <c r="R18" s="18">
        <v>-1</v>
      </c>
      <c r="S18" s="18"/>
      <c r="T18" s="18"/>
      <c r="U18" s="7" t="s">
        <v>20</v>
      </c>
      <c r="V18" s="18">
        <f t="shared" si="0"/>
        <v>4.0927261579781771E-11</v>
      </c>
      <c r="W18" s="7" t="s">
        <v>20</v>
      </c>
      <c r="X18" s="18">
        <v>0</v>
      </c>
    </row>
    <row r="19" spans="2:24" x14ac:dyDescent="0.25">
      <c r="B19" s="18">
        <v>2023</v>
      </c>
      <c r="C19" s="18" t="s">
        <v>65</v>
      </c>
      <c r="D19" s="18"/>
      <c r="E19" s="18"/>
      <c r="F19" s="18"/>
      <c r="G19" s="18">
        <v>900</v>
      </c>
      <c r="H19" s="18"/>
      <c r="I19" s="18"/>
      <c r="J19" s="18"/>
      <c r="K19" s="18">
        <v>1.05</v>
      </c>
      <c r="L19" s="18"/>
      <c r="M19" s="18"/>
      <c r="N19" s="18"/>
      <c r="O19" s="18"/>
      <c r="P19" s="18"/>
      <c r="Q19" s="18"/>
      <c r="R19" s="18"/>
      <c r="S19" s="18">
        <v>-1</v>
      </c>
      <c r="T19" s="18"/>
      <c r="U19" s="7" t="s">
        <v>20</v>
      </c>
      <c r="V19" s="18">
        <f t="shared" si="0"/>
        <v>4.0927261579781771E-11</v>
      </c>
      <c r="W19" s="7" t="s">
        <v>20</v>
      </c>
      <c r="X19" s="18">
        <v>0</v>
      </c>
    </row>
    <row r="20" spans="2:24" x14ac:dyDescent="0.25">
      <c r="B20" s="18">
        <v>2023</v>
      </c>
      <c r="C20" s="18" t="s">
        <v>66</v>
      </c>
      <c r="D20" s="18"/>
      <c r="E20" s="18"/>
      <c r="F20" s="18"/>
      <c r="G20" s="18">
        <v>600</v>
      </c>
      <c r="H20" s="18"/>
      <c r="I20" s="18"/>
      <c r="J20" s="18"/>
      <c r="K20" s="18">
        <v>1.05</v>
      </c>
      <c r="L20" s="18"/>
      <c r="M20" s="18"/>
      <c r="N20" s="18"/>
      <c r="O20" s="18"/>
      <c r="P20" s="18"/>
      <c r="Q20" s="18"/>
      <c r="R20" s="18"/>
      <c r="S20" s="18"/>
      <c r="T20" s="18">
        <v>-1</v>
      </c>
      <c r="U20" s="7" t="s">
        <v>20</v>
      </c>
      <c r="V20" s="18">
        <f t="shared" si="0"/>
        <v>4.0927261579781771E-11</v>
      </c>
      <c r="W20" s="7" t="s">
        <v>20</v>
      </c>
      <c r="X20" s="18">
        <v>0</v>
      </c>
    </row>
    <row r="21" spans="2:24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7"/>
      <c r="V21" s="9"/>
      <c r="W21" s="7"/>
      <c r="X21" s="9"/>
    </row>
    <row r="22" spans="2:24" x14ac:dyDescent="0.25">
      <c r="B22" s="23" t="s">
        <v>70</v>
      </c>
      <c r="C22" s="23"/>
      <c r="D22" s="23">
        <v>1</v>
      </c>
      <c r="E22" s="23">
        <v>1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7" t="s">
        <v>20</v>
      </c>
      <c r="V22" s="23">
        <f>SUMPRODUCT($D$6:$T$6,D22:T22)</f>
        <v>1</v>
      </c>
      <c r="W22" s="7" t="s">
        <v>29</v>
      </c>
      <c r="X22" s="23">
        <v>1</v>
      </c>
    </row>
    <row r="23" spans="2:24" x14ac:dyDescent="0.25">
      <c r="B23" s="23" t="s">
        <v>70</v>
      </c>
      <c r="C23" s="23"/>
      <c r="D23" s="23">
        <v>1</v>
      </c>
      <c r="E23" s="23"/>
      <c r="F23" s="23">
        <v>1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7" t="s">
        <v>20</v>
      </c>
      <c r="V23" s="23">
        <f t="shared" ref="V23:V24" si="1">SUMPRODUCT($D$6:$T$6,D23:T23)</f>
        <v>1</v>
      </c>
      <c r="W23" s="7" t="s">
        <v>29</v>
      </c>
      <c r="X23" s="23">
        <v>1</v>
      </c>
    </row>
    <row r="24" spans="2:24" x14ac:dyDescent="0.25">
      <c r="B24" s="23" t="s">
        <v>70</v>
      </c>
      <c r="C24" s="23"/>
      <c r="D24" s="23">
        <v>1</v>
      </c>
      <c r="E24" s="23"/>
      <c r="F24" s="23"/>
      <c r="G24" s="23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7" t="s">
        <v>20</v>
      </c>
      <c r="V24" s="23">
        <f t="shared" si="1"/>
        <v>1</v>
      </c>
      <c r="W24" s="7" t="s">
        <v>29</v>
      </c>
      <c r="X24" s="23">
        <v>1</v>
      </c>
    </row>
    <row r="25" spans="2:24" x14ac:dyDescent="0.25">
      <c r="U25" s="7"/>
    </row>
    <row r="26" spans="2:24" x14ac:dyDescent="0.25">
      <c r="C26" s="29" t="s">
        <v>28</v>
      </c>
      <c r="D26" s="29"/>
      <c r="E26" s="29"/>
      <c r="F26" s="29"/>
      <c r="G26" s="29"/>
      <c r="H26" s="29"/>
      <c r="I26" s="29"/>
      <c r="J26" s="29"/>
      <c r="K26" s="29"/>
      <c r="L26" s="29">
        <f>1/9</f>
        <v>0.1111111111111111</v>
      </c>
      <c r="M26" s="29">
        <f t="shared" ref="M26:T26" si="2">1/9</f>
        <v>0.1111111111111111</v>
      </c>
      <c r="N26" s="29">
        <f t="shared" si="2"/>
        <v>0.1111111111111111</v>
      </c>
      <c r="O26" s="29">
        <f t="shared" si="2"/>
        <v>0.1111111111111111</v>
      </c>
      <c r="P26" s="29">
        <f t="shared" si="2"/>
        <v>0.1111111111111111</v>
      </c>
      <c r="Q26" s="29">
        <f t="shared" si="2"/>
        <v>0.1111111111111111</v>
      </c>
      <c r="R26" s="29">
        <f t="shared" si="2"/>
        <v>0.1111111111111111</v>
      </c>
      <c r="S26" s="29">
        <f t="shared" si="2"/>
        <v>0.1111111111111111</v>
      </c>
      <c r="T26" s="29">
        <f t="shared" si="2"/>
        <v>0.1111111111111111</v>
      </c>
      <c r="U26" s="7" t="s">
        <v>20</v>
      </c>
      <c r="V26" s="29">
        <f>SUMPRODUCT($D$6:$T$6,D26:T26)</f>
        <v>1259.9999999999452</v>
      </c>
    </row>
    <row r="29" spans="2:24" x14ac:dyDescent="0.25">
      <c r="R29" s="59" t="s">
        <v>71</v>
      </c>
      <c r="S29" s="60"/>
      <c r="T29" s="61"/>
      <c r="V29" s="58">
        <f>StochProgram!V26-Now!V26</f>
        <v>42.500000000044793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Deterministic</vt:lpstr>
      <vt:lpstr>LP</vt:lpstr>
      <vt:lpstr>ScenarioTree</vt:lpstr>
      <vt:lpstr>DecisionTree</vt:lpstr>
      <vt:lpstr>StochProgram</vt:lpstr>
      <vt:lpstr>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Denis Becker</dc:creator>
  <cp:lastModifiedBy>Mike Denis Becker</cp:lastModifiedBy>
  <dcterms:created xsi:type="dcterms:W3CDTF">2021-02-25T18:52:15Z</dcterms:created>
  <dcterms:modified xsi:type="dcterms:W3CDTF">2021-03-04T09:38:04Z</dcterms:modified>
</cp:coreProperties>
</file>