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  <sheet state="visible" name="Лист5" sheetId="5" r:id="rId8"/>
  </sheets>
  <definedNames/>
  <calcPr/>
</workbook>
</file>

<file path=xl/sharedStrings.xml><?xml version="1.0" encoding="utf-8"?>
<sst xmlns="http://schemas.openxmlformats.org/spreadsheetml/2006/main" count="54" uniqueCount="18">
  <si>
    <t>Дискретный вариационный ряд</t>
  </si>
  <si>
    <t>Значения</t>
  </si>
  <si>
    <t>Номер</t>
  </si>
  <si>
    <t>Варианты</t>
  </si>
  <si>
    <t>n</t>
  </si>
  <si>
    <t>Дискретный вар. ряд</t>
  </si>
  <si>
    <t>Частота</t>
  </si>
  <si>
    <t>mx</t>
  </si>
  <si>
    <t>wxi</t>
  </si>
  <si>
    <t>k</t>
  </si>
  <si>
    <t>Δ</t>
  </si>
  <si>
    <t>Интервальный вариационный ряд</t>
  </si>
  <si>
    <t>Частоты</t>
  </si>
  <si>
    <t>Начало интервала</t>
  </si>
  <si>
    <t>Конец интервала</t>
  </si>
  <si>
    <t>Интервальный вариационнный ряд</t>
  </si>
  <si>
    <t>Вариант</t>
  </si>
  <si>
    <t xml:space="preserve"> wxi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</si>
</sst>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"/>
  </numFmts>
  <fonts count="10">
    <font>
      <sz val="10.0"/>
      <color rgb="FF000000"/>
      <name val="Arial"/>
    </font>
    <font>
      <b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color theme="1"/>
      <name val="Arial"/>
    </font>
    <font/>
    <font>
      <b/>
      <sz val="12.0"/>
      <color rgb="FF222222"/>
      <name val="Arial"/>
    </font>
    <font>
      <sz val="10.0"/>
      <color theme="1"/>
      <name val="Arial"/>
    </font>
    <font>
      <sz val="11.0"/>
      <color rgb="FF000000"/>
      <name val="Inconsolata"/>
    </font>
    <font>
      <color theme="1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4" fillId="0" fontId="1" numFmtId="0" xfId="0" applyAlignment="1" applyBorder="1" applyFont="1">
      <alignment horizontal="center" vertical="bottom"/>
    </xf>
    <xf borderId="2" fillId="0" fontId="5" numFmtId="0" xfId="0" applyBorder="1" applyFont="1"/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/>
    </xf>
    <xf borderId="4" fillId="2" fontId="6" numFmtId="0" xfId="0" applyAlignment="1" applyBorder="1" applyFill="1" applyFont="1">
      <alignment horizontal="center" vertical="bottom"/>
    </xf>
    <xf borderId="1" fillId="0" fontId="7" numFmtId="0" xfId="0" applyAlignment="1" applyBorder="1" applyFont="1">
      <alignment horizontal="center" readingOrder="0"/>
    </xf>
    <xf borderId="6" fillId="0" fontId="1" numFmtId="0" xfId="0" applyAlignment="1" applyBorder="1" applyFont="1">
      <alignment vertical="bottom"/>
    </xf>
    <xf borderId="6" fillId="0" fontId="5" numFmtId="0" xfId="0" applyBorder="1" applyFont="1"/>
    <xf borderId="1" fillId="0" fontId="0" numFmtId="0" xfId="0" applyAlignment="1" applyBorder="1" applyFont="1">
      <alignment horizontal="center" readingOrder="0" shrinkToFit="0" wrapText="0"/>
    </xf>
    <xf borderId="6" fillId="0" fontId="4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right" vertical="bottom"/>
    </xf>
    <xf borderId="1" fillId="0" fontId="0" numFmtId="0" xfId="0" applyAlignment="1" applyBorder="1" applyFont="1">
      <alignment horizontal="center" readingOrder="0" shrinkToFit="0" vertical="bottom" wrapText="0"/>
    </xf>
    <xf borderId="5" fillId="0" fontId="4" numFmtId="165" xfId="0" applyAlignment="1" applyBorder="1" applyFont="1" applyNumberFormat="1">
      <alignment horizontal="center" vertical="bottom"/>
    </xf>
    <xf borderId="1" fillId="0" fontId="4" numFmtId="165" xfId="0" applyAlignment="1" applyBorder="1" applyFont="1" applyNumberFormat="1">
      <alignment readingOrder="0"/>
    </xf>
    <xf borderId="1" fillId="0" fontId="4" numFmtId="1" xfId="0" applyAlignment="1" applyBorder="1" applyFont="1" applyNumberFormat="1">
      <alignment horizontal="right" vertical="bottom"/>
    </xf>
    <xf borderId="1" fillId="0" fontId="4" numFmtId="165" xfId="0" applyBorder="1" applyFont="1" applyNumberFormat="1"/>
    <xf borderId="1" fillId="2" fontId="8" numFmtId="0" xfId="0" applyBorder="1" applyFont="1"/>
    <xf borderId="1" fillId="0" fontId="4" numFmtId="1" xfId="0" applyBorder="1" applyFont="1" applyNumberFormat="1"/>
    <xf borderId="1" fillId="0" fontId="4" numFmtId="0" xfId="0" applyBorder="1" applyFont="1"/>
    <xf borderId="1" fillId="0" fontId="4" numFmtId="2" xfId="0" applyBorder="1" applyFont="1" applyNumberFormat="1"/>
    <xf borderId="0" fillId="0" fontId="4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0" fillId="0" fontId="4" numFmtId="165" xfId="0" applyAlignment="1" applyFont="1" applyNumberFormat="1">
      <alignment horizontal="right" vertical="bottom"/>
    </xf>
    <xf borderId="1" fillId="0" fontId="4" numFmtId="1" xfId="0" applyAlignment="1" applyBorder="1" applyFont="1" applyNumberFormat="1">
      <alignment horizontal="center" vertical="bottom"/>
    </xf>
    <xf borderId="0" fillId="0" fontId="4" numFmtId="1" xfId="0" applyAlignment="1" applyFont="1" applyNumberFormat="1">
      <alignment horizontal="right" vertical="bottom"/>
    </xf>
    <xf borderId="1" fillId="0" fontId="4" numFmtId="1" xfId="0" applyAlignment="1" applyBorder="1" applyFont="1" applyNumberFormat="1">
      <alignment horizontal="center"/>
    </xf>
    <xf borderId="0" fillId="0" fontId="4" numFmtId="165" xfId="0" applyFont="1" applyNumberFormat="1"/>
    <xf borderId="1" fillId="0" fontId="4" numFmtId="165" xfId="0" applyAlignment="1" applyBorder="1" applyFont="1" applyNumberFormat="1">
      <alignment horizontal="center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'Лист1'!$G$8</c:f>
            </c:strRef>
          </c:tx>
          <c:spPr>
            <a:solidFill>
              <a:schemeClr val="accent1"/>
            </a:solidFill>
          </c:spPr>
          <c:cat>
            <c:strRef>
              <c:f>'Лист1'!$H$9:$P$9</c:f>
            </c:strRef>
          </c:cat>
          <c:val>
            <c:numRef>
              <c:f>'Лист1'!$H$8:$P$8</c:f>
            </c:numRef>
          </c:val>
        </c:ser>
        <c:axId val="1726608207"/>
        <c:axId val="1955420769"/>
      </c:barChart>
      <c:catAx>
        <c:axId val="172660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420769"/>
      </c:catAx>
      <c:valAx>
        <c:axId val="1955420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608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'Лист4'!$C$8</c:f>
            </c:strRef>
          </c:tx>
          <c:spPr>
            <a:solidFill>
              <a:schemeClr val="accent1"/>
            </a:solidFill>
          </c:spPr>
          <c:cat>
            <c:strRef>
              <c:f>'Лист4'!$D$9:$J$9</c:f>
            </c:strRef>
          </c:cat>
          <c:val>
            <c:numRef>
              <c:f>'Лист4'!$D$8:$J$8</c:f>
            </c:numRef>
          </c:val>
        </c:ser>
        <c:axId val="889485007"/>
        <c:axId val="1891781073"/>
      </c:barChart>
      <c:catAx>
        <c:axId val="88948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781073"/>
      </c:catAx>
      <c:valAx>
        <c:axId val="1891781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485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'Лист4'!$C$10</c:f>
            </c:strRef>
          </c:tx>
          <c:marker>
            <c:symbol val="none"/>
          </c:marker>
          <c:cat>
            <c:strRef>
              <c:f>'Лист4'!$D$9:$J$9</c:f>
            </c:strRef>
          </c:cat>
          <c:val>
            <c:numRef>
              <c:f>'Лист4'!$D$10:$J$10</c:f>
            </c:numRef>
          </c:val>
          <c:smooth val="0"/>
        </c:ser>
        <c:axId val="1981199341"/>
        <c:axId val="175100878"/>
      </c:lineChart>
      <c:catAx>
        <c:axId val="1981199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00878"/>
      </c:catAx>
      <c:valAx>
        <c:axId val="175100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199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'Лист4'!$C$8</c:f>
            </c:strRef>
          </c:tx>
          <c:marker>
            <c:symbol val="none"/>
          </c:marker>
          <c:cat>
            <c:strRef>
              <c:f>'Лист4'!$D$9:$J$9</c:f>
            </c:strRef>
          </c:cat>
          <c:val>
            <c:numRef>
              <c:f>'Лист4'!$D$8:$J$8</c:f>
            </c:numRef>
          </c:val>
          <c:smooth val="0"/>
        </c:ser>
        <c:axId val="113860503"/>
        <c:axId val="39158951"/>
      </c:lineChart>
      <c:catAx>
        <c:axId val="113860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58951"/>
      </c:catAx>
      <c:valAx>
        <c:axId val="39158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60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Эмпирическая функция распрелделения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6743279"/>
        <c:axId val="1151479839"/>
      </c:scatterChart>
      <c:valAx>
        <c:axId val="19667432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479839"/>
      </c:valAx>
      <c:valAx>
        <c:axId val="1151479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743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Гитограмма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'Лист5'!$C$8</c:f>
            </c:strRef>
          </c:tx>
          <c:spPr>
            <a:solidFill>
              <a:schemeClr val="accent1"/>
            </a:solidFill>
          </c:spPr>
          <c:cat>
            <c:strRef>
              <c:f>'Лист5'!$D$9:$J$9</c:f>
            </c:strRef>
          </c:cat>
          <c:val>
            <c:numRef>
              <c:f>'Лист5'!$D$8:$J$8</c:f>
            </c:numRef>
          </c:val>
        </c:ser>
        <c:axId val="831660267"/>
        <c:axId val="1338168120"/>
      </c:barChart>
      <c:catAx>
        <c:axId val="831660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168120"/>
      </c:catAx>
      <c:valAx>
        <c:axId val="1338168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660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'Лист5'!$C$8</c:f>
            </c:strRef>
          </c:tx>
          <c:marker>
            <c:symbol val="none"/>
          </c:marker>
          <c:cat>
            <c:strRef>
              <c:f>'Лист5'!$D$9:$J$9</c:f>
            </c:strRef>
          </c:cat>
          <c:val>
            <c:numRef>
              <c:f>'Лист5'!$D$8:$J$8</c:f>
            </c:numRef>
          </c:val>
          <c:smooth val="0"/>
        </c:ser>
        <c:axId val="305071201"/>
        <c:axId val="216486507"/>
      </c:lineChart>
      <c:catAx>
        <c:axId val="305071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486507"/>
      </c:catAx>
      <c:valAx>
        <c:axId val="216486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071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'Лист5'!$C$10</c:f>
            </c:strRef>
          </c:tx>
          <c:marker>
            <c:symbol val="none"/>
          </c:marker>
          <c:cat>
            <c:strRef>
              <c:f>'Лист5'!$D$9:$J$9</c:f>
            </c:strRef>
          </c:cat>
          <c:val>
            <c:numRef>
              <c:f>'Лист5'!$D$10:$J$10</c:f>
            </c:numRef>
          </c:val>
          <c:smooth val="0"/>
        </c:ser>
        <c:axId val="435054131"/>
        <c:axId val="1987669058"/>
      </c:lineChart>
      <c:catAx>
        <c:axId val="435054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669058"/>
      </c:catAx>
      <c:valAx>
        <c:axId val="1987669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054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Эмпирическая функция распределения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'Лист5'!$C$11:$D$11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'Лист5'!$E$9:$J$9</c:f>
            </c:numRef>
          </c:xVal>
          <c:yVal>
            <c:numRef>
              <c:f>'Лист5'!$E$11:$J$11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53848"/>
        <c:axId val="1263769307"/>
      </c:scatterChart>
      <c:valAx>
        <c:axId val="269353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769307"/>
      </c:valAx>
      <c:valAx>
        <c:axId val="1263769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353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'Лист1'!$G$10:$H$10</c:f>
            </c:strRef>
          </c:tx>
          <c:marker>
            <c:symbol val="none"/>
          </c:marker>
          <c:cat>
            <c:strRef>
              <c:f>'Лист1'!$I$9:$P$9</c:f>
            </c:strRef>
          </c:cat>
          <c:val>
            <c:numRef>
              <c:f>'Лист1'!$I$10:$P$10</c:f>
            </c:numRef>
          </c:val>
          <c:smooth val="0"/>
        </c:ser>
        <c:axId val="243985467"/>
        <c:axId val="937155291"/>
      </c:lineChart>
      <c:catAx>
        <c:axId val="243985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Варианты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155291"/>
      </c:catAx>
      <c:valAx>
        <c:axId val="937155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985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'Лист1'!$G$11:$H$11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'Лист1'!$I$9:$N$9</c:f>
            </c:numRef>
          </c:xVal>
          <c:yVal>
            <c:numRef>
              <c:f>'Лист1'!$I$11:$P$11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84584"/>
        <c:axId val="1082057438"/>
      </c:scatterChart>
      <c:valAx>
        <c:axId val="2020984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Варианты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057438"/>
      </c:valAx>
      <c:valAx>
        <c:axId val="108205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wxi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984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'Лист2'!$B$1:$B$2</c:f>
            </c:strRef>
          </c:tx>
          <c:marker>
            <c:symbol val="none"/>
          </c:marker>
          <c:cat>
            <c:strRef>
              <c:f>'Лист2'!$A$3:$A$8</c:f>
            </c:strRef>
          </c:cat>
          <c:val>
            <c:numRef>
              <c:f>'Лист2'!$B$3:$B$8</c:f>
            </c:numRef>
          </c:val>
          <c:smooth val="0"/>
        </c:ser>
        <c:axId val="117912749"/>
        <c:axId val="193895937"/>
      </c:lineChart>
      <c:catAx>
        <c:axId val="117912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Варианты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95937"/>
      </c:catAx>
      <c:valAx>
        <c:axId val="193895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12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'Лист2'!$C$1:$C$2</c:f>
            </c:strRef>
          </c:tx>
          <c:marker>
            <c:symbol val="none"/>
          </c:marker>
          <c:cat>
            <c:strRef>
              <c:f>'Лист2'!$A$3:$A$8</c:f>
            </c:strRef>
          </c:cat>
          <c:val>
            <c:numRef>
              <c:f>'Лист2'!$C$3:$C$8</c:f>
            </c:numRef>
          </c:val>
          <c:smooth val="0"/>
        </c:ser>
        <c:axId val="1550010616"/>
        <c:axId val="1855227141"/>
      </c:lineChart>
      <c:catAx>
        <c:axId val="155001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Варианты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227141"/>
      </c:catAx>
      <c:valAx>
        <c:axId val="1855227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010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Эмпирическая функция распределения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'Лист2'!$D$2:$D$3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'Лист2'!$A$4:$A$8</c:f>
            </c:numRef>
          </c:xVal>
          <c:yVal>
            <c:numRef>
              <c:f>'Лист2'!$D$4:$D$8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82510"/>
        <c:axId val="1938155780"/>
      </c:scatterChart>
      <c:valAx>
        <c:axId val="593082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Варианты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155780"/>
      </c:valAx>
      <c:valAx>
        <c:axId val="1938155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wxi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082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'Лист3'!$C$8</c:f>
            </c:strRef>
          </c:tx>
          <c:spPr>
            <a:solidFill>
              <a:schemeClr val="accent1"/>
            </a:solidFill>
          </c:spPr>
          <c:cat>
            <c:strRef>
              <c:f>'Лист3'!$D$9:$L$9</c:f>
            </c:strRef>
          </c:cat>
          <c:val>
            <c:numRef>
              <c:f>'Лист3'!$D$8:$L$8</c:f>
            </c:numRef>
          </c:val>
        </c:ser>
        <c:axId val="1979575953"/>
        <c:axId val="596515621"/>
      </c:barChart>
      <c:catAx>
        <c:axId val="1979575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515621"/>
      </c:catAx>
      <c:valAx>
        <c:axId val="596515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Частота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75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Кумуляна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'Лист3'!$C$10:$D$10</c:f>
            </c:strRef>
          </c:tx>
          <c:marker>
            <c:symbol val="none"/>
          </c:marker>
          <c:cat>
            <c:strRef>
              <c:f>'Лист3'!$E$9:$L$9</c:f>
            </c:strRef>
          </c:cat>
          <c:val>
            <c:numRef>
              <c:f>'Лист3'!$E$10:$L$10</c:f>
            </c:numRef>
          </c:val>
          <c:smooth val="0"/>
        </c:ser>
        <c:axId val="552427993"/>
        <c:axId val="848019755"/>
      </c:lineChart>
      <c:catAx>
        <c:axId val="552427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Вариант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019755"/>
      </c:catAx>
      <c:valAx>
        <c:axId val="848019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427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Эмпирическая функция распределения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'Лист3'!$C$11:$D$11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'Лист3'!$E$9:$L$9</c:f>
            </c:numRef>
          </c:xVal>
          <c:yVal>
            <c:numRef>
              <c:f>'Лист3'!$E$11:$L$11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7449"/>
        <c:axId val="1832180142"/>
      </c:scatterChart>
      <c:valAx>
        <c:axId val="1880074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180142"/>
      </c:valAx>
      <c:valAx>
        <c:axId val="1832180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07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11</xdr:row>
      <xdr:rowOff>114300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180975</xdr:colOff>
      <xdr:row>11</xdr:row>
      <xdr:rowOff>114300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942975</xdr:colOff>
      <xdr:row>30</xdr:row>
      <xdr:rowOff>152400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8</xdr:row>
      <xdr:rowOff>152400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171450</xdr:colOff>
      <xdr:row>8</xdr:row>
      <xdr:rowOff>161925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27</xdr:row>
      <xdr:rowOff>38100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12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219075</xdr:colOff>
      <xdr:row>12</xdr:row>
      <xdr:rowOff>190500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933450</xdr:colOff>
      <xdr:row>31</xdr:row>
      <xdr:rowOff>142875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885825</xdr:colOff>
      <xdr:row>11</xdr:row>
      <xdr:rowOff>161925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904875</xdr:colOff>
      <xdr:row>11</xdr:row>
      <xdr:rowOff>161925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885825</xdr:colOff>
      <xdr:row>30</xdr:row>
      <xdr:rowOff>133350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904875</xdr:colOff>
      <xdr:row>30</xdr:row>
      <xdr:rowOff>133350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11</xdr:row>
      <xdr:rowOff>161925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276225</xdr:colOff>
      <xdr:row>11</xdr:row>
      <xdr:rowOff>161925</xdr:rowOff>
    </xdr:from>
    <xdr:ext cx="5715000" cy="35337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952500</xdr:colOff>
      <xdr:row>31</xdr:row>
      <xdr:rowOff>123825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228600</xdr:colOff>
      <xdr:row>31</xdr:row>
      <xdr:rowOff>123825</xdr:rowOff>
    </xdr:from>
    <xdr:ext cx="5715000" cy="35337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4" max="4" width="11.14"/>
    <col customWidth="1" min="5" max="5" width="10.86"/>
    <col customWidth="1" min="9" max="9" width="14.43"/>
    <col customWidth="1" min="10" max="10" width="14.71"/>
  </cols>
  <sheetData>
    <row r="1">
      <c r="A1" s="2" t="s">
        <v>2</v>
      </c>
      <c r="B1" s="4" t="s">
        <v>1</v>
      </c>
      <c r="D1" s="8" t="s">
        <v>5</v>
      </c>
      <c r="E1" s="12"/>
      <c r="G1" s="5" t="s">
        <v>4</v>
      </c>
      <c r="H1" s="7">
        <v>98.0</v>
      </c>
      <c r="I1" s="1"/>
      <c r="J1" s="1"/>
      <c r="K1" s="14"/>
    </row>
    <row r="2">
      <c r="A2" s="18">
        <v>1.0</v>
      </c>
      <c r="B2" s="21">
        <v>94.1</v>
      </c>
      <c r="D2" s="4" t="s">
        <v>3</v>
      </c>
      <c r="E2" s="4" t="s">
        <v>12</v>
      </c>
      <c r="G2" s="11" t="s">
        <v>9</v>
      </c>
      <c r="H2" s="15">
        <f>ROUNDUP(1+1.4*ln(H1))</f>
        <v>8</v>
      </c>
      <c r="I2" s="1"/>
      <c r="J2" s="1"/>
      <c r="K2" s="14"/>
    </row>
    <row r="3">
      <c r="A3" s="24">
        <f t="shared" ref="A3:A99" si="1">A2+1</f>
        <v>2</v>
      </c>
      <c r="B3" s="21">
        <v>97.0</v>
      </c>
      <c r="D3" s="21">
        <v>94.1</v>
      </c>
      <c r="E3" s="26">
        <v>1.0</v>
      </c>
      <c r="G3" s="17" t="s">
        <v>10</v>
      </c>
      <c r="H3" s="27">
        <f>(B99-B2)/H2</f>
        <v>5.7375</v>
      </c>
      <c r="I3" s="1"/>
      <c r="J3" s="1"/>
      <c r="K3" s="14"/>
    </row>
    <row r="4">
      <c r="A4" s="24">
        <f t="shared" si="1"/>
        <v>3</v>
      </c>
      <c r="B4" s="21">
        <v>99.2</v>
      </c>
      <c r="D4" s="21">
        <v>97.0</v>
      </c>
      <c r="E4" s="26">
        <v>1.0</v>
      </c>
      <c r="I4" s="1"/>
      <c r="J4" s="1"/>
      <c r="K4" s="14"/>
    </row>
    <row r="5">
      <c r="A5" s="24">
        <f t="shared" si="1"/>
        <v>4</v>
      </c>
      <c r="B5" s="21">
        <v>100.1</v>
      </c>
      <c r="D5" s="21">
        <v>99.2</v>
      </c>
      <c r="E5" s="26">
        <v>1.0</v>
      </c>
      <c r="G5" s="1" t="s">
        <v>15</v>
      </c>
      <c r="J5" s="1"/>
      <c r="K5" s="14"/>
    </row>
    <row r="6">
      <c r="A6" s="24">
        <f t="shared" si="1"/>
        <v>5</v>
      </c>
      <c r="B6" s="21">
        <v>102.0</v>
      </c>
      <c r="D6" s="21">
        <v>100.1</v>
      </c>
      <c r="E6" s="26">
        <v>1.0</v>
      </c>
      <c r="G6" s="23" t="s">
        <v>13</v>
      </c>
      <c r="H6" s="12"/>
      <c r="I6" s="10">
        <f>B2</f>
        <v>94.1</v>
      </c>
      <c r="J6" s="28">
        <f t="shared" ref="J6:P6" si="2">I6+$H$3</f>
        <v>99.8375</v>
      </c>
      <c r="K6" s="28">
        <f t="shared" si="2"/>
        <v>105.575</v>
      </c>
      <c r="L6" s="28">
        <f t="shared" si="2"/>
        <v>111.3125</v>
      </c>
      <c r="M6" s="28">
        <f t="shared" si="2"/>
        <v>117.05</v>
      </c>
      <c r="N6" s="28">
        <f t="shared" si="2"/>
        <v>122.7875</v>
      </c>
      <c r="O6" s="28">
        <f t="shared" si="2"/>
        <v>128.525</v>
      </c>
      <c r="P6" s="28">
        <f t="shared" si="2"/>
        <v>134.2625</v>
      </c>
    </row>
    <row r="7">
      <c r="A7" s="24">
        <f t="shared" si="1"/>
        <v>6</v>
      </c>
      <c r="B7" s="21">
        <v>103.4</v>
      </c>
      <c r="D7" s="21">
        <v>102.0</v>
      </c>
      <c r="E7" s="26">
        <v>1.0</v>
      </c>
      <c r="G7" s="23" t="s">
        <v>14</v>
      </c>
      <c r="H7" s="12"/>
      <c r="I7" s="30">
        <f t="shared" ref="I7:P7" si="3">I6+$H$3</f>
        <v>99.8375</v>
      </c>
      <c r="J7" s="30">
        <f t="shared" si="3"/>
        <v>105.575</v>
      </c>
      <c r="K7" s="30">
        <f t="shared" si="3"/>
        <v>111.3125</v>
      </c>
      <c r="L7" s="30">
        <f t="shared" si="3"/>
        <v>117.05</v>
      </c>
      <c r="M7" s="30">
        <f t="shared" si="3"/>
        <v>122.7875</v>
      </c>
      <c r="N7" s="30">
        <f t="shared" si="3"/>
        <v>128.525</v>
      </c>
      <c r="O7" s="30">
        <f t="shared" si="3"/>
        <v>134.2625</v>
      </c>
      <c r="P7" s="30">
        <f t="shared" si="3"/>
        <v>140</v>
      </c>
    </row>
    <row r="8">
      <c r="A8" s="24">
        <f t="shared" si="1"/>
        <v>7</v>
      </c>
      <c r="B8" s="21">
        <v>105.5</v>
      </c>
      <c r="D8" s="21">
        <v>103.4</v>
      </c>
      <c r="E8" s="26">
        <v>1.0</v>
      </c>
      <c r="G8" s="23" t="s">
        <v>6</v>
      </c>
      <c r="H8" s="12"/>
      <c r="I8" s="31">
        <f>COUNTIFS($B$2:$B$99, "&gt;=94,1",$B$2:$B$99, "&lt;99,8")</f>
        <v>3</v>
      </c>
      <c r="J8" s="31">
        <f>COUNTIFS($B$2:$B$99, "&gt;=99,8",$B$2:$B$99, "&lt;105,6")</f>
        <v>4</v>
      </c>
      <c r="K8" s="31">
        <f>COUNTIFS($B$2:$B$99, "&gt;=105,6",$B$2:$B$99, "&lt;111,3")</f>
        <v>11</v>
      </c>
      <c r="L8" s="31">
        <f>COUNTIFS($B$2:$B$99, "&gt;=111,3",$B$2:$B$99, "&lt;117,1")</f>
        <v>19</v>
      </c>
      <c r="M8" s="31">
        <f>COUNTIFS($B$2:$B$99, "&gt;=117,1",$B$2:$B$99, "&lt;122,8")</f>
        <v>24</v>
      </c>
      <c r="N8" s="31">
        <f>COUNTIFS($B$2:$B$99, "&gt;=122,8",$B$2:$B$99, "&lt;128,5")</f>
        <v>21</v>
      </c>
      <c r="O8" s="31">
        <f>COUNTIFS($B$2:$B$99, "&gt;=128,5",$B$2:$B$99, "&lt;134,3")</f>
        <v>12</v>
      </c>
      <c r="P8" s="31">
        <f>COUNTIFS($B$2:$B$99, "&gt;=134,3",$B$2:$B$99, "&lt;=140")</f>
        <v>4</v>
      </c>
    </row>
    <row r="9">
      <c r="A9" s="24">
        <f t="shared" si="1"/>
        <v>8</v>
      </c>
      <c r="B9" s="21">
        <v>105.9</v>
      </c>
      <c r="D9" s="21">
        <v>105.5</v>
      </c>
      <c r="E9" s="26">
        <v>1.0</v>
      </c>
      <c r="G9" s="23" t="s">
        <v>16</v>
      </c>
      <c r="H9" s="12"/>
      <c r="I9" s="30">
        <f t="shared" ref="I9:P9" si="4">(I7+I6)/2</f>
        <v>96.96875</v>
      </c>
      <c r="J9" s="30">
        <f t="shared" si="4"/>
        <v>102.70625</v>
      </c>
      <c r="K9" s="30">
        <f t="shared" si="4"/>
        <v>108.44375</v>
      </c>
      <c r="L9" s="30">
        <f t="shared" si="4"/>
        <v>114.18125</v>
      </c>
      <c r="M9" s="30">
        <f t="shared" si="4"/>
        <v>119.91875</v>
      </c>
      <c r="N9" s="30">
        <f t="shared" si="4"/>
        <v>125.65625</v>
      </c>
      <c r="O9" s="30">
        <f t="shared" si="4"/>
        <v>131.39375</v>
      </c>
      <c r="P9" s="30">
        <f t="shared" si="4"/>
        <v>137.13125</v>
      </c>
    </row>
    <row r="10">
      <c r="A10" s="24">
        <f t="shared" si="1"/>
        <v>9</v>
      </c>
      <c r="B10" s="21">
        <v>106.1</v>
      </c>
      <c r="D10" s="21">
        <v>105.9</v>
      </c>
      <c r="E10" s="26">
        <v>1.0</v>
      </c>
      <c r="G10" s="23" t="s">
        <v>7</v>
      </c>
      <c r="H10" s="12"/>
      <c r="I10" s="33">
        <f>I8</f>
        <v>3</v>
      </c>
      <c r="J10" s="33">
        <f t="shared" ref="J10:P10" si="5">I10+J8</f>
        <v>7</v>
      </c>
      <c r="K10" s="33">
        <f t="shared" si="5"/>
        <v>18</v>
      </c>
      <c r="L10" s="33">
        <f t="shared" si="5"/>
        <v>37</v>
      </c>
      <c r="M10" s="33">
        <f t="shared" si="5"/>
        <v>61</v>
      </c>
      <c r="N10" s="33">
        <f t="shared" si="5"/>
        <v>82</v>
      </c>
      <c r="O10" s="33">
        <f t="shared" si="5"/>
        <v>94</v>
      </c>
      <c r="P10" s="33">
        <f t="shared" si="5"/>
        <v>98</v>
      </c>
    </row>
    <row r="11">
      <c r="A11" s="24">
        <f t="shared" si="1"/>
        <v>10</v>
      </c>
      <c r="B11" s="21">
        <v>106.5</v>
      </c>
      <c r="D11" s="21">
        <v>106.1</v>
      </c>
      <c r="E11" s="26">
        <v>1.0</v>
      </c>
      <c r="G11" s="8" t="s">
        <v>17</v>
      </c>
      <c r="H11" s="12"/>
      <c r="I11" s="34">
        <f t="shared" ref="I11:P11" si="6">I10/$H$1</f>
        <v>0.0306122449</v>
      </c>
      <c r="J11" s="34">
        <f t="shared" si="6"/>
        <v>0.07142857143</v>
      </c>
      <c r="K11" s="34">
        <f t="shared" si="6"/>
        <v>0.1836734694</v>
      </c>
      <c r="L11" s="34">
        <f t="shared" si="6"/>
        <v>0.3775510204</v>
      </c>
      <c r="M11" s="34">
        <f t="shared" si="6"/>
        <v>0.6224489796</v>
      </c>
      <c r="N11" s="34">
        <f t="shared" si="6"/>
        <v>0.8367346939</v>
      </c>
      <c r="O11" s="34">
        <f t="shared" si="6"/>
        <v>0.9591836735</v>
      </c>
      <c r="P11" s="34">
        <f t="shared" si="6"/>
        <v>1</v>
      </c>
    </row>
    <row r="12">
      <c r="A12" s="24">
        <f t="shared" si="1"/>
        <v>11</v>
      </c>
      <c r="B12" s="21">
        <v>107.0</v>
      </c>
      <c r="D12" s="21">
        <v>106.5</v>
      </c>
      <c r="E12" s="26">
        <v>1.0</v>
      </c>
    </row>
    <row r="13">
      <c r="A13" s="24">
        <f t="shared" si="1"/>
        <v>12</v>
      </c>
      <c r="B13" s="21">
        <v>107.1</v>
      </c>
      <c r="D13" s="21">
        <v>107.0</v>
      </c>
      <c r="E13" s="26">
        <v>1.0</v>
      </c>
    </row>
    <row r="14">
      <c r="A14" s="24">
        <f t="shared" si="1"/>
        <v>13</v>
      </c>
      <c r="B14" s="21">
        <v>108.0</v>
      </c>
      <c r="D14" s="21">
        <v>107.1</v>
      </c>
      <c r="E14" s="26">
        <v>1.0</v>
      </c>
    </row>
    <row r="15">
      <c r="A15" s="24">
        <f t="shared" si="1"/>
        <v>14</v>
      </c>
      <c r="B15" s="21">
        <v>108.2</v>
      </c>
      <c r="D15" s="21">
        <v>108.0</v>
      </c>
      <c r="E15" s="26">
        <v>1.0</v>
      </c>
    </row>
    <row r="16">
      <c r="A16" s="24">
        <f t="shared" si="1"/>
        <v>15</v>
      </c>
      <c r="B16" s="21">
        <v>109.0</v>
      </c>
      <c r="D16" s="21">
        <v>108.2</v>
      </c>
      <c r="E16" s="26">
        <v>1.0</v>
      </c>
    </row>
    <row r="17">
      <c r="A17" s="24">
        <f t="shared" si="1"/>
        <v>16</v>
      </c>
      <c r="B17" s="21">
        <v>109.5</v>
      </c>
      <c r="D17" s="21">
        <v>109.0</v>
      </c>
      <c r="E17" s="26">
        <v>1.0</v>
      </c>
    </row>
    <row r="18">
      <c r="A18" s="24">
        <f t="shared" si="1"/>
        <v>17</v>
      </c>
      <c r="B18" s="21">
        <v>110.0</v>
      </c>
      <c r="D18" s="21">
        <v>109.5</v>
      </c>
      <c r="E18" s="26">
        <v>1.0</v>
      </c>
    </row>
    <row r="19">
      <c r="A19" s="24">
        <f t="shared" si="1"/>
        <v>18</v>
      </c>
      <c r="B19" s="21">
        <v>111.0</v>
      </c>
      <c r="D19" s="21">
        <v>110.0</v>
      </c>
      <c r="E19" s="26">
        <v>1.0</v>
      </c>
    </row>
    <row r="20">
      <c r="A20" s="24">
        <f t="shared" si="1"/>
        <v>19</v>
      </c>
      <c r="B20" s="21">
        <v>111.5</v>
      </c>
      <c r="D20" s="21">
        <v>111.0</v>
      </c>
      <c r="E20" s="26">
        <v>1.0</v>
      </c>
    </row>
    <row r="21">
      <c r="A21" s="24">
        <f t="shared" si="1"/>
        <v>20</v>
      </c>
      <c r="B21" s="21">
        <v>112.0</v>
      </c>
      <c r="D21" s="21">
        <v>111.5</v>
      </c>
      <c r="E21" s="26">
        <v>1.0</v>
      </c>
    </row>
    <row r="22">
      <c r="A22" s="24">
        <f t="shared" si="1"/>
        <v>21</v>
      </c>
      <c r="B22" s="21">
        <v>112.3</v>
      </c>
      <c r="D22" s="21">
        <v>112.0</v>
      </c>
      <c r="E22" s="26">
        <v>1.0</v>
      </c>
    </row>
    <row r="23">
      <c r="A23" s="24">
        <f t="shared" si="1"/>
        <v>22</v>
      </c>
      <c r="B23" s="21">
        <v>112.5</v>
      </c>
      <c r="D23" s="21">
        <v>112.3</v>
      </c>
      <c r="E23" s="26">
        <v>1.0</v>
      </c>
    </row>
    <row r="24">
      <c r="A24" s="24">
        <f t="shared" si="1"/>
        <v>23</v>
      </c>
      <c r="B24" s="21">
        <v>112.9</v>
      </c>
      <c r="D24" s="21">
        <v>112.5</v>
      </c>
      <c r="E24" s="26">
        <v>1.0</v>
      </c>
    </row>
    <row r="25">
      <c r="A25" s="24">
        <f t="shared" si="1"/>
        <v>24</v>
      </c>
      <c r="B25" s="21">
        <v>113.0</v>
      </c>
      <c r="D25" s="21">
        <v>112.9</v>
      </c>
      <c r="E25" s="26">
        <v>1.0</v>
      </c>
    </row>
    <row r="26">
      <c r="A26" s="24">
        <f t="shared" si="1"/>
        <v>25</v>
      </c>
      <c r="B26" s="21">
        <v>113.2</v>
      </c>
      <c r="D26" s="21">
        <v>113.0</v>
      </c>
      <c r="E26" s="26">
        <v>1.0</v>
      </c>
    </row>
    <row r="27">
      <c r="A27" s="24">
        <f t="shared" si="1"/>
        <v>26</v>
      </c>
      <c r="B27" s="21">
        <v>113.5</v>
      </c>
      <c r="D27" s="21">
        <v>113.2</v>
      </c>
      <c r="E27" s="26">
        <v>1.0</v>
      </c>
    </row>
    <row r="28">
      <c r="A28" s="24">
        <f t="shared" si="1"/>
        <v>27</v>
      </c>
      <c r="B28" s="21">
        <v>114.0</v>
      </c>
      <c r="D28" s="21">
        <v>113.5</v>
      </c>
      <c r="E28" s="26">
        <v>1.0</v>
      </c>
    </row>
    <row r="29">
      <c r="A29" s="24">
        <f t="shared" si="1"/>
        <v>28</v>
      </c>
      <c r="B29" s="21">
        <v>114.1</v>
      </c>
      <c r="D29" s="21">
        <v>114.0</v>
      </c>
      <c r="E29" s="26">
        <v>1.0</v>
      </c>
    </row>
    <row r="30">
      <c r="A30" s="24">
        <f t="shared" si="1"/>
        <v>29</v>
      </c>
      <c r="B30" s="21">
        <v>114.5</v>
      </c>
      <c r="D30" s="21">
        <v>114.1</v>
      </c>
      <c r="E30" s="26">
        <v>1.0</v>
      </c>
    </row>
    <row r="31">
      <c r="A31" s="24">
        <f t="shared" si="1"/>
        <v>30</v>
      </c>
      <c r="B31" s="21">
        <v>115.0</v>
      </c>
      <c r="D31" s="21">
        <v>114.5</v>
      </c>
      <c r="E31" s="26">
        <v>1.0</v>
      </c>
    </row>
    <row r="32">
      <c r="A32" s="24">
        <f t="shared" si="1"/>
        <v>31</v>
      </c>
      <c r="B32" s="21">
        <v>115.2</v>
      </c>
      <c r="D32" s="21">
        <v>115.0</v>
      </c>
      <c r="E32" s="26">
        <v>1.0</v>
      </c>
    </row>
    <row r="33">
      <c r="A33" s="24">
        <f t="shared" si="1"/>
        <v>32</v>
      </c>
      <c r="B33" s="21">
        <v>115.5</v>
      </c>
      <c r="D33" s="21">
        <v>115.2</v>
      </c>
      <c r="E33" s="26">
        <v>1.0</v>
      </c>
    </row>
    <row r="34">
      <c r="A34" s="24">
        <f t="shared" si="1"/>
        <v>33</v>
      </c>
      <c r="B34" s="21">
        <v>115.7</v>
      </c>
      <c r="D34" s="21">
        <v>115.5</v>
      </c>
      <c r="E34" s="26">
        <v>1.0</v>
      </c>
    </row>
    <row r="35">
      <c r="A35" s="24">
        <f t="shared" si="1"/>
        <v>34</v>
      </c>
      <c r="B35" s="21">
        <v>116.0</v>
      </c>
      <c r="D35" s="21">
        <v>115.7</v>
      </c>
      <c r="E35" s="26">
        <v>1.0</v>
      </c>
    </row>
    <row r="36">
      <c r="A36" s="24">
        <f t="shared" si="1"/>
        <v>35</v>
      </c>
      <c r="B36" s="21">
        <v>116.5</v>
      </c>
      <c r="D36" s="21">
        <v>116.0</v>
      </c>
      <c r="E36" s="26">
        <v>1.0</v>
      </c>
    </row>
    <row r="37">
      <c r="A37" s="24">
        <f t="shared" si="1"/>
        <v>36</v>
      </c>
      <c r="B37" s="21">
        <v>116.9</v>
      </c>
      <c r="D37" s="21">
        <v>116.5</v>
      </c>
      <c r="E37" s="26">
        <v>1.0</v>
      </c>
    </row>
    <row r="38">
      <c r="A38" s="24">
        <f t="shared" si="1"/>
        <v>37</v>
      </c>
      <c r="B38" s="21">
        <v>117.0</v>
      </c>
      <c r="D38" s="21">
        <v>116.9</v>
      </c>
      <c r="E38" s="26">
        <v>1.0</v>
      </c>
    </row>
    <row r="39">
      <c r="A39" s="24">
        <f t="shared" si="1"/>
        <v>38</v>
      </c>
      <c r="B39" s="21">
        <v>117.5</v>
      </c>
      <c r="D39" s="21">
        <v>117.0</v>
      </c>
      <c r="E39" s="26">
        <v>1.0</v>
      </c>
    </row>
    <row r="40">
      <c r="A40" s="24">
        <f t="shared" si="1"/>
        <v>39</v>
      </c>
      <c r="B40" s="21">
        <v>117.5</v>
      </c>
      <c r="D40" s="21">
        <v>117.5</v>
      </c>
      <c r="E40" s="26">
        <v>2.0</v>
      </c>
    </row>
    <row r="41">
      <c r="A41" s="24">
        <f t="shared" si="1"/>
        <v>40</v>
      </c>
      <c r="B41" s="21">
        <v>118.0</v>
      </c>
      <c r="D41" s="21">
        <v>118.0</v>
      </c>
      <c r="E41" s="26">
        <v>1.0</v>
      </c>
    </row>
    <row r="42">
      <c r="A42" s="24">
        <f t="shared" si="1"/>
        <v>41</v>
      </c>
      <c r="B42" s="21">
        <v>118.1</v>
      </c>
      <c r="D42" s="21">
        <v>118.1</v>
      </c>
      <c r="E42" s="26">
        <v>1.0</v>
      </c>
    </row>
    <row r="43">
      <c r="A43" s="24">
        <f t="shared" si="1"/>
        <v>42</v>
      </c>
      <c r="B43" s="21">
        <v>118.3</v>
      </c>
      <c r="D43" s="21">
        <v>118.3</v>
      </c>
      <c r="E43" s="26">
        <v>1.0</v>
      </c>
    </row>
    <row r="44">
      <c r="A44" s="24">
        <f t="shared" si="1"/>
        <v>43</v>
      </c>
      <c r="B44" s="21">
        <v>118.5</v>
      </c>
      <c r="D44" s="21">
        <v>118.5</v>
      </c>
      <c r="E44" s="26">
        <v>1.0</v>
      </c>
    </row>
    <row r="45">
      <c r="A45" s="24">
        <f t="shared" si="1"/>
        <v>44</v>
      </c>
      <c r="B45" s="21">
        <v>118.9</v>
      </c>
      <c r="D45" s="21">
        <v>118.9</v>
      </c>
      <c r="E45" s="26">
        <v>1.0</v>
      </c>
    </row>
    <row r="46">
      <c r="A46" s="24">
        <f t="shared" si="1"/>
        <v>45</v>
      </c>
      <c r="B46" s="21">
        <v>119.0</v>
      </c>
      <c r="D46" s="21">
        <v>119.0</v>
      </c>
      <c r="E46" s="26">
        <v>1.0</v>
      </c>
    </row>
    <row r="47">
      <c r="A47" s="24">
        <f t="shared" si="1"/>
        <v>46</v>
      </c>
      <c r="B47" s="21">
        <v>119.2</v>
      </c>
      <c r="D47" s="21">
        <v>119.2</v>
      </c>
      <c r="E47" s="26">
        <v>1.0</v>
      </c>
    </row>
    <row r="48">
      <c r="A48" s="24">
        <f t="shared" si="1"/>
        <v>47</v>
      </c>
      <c r="B48" s="21">
        <v>119.5</v>
      </c>
      <c r="D48" s="21">
        <v>119.5</v>
      </c>
      <c r="E48" s="26">
        <v>1.0</v>
      </c>
    </row>
    <row r="49">
      <c r="A49" s="24">
        <f t="shared" si="1"/>
        <v>48</v>
      </c>
      <c r="B49" s="21">
        <v>119.6</v>
      </c>
      <c r="D49" s="21">
        <v>119.6</v>
      </c>
      <c r="E49" s="26">
        <v>1.0</v>
      </c>
    </row>
    <row r="50">
      <c r="A50" s="24">
        <f t="shared" si="1"/>
        <v>49</v>
      </c>
      <c r="B50" s="21">
        <v>119.8</v>
      </c>
      <c r="D50" s="21">
        <v>119.8</v>
      </c>
      <c r="E50" s="26">
        <v>1.0</v>
      </c>
    </row>
    <row r="51">
      <c r="A51" s="24">
        <f t="shared" si="1"/>
        <v>50</v>
      </c>
      <c r="B51" s="21">
        <v>120.0</v>
      </c>
      <c r="D51" s="21">
        <v>120.0</v>
      </c>
      <c r="E51" s="26">
        <v>1.0</v>
      </c>
    </row>
    <row r="52">
      <c r="A52" s="24">
        <f t="shared" si="1"/>
        <v>51</v>
      </c>
      <c r="B52" s="21">
        <v>120.2</v>
      </c>
      <c r="D52" s="21">
        <v>120.2</v>
      </c>
      <c r="E52" s="26">
        <v>1.0</v>
      </c>
    </row>
    <row r="53">
      <c r="A53" s="24">
        <f t="shared" si="1"/>
        <v>52</v>
      </c>
      <c r="B53" s="21">
        <v>120.6</v>
      </c>
      <c r="D53" s="21">
        <v>120.6</v>
      </c>
      <c r="E53" s="26">
        <v>1.0</v>
      </c>
    </row>
    <row r="54">
      <c r="A54" s="24">
        <f t="shared" si="1"/>
        <v>53</v>
      </c>
      <c r="B54" s="21">
        <v>120.8</v>
      </c>
      <c r="D54" s="21">
        <v>120.8</v>
      </c>
      <c r="E54" s="26">
        <v>1.0</v>
      </c>
    </row>
    <row r="55">
      <c r="A55" s="24">
        <f t="shared" si="1"/>
        <v>54</v>
      </c>
      <c r="B55" s="21">
        <v>121.0</v>
      </c>
      <c r="D55" s="21">
        <v>121.0</v>
      </c>
      <c r="E55" s="26">
        <v>1.0</v>
      </c>
    </row>
    <row r="56">
      <c r="A56" s="24">
        <f t="shared" si="1"/>
        <v>55</v>
      </c>
      <c r="B56" s="21">
        <v>121.1</v>
      </c>
      <c r="D56" s="21">
        <v>121.1</v>
      </c>
      <c r="E56" s="26">
        <v>1.0</v>
      </c>
    </row>
    <row r="57">
      <c r="A57" s="24">
        <f t="shared" si="1"/>
        <v>56</v>
      </c>
      <c r="B57" s="21">
        <v>121.5</v>
      </c>
      <c r="D57" s="21">
        <v>121.5</v>
      </c>
      <c r="E57" s="26">
        <v>1.0</v>
      </c>
    </row>
    <row r="58">
      <c r="A58" s="24">
        <f t="shared" si="1"/>
        <v>57</v>
      </c>
      <c r="B58" s="21">
        <v>121.9</v>
      </c>
      <c r="D58" s="21">
        <v>121.9</v>
      </c>
      <c r="E58" s="26">
        <v>1.0</v>
      </c>
    </row>
    <row r="59">
      <c r="A59" s="24">
        <f t="shared" si="1"/>
        <v>58</v>
      </c>
      <c r="B59" s="21">
        <v>122.0</v>
      </c>
      <c r="D59" s="21">
        <v>122.0</v>
      </c>
      <c r="E59" s="26">
        <v>1.0</v>
      </c>
    </row>
    <row r="60">
      <c r="A60" s="24">
        <f t="shared" si="1"/>
        <v>59</v>
      </c>
      <c r="B60" s="21">
        <v>122.2</v>
      </c>
      <c r="D60" s="21">
        <v>122.2</v>
      </c>
      <c r="E60" s="26">
        <v>1.0</v>
      </c>
    </row>
    <row r="61">
      <c r="A61" s="24">
        <f t="shared" si="1"/>
        <v>60</v>
      </c>
      <c r="B61" s="21">
        <v>122.5</v>
      </c>
      <c r="D61" s="21">
        <v>122.5</v>
      </c>
      <c r="E61" s="26">
        <v>1.0</v>
      </c>
    </row>
    <row r="62">
      <c r="A62" s="24">
        <f t="shared" si="1"/>
        <v>61</v>
      </c>
      <c r="B62" s="21">
        <v>122.6</v>
      </c>
      <c r="D62" s="21">
        <v>122.6</v>
      </c>
      <c r="E62" s="26">
        <v>1.0</v>
      </c>
    </row>
    <row r="63">
      <c r="A63" s="24">
        <f t="shared" si="1"/>
        <v>62</v>
      </c>
      <c r="B63" s="21">
        <v>122.9</v>
      </c>
      <c r="D63" s="21">
        <v>122.9</v>
      </c>
      <c r="E63" s="26">
        <v>1.0</v>
      </c>
    </row>
    <row r="64">
      <c r="A64" s="24">
        <f t="shared" si="1"/>
        <v>63</v>
      </c>
      <c r="B64" s="21">
        <v>123.0</v>
      </c>
      <c r="D64" s="21">
        <v>123.0</v>
      </c>
      <c r="E64" s="26">
        <v>2.0</v>
      </c>
    </row>
    <row r="65">
      <c r="A65" s="24">
        <f t="shared" si="1"/>
        <v>64</v>
      </c>
      <c r="B65" s="21">
        <v>123.0</v>
      </c>
      <c r="D65" s="21">
        <v>123.1</v>
      </c>
      <c r="E65" s="26">
        <v>1.0</v>
      </c>
    </row>
    <row r="66">
      <c r="A66" s="24">
        <f t="shared" si="1"/>
        <v>65</v>
      </c>
      <c r="B66" s="21">
        <v>123.1</v>
      </c>
      <c r="D66" s="21">
        <v>123.2</v>
      </c>
      <c r="E66" s="26">
        <v>1.0</v>
      </c>
    </row>
    <row r="67">
      <c r="A67" s="24">
        <f t="shared" si="1"/>
        <v>66</v>
      </c>
      <c r="B67" s="21">
        <v>123.2</v>
      </c>
      <c r="D67" s="21">
        <v>123.5</v>
      </c>
      <c r="E67" s="26">
        <v>2.0</v>
      </c>
    </row>
    <row r="68">
      <c r="A68" s="24">
        <f t="shared" si="1"/>
        <v>67</v>
      </c>
      <c r="B68" s="21">
        <v>123.5</v>
      </c>
      <c r="D68" s="21">
        <v>123.8</v>
      </c>
      <c r="E68" s="26">
        <v>1.0</v>
      </c>
    </row>
    <row r="69">
      <c r="A69" s="24">
        <f t="shared" si="1"/>
        <v>68</v>
      </c>
      <c r="B69" s="21">
        <v>123.5</v>
      </c>
      <c r="D69" s="21">
        <v>123.9</v>
      </c>
      <c r="E69" s="26">
        <v>1.0</v>
      </c>
    </row>
    <row r="70">
      <c r="A70" s="24">
        <f t="shared" si="1"/>
        <v>69</v>
      </c>
      <c r="B70" s="21">
        <v>123.8</v>
      </c>
      <c r="D70" s="21">
        <v>124.0</v>
      </c>
      <c r="E70" s="26">
        <v>1.0</v>
      </c>
    </row>
    <row r="71">
      <c r="A71" s="24">
        <f t="shared" si="1"/>
        <v>70</v>
      </c>
      <c r="B71" s="21">
        <v>123.9</v>
      </c>
      <c r="D71" s="21">
        <v>124.5</v>
      </c>
      <c r="E71" s="26">
        <v>1.0</v>
      </c>
    </row>
    <row r="72">
      <c r="A72" s="24">
        <f t="shared" si="1"/>
        <v>71</v>
      </c>
      <c r="B72" s="21">
        <v>124.0</v>
      </c>
      <c r="D72" s="21">
        <v>124.8</v>
      </c>
      <c r="E72" s="26">
        <v>1.0</v>
      </c>
    </row>
    <row r="73">
      <c r="A73" s="24">
        <f t="shared" si="1"/>
        <v>72</v>
      </c>
      <c r="B73" s="21">
        <v>124.5</v>
      </c>
      <c r="D73" s="21">
        <v>125.0</v>
      </c>
      <c r="E73" s="26">
        <v>1.0</v>
      </c>
    </row>
    <row r="74">
      <c r="A74" s="24">
        <f t="shared" si="1"/>
        <v>73</v>
      </c>
      <c r="B74" s="21">
        <v>124.8</v>
      </c>
      <c r="D74" s="21">
        <v>125.5</v>
      </c>
      <c r="E74" s="26">
        <v>1.0</v>
      </c>
    </row>
    <row r="75">
      <c r="A75" s="24">
        <f t="shared" si="1"/>
        <v>74</v>
      </c>
      <c r="B75" s="21">
        <v>125.0</v>
      </c>
      <c r="D75" s="21">
        <v>126.0</v>
      </c>
      <c r="E75" s="26">
        <v>1.0</v>
      </c>
    </row>
    <row r="76">
      <c r="A76" s="24">
        <f t="shared" si="1"/>
        <v>75</v>
      </c>
      <c r="B76" s="21">
        <v>125.5</v>
      </c>
      <c r="D76" s="21">
        <v>126.1</v>
      </c>
      <c r="E76" s="26">
        <v>1.0</v>
      </c>
    </row>
    <row r="77">
      <c r="A77" s="24">
        <f t="shared" si="1"/>
        <v>76</v>
      </c>
      <c r="B77" s="21">
        <v>126.0</v>
      </c>
      <c r="D77" s="21">
        <v>126.5</v>
      </c>
      <c r="E77" s="26">
        <v>1.0</v>
      </c>
    </row>
    <row r="78">
      <c r="A78" s="24">
        <f t="shared" si="1"/>
        <v>77</v>
      </c>
      <c r="B78" s="21">
        <v>126.1</v>
      </c>
      <c r="D78" s="21">
        <v>127.0</v>
      </c>
      <c r="E78" s="26">
        <v>1.0</v>
      </c>
    </row>
    <row r="79">
      <c r="A79" s="24">
        <f t="shared" si="1"/>
        <v>78</v>
      </c>
      <c r="B79" s="21">
        <v>126.5</v>
      </c>
      <c r="D79" s="21">
        <v>127.5</v>
      </c>
      <c r="E79" s="26">
        <v>1.0</v>
      </c>
    </row>
    <row r="80">
      <c r="A80" s="24">
        <f t="shared" si="1"/>
        <v>79</v>
      </c>
      <c r="B80" s="21">
        <v>127.0</v>
      </c>
      <c r="D80" s="21">
        <v>127.8</v>
      </c>
      <c r="E80" s="26">
        <v>1.0</v>
      </c>
    </row>
    <row r="81">
      <c r="A81" s="24">
        <f t="shared" si="1"/>
        <v>80</v>
      </c>
      <c r="B81" s="21">
        <v>127.5</v>
      </c>
      <c r="D81" s="21">
        <v>128.0</v>
      </c>
      <c r="E81" s="26">
        <v>1.0</v>
      </c>
    </row>
    <row r="82">
      <c r="A82" s="24">
        <f t="shared" si="1"/>
        <v>81</v>
      </c>
      <c r="B82" s="21">
        <v>127.8</v>
      </c>
      <c r="D82" s="21">
        <v>128.5</v>
      </c>
      <c r="E82" s="26">
        <v>1.0</v>
      </c>
    </row>
    <row r="83">
      <c r="A83" s="24">
        <f t="shared" si="1"/>
        <v>82</v>
      </c>
      <c r="B83" s="21">
        <v>128.0</v>
      </c>
      <c r="D83" s="21">
        <v>129.0</v>
      </c>
      <c r="E83" s="26">
        <v>1.0</v>
      </c>
    </row>
    <row r="84">
      <c r="A84" s="24">
        <f t="shared" si="1"/>
        <v>83</v>
      </c>
      <c r="B84" s="21">
        <v>128.5</v>
      </c>
      <c r="D84" s="21">
        <v>129.5</v>
      </c>
      <c r="E84" s="26">
        <v>1.0</v>
      </c>
    </row>
    <row r="85">
      <c r="A85" s="24">
        <f t="shared" si="1"/>
        <v>84</v>
      </c>
      <c r="B85" s="21">
        <v>129.0</v>
      </c>
      <c r="D85" s="21">
        <v>129.9</v>
      </c>
      <c r="E85" s="26">
        <v>1.0</v>
      </c>
    </row>
    <row r="86">
      <c r="A86" s="24">
        <f t="shared" si="1"/>
        <v>85</v>
      </c>
      <c r="B86" s="21">
        <v>129.5</v>
      </c>
      <c r="D86" s="21">
        <v>130.0</v>
      </c>
      <c r="E86" s="26">
        <v>1.0</v>
      </c>
    </row>
    <row r="87">
      <c r="A87" s="24">
        <f t="shared" si="1"/>
        <v>86</v>
      </c>
      <c r="B87" s="21">
        <v>129.9</v>
      </c>
      <c r="D87" s="21">
        <v>131.0</v>
      </c>
      <c r="E87" s="26">
        <v>1.0</v>
      </c>
    </row>
    <row r="88">
      <c r="A88" s="24">
        <f t="shared" si="1"/>
        <v>87</v>
      </c>
      <c r="B88" s="21">
        <v>130.0</v>
      </c>
      <c r="D88" s="21">
        <v>131.4</v>
      </c>
      <c r="E88" s="26">
        <v>1.0</v>
      </c>
    </row>
    <row r="89">
      <c r="A89" s="24">
        <f t="shared" si="1"/>
        <v>88</v>
      </c>
      <c r="B89" s="21">
        <v>131.0</v>
      </c>
      <c r="D89" s="21">
        <v>132.0</v>
      </c>
      <c r="E89" s="26">
        <v>1.0</v>
      </c>
    </row>
    <row r="90">
      <c r="A90" s="24">
        <f t="shared" si="1"/>
        <v>89</v>
      </c>
      <c r="B90" s="21">
        <v>131.4</v>
      </c>
      <c r="D90" s="21">
        <v>133.0</v>
      </c>
      <c r="E90" s="26">
        <v>1.0</v>
      </c>
    </row>
    <row r="91">
      <c r="A91" s="24">
        <f t="shared" si="1"/>
        <v>90</v>
      </c>
      <c r="B91" s="21">
        <v>132.0</v>
      </c>
      <c r="D91" s="21">
        <v>133.6</v>
      </c>
      <c r="E91" s="26">
        <v>1.0</v>
      </c>
    </row>
    <row r="92">
      <c r="A92" s="24">
        <f t="shared" si="1"/>
        <v>91</v>
      </c>
      <c r="B92" s="21">
        <v>133.0</v>
      </c>
      <c r="D92" s="21">
        <v>134.0</v>
      </c>
      <c r="E92" s="26">
        <v>1.0</v>
      </c>
    </row>
    <row r="93">
      <c r="A93" s="24">
        <f t="shared" si="1"/>
        <v>92</v>
      </c>
      <c r="B93" s="21">
        <v>133.6</v>
      </c>
      <c r="D93" s="21">
        <v>134.2</v>
      </c>
      <c r="E93" s="26">
        <v>1.0</v>
      </c>
    </row>
    <row r="94">
      <c r="A94" s="24">
        <f t="shared" si="1"/>
        <v>93</v>
      </c>
      <c r="B94" s="21">
        <v>134.0</v>
      </c>
      <c r="D94" s="21">
        <v>135.0</v>
      </c>
      <c r="E94" s="26">
        <v>1.0</v>
      </c>
    </row>
    <row r="95">
      <c r="A95" s="24">
        <f t="shared" si="1"/>
        <v>94</v>
      </c>
      <c r="B95" s="21">
        <v>134.2</v>
      </c>
      <c r="D95" s="21">
        <v>135.8</v>
      </c>
      <c r="E95" s="26">
        <v>1.0</v>
      </c>
    </row>
    <row r="96">
      <c r="A96" s="24">
        <f t="shared" si="1"/>
        <v>95</v>
      </c>
      <c r="B96" s="21">
        <v>135.0</v>
      </c>
      <c r="D96" s="21">
        <v>138.0</v>
      </c>
      <c r="E96" s="26">
        <v>1.0</v>
      </c>
    </row>
    <row r="97">
      <c r="A97" s="24">
        <f t="shared" si="1"/>
        <v>96</v>
      </c>
      <c r="B97" s="21">
        <v>135.8</v>
      </c>
      <c r="D97" s="21">
        <v>140.0</v>
      </c>
      <c r="E97" s="26">
        <v>1.0</v>
      </c>
    </row>
    <row r="98">
      <c r="A98" s="24">
        <f t="shared" si="1"/>
        <v>97</v>
      </c>
      <c r="B98" s="21">
        <v>138.0</v>
      </c>
    </row>
    <row r="99">
      <c r="A99" s="24">
        <f t="shared" si="1"/>
        <v>98</v>
      </c>
      <c r="B99" s="21">
        <v>140.0</v>
      </c>
    </row>
    <row r="100">
      <c r="B100" s="46"/>
    </row>
    <row r="101">
      <c r="B101" s="46"/>
    </row>
    <row r="102">
      <c r="B102" s="46"/>
    </row>
    <row r="103">
      <c r="B103" s="46"/>
    </row>
    <row r="104">
      <c r="B104" s="46"/>
    </row>
    <row r="105">
      <c r="B105" s="46"/>
    </row>
    <row r="106">
      <c r="B106" s="46"/>
    </row>
    <row r="107">
      <c r="B107" s="46"/>
    </row>
    <row r="108">
      <c r="B108" s="46"/>
    </row>
    <row r="109">
      <c r="B109" s="46"/>
    </row>
    <row r="110">
      <c r="B110" s="46"/>
    </row>
    <row r="111">
      <c r="B111" s="46"/>
    </row>
    <row r="112">
      <c r="B112" s="46"/>
    </row>
    <row r="113">
      <c r="B113" s="46"/>
    </row>
    <row r="114">
      <c r="B114" s="46"/>
    </row>
    <row r="115">
      <c r="B115" s="46"/>
    </row>
    <row r="116">
      <c r="B116" s="46"/>
    </row>
    <row r="117">
      <c r="B117" s="46"/>
    </row>
    <row r="118">
      <c r="B118" s="46"/>
    </row>
    <row r="119">
      <c r="B119" s="46"/>
    </row>
    <row r="120">
      <c r="B120" s="46"/>
    </row>
    <row r="121">
      <c r="B121" s="46"/>
    </row>
    <row r="122">
      <c r="B122" s="46"/>
    </row>
    <row r="123">
      <c r="B123" s="46"/>
    </row>
    <row r="124">
      <c r="B124" s="46"/>
    </row>
    <row r="125">
      <c r="B125" s="46"/>
    </row>
    <row r="126">
      <c r="B126" s="46"/>
    </row>
    <row r="127">
      <c r="B127" s="46"/>
    </row>
    <row r="128">
      <c r="B128" s="46"/>
    </row>
    <row r="129">
      <c r="B129" s="46"/>
    </row>
    <row r="130">
      <c r="B130" s="46"/>
    </row>
    <row r="131">
      <c r="B131" s="46"/>
    </row>
    <row r="132">
      <c r="B132" s="46"/>
    </row>
    <row r="133">
      <c r="B133" s="46"/>
    </row>
    <row r="134">
      <c r="B134" s="46"/>
    </row>
    <row r="135">
      <c r="B135" s="46"/>
    </row>
    <row r="136">
      <c r="B136" s="46"/>
    </row>
    <row r="137">
      <c r="B137" s="46"/>
    </row>
    <row r="138">
      <c r="B138" s="46"/>
    </row>
    <row r="139">
      <c r="B139" s="46"/>
    </row>
    <row r="140">
      <c r="B140" s="46"/>
    </row>
    <row r="141">
      <c r="B141" s="46"/>
    </row>
    <row r="142">
      <c r="B142" s="46"/>
    </row>
    <row r="143">
      <c r="B143" s="46"/>
    </row>
    <row r="144">
      <c r="B144" s="46"/>
    </row>
    <row r="145">
      <c r="B145" s="46"/>
    </row>
    <row r="146">
      <c r="B146" s="46"/>
    </row>
    <row r="147">
      <c r="B147" s="46"/>
    </row>
    <row r="148">
      <c r="B148" s="46"/>
    </row>
    <row r="149">
      <c r="B149" s="46"/>
    </row>
    <row r="150">
      <c r="B150" s="46"/>
    </row>
    <row r="151">
      <c r="B151" s="46"/>
    </row>
    <row r="152">
      <c r="B152" s="46"/>
    </row>
    <row r="153">
      <c r="B153" s="46"/>
    </row>
    <row r="154">
      <c r="B154" s="46"/>
    </row>
    <row r="155">
      <c r="B155" s="46"/>
    </row>
    <row r="156">
      <c r="B156" s="46"/>
    </row>
    <row r="157">
      <c r="B157" s="46"/>
    </row>
    <row r="158">
      <c r="B158" s="46"/>
    </row>
    <row r="159">
      <c r="B159" s="46"/>
    </row>
    <row r="160">
      <c r="B160" s="46"/>
    </row>
    <row r="161">
      <c r="B161" s="46"/>
    </row>
    <row r="162">
      <c r="B162" s="46"/>
    </row>
    <row r="163">
      <c r="B163" s="46"/>
    </row>
    <row r="164">
      <c r="B164" s="46"/>
    </row>
    <row r="165">
      <c r="B165" s="46"/>
    </row>
    <row r="166">
      <c r="B166" s="46"/>
    </row>
    <row r="167">
      <c r="B167" s="46"/>
    </row>
    <row r="168">
      <c r="B168" s="46"/>
    </row>
    <row r="169">
      <c r="B169" s="46"/>
    </row>
    <row r="170">
      <c r="B170" s="46"/>
    </row>
    <row r="171">
      <c r="B171" s="46"/>
    </row>
    <row r="172">
      <c r="B172" s="46"/>
    </row>
    <row r="173">
      <c r="B173" s="46"/>
    </row>
    <row r="174">
      <c r="B174" s="46"/>
    </row>
    <row r="175">
      <c r="B175" s="46"/>
    </row>
    <row r="176">
      <c r="B176" s="46"/>
    </row>
    <row r="177">
      <c r="B177" s="46"/>
    </row>
    <row r="178">
      <c r="B178" s="46"/>
    </row>
    <row r="179">
      <c r="B179" s="46"/>
    </row>
    <row r="180">
      <c r="B180" s="46"/>
    </row>
    <row r="181">
      <c r="B181" s="46"/>
    </row>
    <row r="182">
      <c r="B182" s="46"/>
    </row>
    <row r="183">
      <c r="B183" s="46"/>
    </row>
    <row r="184">
      <c r="B184" s="46"/>
    </row>
    <row r="185">
      <c r="B185" s="46"/>
    </row>
    <row r="186">
      <c r="B186" s="46"/>
    </row>
    <row r="187">
      <c r="B187" s="46"/>
    </row>
    <row r="188">
      <c r="B188" s="46"/>
    </row>
    <row r="189">
      <c r="B189" s="46"/>
    </row>
    <row r="190">
      <c r="B190" s="46"/>
    </row>
    <row r="191">
      <c r="B191" s="46"/>
    </row>
    <row r="192">
      <c r="B192" s="46"/>
    </row>
    <row r="193">
      <c r="B193" s="46"/>
    </row>
    <row r="194">
      <c r="B194" s="46"/>
    </row>
    <row r="195">
      <c r="B195" s="46"/>
    </row>
    <row r="196">
      <c r="B196" s="46"/>
    </row>
    <row r="197">
      <c r="B197" s="46"/>
    </row>
    <row r="198">
      <c r="B198" s="46"/>
    </row>
    <row r="199">
      <c r="B199" s="46"/>
    </row>
  </sheetData>
  <mergeCells count="8">
    <mergeCell ref="D1:E1"/>
    <mergeCell ref="G5:I5"/>
    <mergeCell ref="G6:H6"/>
    <mergeCell ref="G7:H7"/>
    <mergeCell ref="G8:H8"/>
    <mergeCell ref="G9:H9"/>
    <mergeCell ref="G10:H10"/>
    <mergeCell ref="G11:H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3</v>
      </c>
      <c r="B2" s="3" t="s">
        <v>6</v>
      </c>
      <c r="C2" s="3" t="s">
        <v>7</v>
      </c>
      <c r="D2" s="3" t="s">
        <v>8</v>
      </c>
      <c r="F2" s="6" t="s">
        <v>4</v>
      </c>
      <c r="G2" s="10">
        <v>50.0</v>
      </c>
    </row>
    <row r="3">
      <c r="A3" s="9">
        <v>1.0</v>
      </c>
      <c r="B3" s="9">
        <v>2.0</v>
      </c>
      <c r="C3" s="13">
        <f>B3</f>
        <v>2</v>
      </c>
      <c r="D3" s="16">
        <f t="shared" ref="D3:D8" si="1">C3/$G$2</f>
        <v>0.04</v>
      </c>
    </row>
    <row r="4">
      <c r="A4" s="9">
        <v>2.0</v>
      </c>
      <c r="B4" s="9">
        <v>3.0</v>
      </c>
      <c r="C4" s="13">
        <f t="shared" ref="C4:C8" si="2">B4+C3</f>
        <v>5</v>
      </c>
      <c r="D4" s="16">
        <f t="shared" si="1"/>
        <v>0.1</v>
      </c>
    </row>
    <row r="5">
      <c r="A5" s="9">
        <v>3.0</v>
      </c>
      <c r="B5" s="9">
        <v>6.0</v>
      </c>
      <c r="C5" s="13">
        <f t="shared" si="2"/>
        <v>11</v>
      </c>
      <c r="D5" s="16">
        <f t="shared" si="1"/>
        <v>0.22</v>
      </c>
    </row>
    <row r="6">
      <c r="A6" s="9">
        <v>4.0</v>
      </c>
      <c r="B6" s="9">
        <v>8.0</v>
      </c>
      <c r="C6" s="13">
        <f t="shared" si="2"/>
        <v>19</v>
      </c>
      <c r="D6" s="16">
        <f t="shared" si="1"/>
        <v>0.38</v>
      </c>
    </row>
    <row r="7">
      <c r="A7" s="9">
        <v>5.0</v>
      </c>
      <c r="B7" s="9">
        <v>22.0</v>
      </c>
      <c r="C7" s="13">
        <f t="shared" si="2"/>
        <v>41</v>
      </c>
      <c r="D7" s="16">
        <f t="shared" si="1"/>
        <v>0.82</v>
      </c>
    </row>
    <row r="8">
      <c r="A8" s="9">
        <v>6.0</v>
      </c>
      <c r="B8" s="9">
        <v>9.0</v>
      </c>
      <c r="C8" s="13">
        <f t="shared" si="2"/>
        <v>50</v>
      </c>
      <c r="D8" s="16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C1" s="5" t="s">
        <v>4</v>
      </c>
      <c r="D1" s="7">
        <v>100.0</v>
      </c>
    </row>
    <row r="2">
      <c r="A2" s="9">
        <v>0.21398374</v>
      </c>
      <c r="C2" s="11" t="s">
        <v>9</v>
      </c>
      <c r="D2" s="15">
        <f>ROUNDUP(1+1.4*ln(D1))</f>
        <v>8</v>
      </c>
    </row>
    <row r="3">
      <c r="A3" s="9">
        <v>0.25832193</v>
      </c>
      <c r="C3" s="17" t="s">
        <v>10</v>
      </c>
      <c r="D3" s="15">
        <f>(A101-A2)/D2</f>
        <v>0.2076115813</v>
      </c>
    </row>
    <row r="4">
      <c r="A4" s="9">
        <v>0.31529515</v>
      </c>
    </row>
    <row r="5">
      <c r="A5" s="9">
        <v>0.3382135</v>
      </c>
      <c r="C5" s="19" t="s">
        <v>11</v>
      </c>
      <c r="D5" s="20"/>
      <c r="E5" s="20"/>
      <c r="F5" s="22"/>
      <c r="G5" s="22"/>
      <c r="H5" s="22"/>
      <c r="I5" s="22"/>
      <c r="J5" s="22"/>
    </row>
    <row r="6">
      <c r="A6" s="9">
        <v>0.43993342</v>
      </c>
      <c r="C6" s="23" t="s">
        <v>13</v>
      </c>
      <c r="D6" s="12"/>
      <c r="E6" s="25">
        <f>A2</f>
        <v>0.21398374</v>
      </c>
      <c r="F6" s="25">
        <f t="shared" ref="F6:L6" si="1">E6+$D$3</f>
        <v>0.4215953213</v>
      </c>
      <c r="G6" s="25">
        <f t="shared" si="1"/>
        <v>0.6292069025</v>
      </c>
      <c r="H6" s="25">
        <f t="shared" si="1"/>
        <v>0.8368184838</v>
      </c>
      <c r="I6" s="25">
        <f t="shared" si="1"/>
        <v>1.044430065</v>
      </c>
      <c r="J6" s="25">
        <f t="shared" si="1"/>
        <v>1.252041646</v>
      </c>
      <c r="K6" s="25">
        <f t="shared" si="1"/>
        <v>1.459653228</v>
      </c>
      <c r="L6" s="25">
        <f t="shared" si="1"/>
        <v>1.667264809</v>
      </c>
    </row>
    <row r="7">
      <c r="A7" s="9">
        <v>0.49488379</v>
      </c>
      <c r="C7" s="23" t="s">
        <v>14</v>
      </c>
      <c r="D7" s="12"/>
      <c r="E7" s="25">
        <f t="shared" ref="E7:L7" si="2">E6+$D$3</f>
        <v>0.4215953213</v>
      </c>
      <c r="F7" s="25">
        <f t="shared" si="2"/>
        <v>0.6292069025</v>
      </c>
      <c r="G7" s="25">
        <f t="shared" si="2"/>
        <v>0.8368184838</v>
      </c>
      <c r="H7" s="25">
        <f t="shared" si="2"/>
        <v>1.044430065</v>
      </c>
      <c r="I7" s="25">
        <f t="shared" si="2"/>
        <v>1.252041646</v>
      </c>
      <c r="J7" s="25">
        <f t="shared" si="2"/>
        <v>1.459653228</v>
      </c>
      <c r="K7" s="25">
        <f t="shared" si="2"/>
        <v>1.667264809</v>
      </c>
      <c r="L7" s="25">
        <f t="shared" si="2"/>
        <v>1.87487639</v>
      </c>
    </row>
    <row r="8">
      <c r="A8" s="9">
        <v>0.50409524</v>
      </c>
      <c r="C8" s="23" t="s">
        <v>6</v>
      </c>
      <c r="D8" s="12"/>
      <c r="E8" s="29">
        <f>COUNTIFS($A$2:$A$101, "&gt;=0,21398",$A$2:$A$101, "&lt;0,4216")</f>
        <v>4</v>
      </c>
      <c r="F8" s="29">
        <f>COUNTIFS($A$2:$A$101, "&gt;=0,42160",$A$2:$A$101, "&lt;0,62921")</f>
        <v>10</v>
      </c>
      <c r="G8" s="29">
        <f>COUNTIFS($A$2:$A$101, "&gt;=0,62921",$A$2:$A$101, "&lt;0,83682")</f>
        <v>24</v>
      </c>
      <c r="H8" s="29">
        <f>COUNTIFS($A$2:$A$101, "&gt;=0,83682",$A$2:$A$101, "&lt;1,04443")</f>
        <v>22</v>
      </c>
      <c r="I8" s="29">
        <f>COUNTIFS($A$2:$A$101, "&gt;=1,04443",$A$2:$A$101, "&lt;1,25204")</f>
        <v>23</v>
      </c>
      <c r="J8" s="29">
        <f>COUNTIFS($A$2:$A$101, "&gt;=1,25204",$A$2:$A$101, "&lt;1,45965")</f>
        <v>13</v>
      </c>
      <c r="K8" s="29">
        <f>COUNTIFS($A$2:$A$101, "&gt;=1,45965",$A$2:$A$101, "&lt;1,66726")</f>
        <v>2</v>
      </c>
      <c r="L8" s="29">
        <f>COUNTIFS($A$2:$A$101, "&gt;=1,66726",$A$2:$A$101, "&lt;=1,87488")</f>
        <v>2</v>
      </c>
    </row>
    <row r="9">
      <c r="A9" s="9">
        <v>0.53930926</v>
      </c>
      <c r="C9" s="23" t="s">
        <v>16</v>
      </c>
      <c r="D9" s="12"/>
      <c r="E9" s="25">
        <f t="shared" ref="E9:L9" si="3">SUM(E6:E7)/2</f>
        <v>0.3177895306</v>
      </c>
      <c r="F9" s="25">
        <f t="shared" si="3"/>
        <v>0.5254011119</v>
      </c>
      <c r="G9" s="25">
        <f t="shared" si="3"/>
        <v>0.7330126931</v>
      </c>
      <c r="H9" s="25">
        <f t="shared" si="3"/>
        <v>0.9406242744</v>
      </c>
      <c r="I9" s="25">
        <f t="shared" si="3"/>
        <v>1.148235856</v>
      </c>
      <c r="J9" s="25">
        <f t="shared" si="3"/>
        <v>1.355847437</v>
      </c>
      <c r="K9" s="25">
        <f t="shared" si="3"/>
        <v>1.563459018</v>
      </c>
      <c r="L9" s="25">
        <f t="shared" si="3"/>
        <v>1.771070599</v>
      </c>
    </row>
    <row r="10">
      <c r="A10" s="9">
        <v>0.5468639</v>
      </c>
      <c r="C10" s="8" t="s">
        <v>7</v>
      </c>
      <c r="D10" s="12"/>
      <c r="E10" s="32">
        <f>E8</f>
        <v>4</v>
      </c>
      <c r="F10" s="32">
        <f t="shared" ref="F10:L10" si="4">E10+F8</f>
        <v>14</v>
      </c>
      <c r="G10" s="32">
        <f t="shared" si="4"/>
        <v>38</v>
      </c>
      <c r="H10" s="32">
        <f t="shared" si="4"/>
        <v>60</v>
      </c>
      <c r="I10" s="32">
        <f t="shared" si="4"/>
        <v>83</v>
      </c>
      <c r="J10" s="32">
        <f t="shared" si="4"/>
        <v>96</v>
      </c>
      <c r="K10" s="32">
        <f t="shared" si="4"/>
        <v>98</v>
      </c>
      <c r="L10" s="32">
        <f t="shared" si="4"/>
        <v>100</v>
      </c>
    </row>
    <row r="11">
      <c r="A11" s="9">
        <v>0.59025817</v>
      </c>
      <c r="C11" s="8" t="s">
        <v>8</v>
      </c>
      <c r="D11" s="12"/>
      <c r="E11" s="33">
        <f t="shared" ref="E11:L11" si="5">E10/$D$1</f>
        <v>0.04</v>
      </c>
      <c r="F11" s="33">
        <f t="shared" si="5"/>
        <v>0.14</v>
      </c>
      <c r="G11" s="33">
        <f t="shared" si="5"/>
        <v>0.38</v>
      </c>
      <c r="H11" s="33">
        <f t="shared" si="5"/>
        <v>0.6</v>
      </c>
      <c r="I11" s="33">
        <f t="shared" si="5"/>
        <v>0.83</v>
      </c>
      <c r="J11" s="33">
        <f t="shared" si="5"/>
        <v>0.96</v>
      </c>
      <c r="K11" s="33">
        <f t="shared" si="5"/>
        <v>0.98</v>
      </c>
      <c r="L11" s="33">
        <f t="shared" si="5"/>
        <v>1</v>
      </c>
    </row>
    <row r="12">
      <c r="A12" s="9">
        <v>0.6048676</v>
      </c>
    </row>
    <row r="13">
      <c r="A13" s="9">
        <v>0.60738125</v>
      </c>
    </row>
    <row r="14">
      <c r="A14" s="9">
        <v>0.60987357</v>
      </c>
    </row>
    <row r="15">
      <c r="A15" s="9">
        <v>0.61109646</v>
      </c>
    </row>
    <row r="16">
      <c r="A16" s="9">
        <v>0.63185447</v>
      </c>
    </row>
    <row r="17">
      <c r="A17" s="9">
        <v>0.65239474</v>
      </c>
    </row>
    <row r="18">
      <c r="A18" s="9">
        <v>0.66502074</v>
      </c>
    </row>
    <row r="19">
      <c r="A19" s="9">
        <v>0.66566206</v>
      </c>
    </row>
    <row r="20">
      <c r="A20" s="9">
        <v>0.67329946</v>
      </c>
    </row>
    <row r="21">
      <c r="A21" s="9">
        <v>0.68639066</v>
      </c>
    </row>
    <row r="22">
      <c r="A22" s="9">
        <v>0.69646316</v>
      </c>
    </row>
    <row r="23">
      <c r="A23" s="9">
        <v>0.71265086</v>
      </c>
    </row>
    <row r="24">
      <c r="A24" s="9">
        <v>0.71522997</v>
      </c>
    </row>
    <row r="25">
      <c r="A25" s="9">
        <v>0.72192621</v>
      </c>
    </row>
    <row r="26">
      <c r="A26" s="9">
        <v>0.72361969</v>
      </c>
    </row>
    <row r="27">
      <c r="A27" s="9">
        <v>0.74979352</v>
      </c>
    </row>
    <row r="28">
      <c r="A28" s="9">
        <v>0.75776634</v>
      </c>
    </row>
    <row r="29">
      <c r="A29" s="9">
        <v>0.76771727</v>
      </c>
    </row>
    <row r="30">
      <c r="A30" s="9">
        <v>0.77406981</v>
      </c>
    </row>
    <row r="31">
      <c r="A31" s="9">
        <v>0.77680747</v>
      </c>
    </row>
    <row r="32">
      <c r="A32" s="9">
        <v>0.78161594</v>
      </c>
    </row>
    <row r="33">
      <c r="A33" s="9">
        <v>0.78632108</v>
      </c>
    </row>
    <row r="34">
      <c r="A34" s="9">
        <v>0.78720264</v>
      </c>
    </row>
    <row r="35">
      <c r="A35" s="9">
        <v>0.79865011</v>
      </c>
    </row>
    <row r="36">
      <c r="A36" s="9">
        <v>0.81526016</v>
      </c>
    </row>
    <row r="37">
      <c r="A37" s="9">
        <v>0.82302015</v>
      </c>
    </row>
    <row r="38">
      <c r="A38" s="9">
        <v>0.82355366</v>
      </c>
    </row>
    <row r="39">
      <c r="A39" s="9">
        <v>0.83580503</v>
      </c>
    </row>
    <row r="40">
      <c r="A40" s="9">
        <v>0.84943463</v>
      </c>
    </row>
    <row r="41">
      <c r="A41" s="9">
        <v>0.85890088</v>
      </c>
    </row>
    <row r="42">
      <c r="A42" s="9">
        <v>0.87918459</v>
      </c>
    </row>
    <row r="43">
      <c r="A43" s="9">
        <v>0.88126134</v>
      </c>
    </row>
    <row r="44">
      <c r="A44" s="9">
        <v>0.8827651</v>
      </c>
    </row>
    <row r="45">
      <c r="A45" s="9">
        <v>0.88719158</v>
      </c>
    </row>
    <row r="46">
      <c r="A46" s="9">
        <v>0.90625883</v>
      </c>
    </row>
    <row r="47">
      <c r="A47" s="9">
        <v>0.91103144</v>
      </c>
    </row>
    <row r="48">
      <c r="A48" s="9">
        <v>0.92217984</v>
      </c>
    </row>
    <row r="49">
      <c r="A49" s="9">
        <v>0.9416058</v>
      </c>
    </row>
    <row r="50">
      <c r="A50" s="9">
        <v>0.95130778</v>
      </c>
    </row>
    <row r="51">
      <c r="A51" s="9">
        <v>0.954333</v>
      </c>
    </row>
    <row r="52">
      <c r="A52" s="9">
        <v>0.9738463</v>
      </c>
    </row>
    <row r="53">
      <c r="A53" s="9">
        <v>0.97412237</v>
      </c>
    </row>
    <row r="54">
      <c r="A54" s="9">
        <v>0.98420392</v>
      </c>
    </row>
    <row r="55">
      <c r="A55" s="9">
        <v>0.99101069</v>
      </c>
    </row>
    <row r="56">
      <c r="A56" s="9">
        <v>0.99578226</v>
      </c>
    </row>
    <row r="57">
      <c r="A57" s="9">
        <v>1.00136848</v>
      </c>
    </row>
    <row r="58">
      <c r="A58" s="9">
        <v>1.00298477</v>
      </c>
    </row>
    <row r="59">
      <c r="A59" s="9">
        <v>1.02453946</v>
      </c>
    </row>
    <row r="60">
      <c r="A60" s="9">
        <v>1.02887585</v>
      </c>
    </row>
    <row r="61">
      <c r="A61" s="9">
        <v>1.0391314</v>
      </c>
    </row>
    <row r="62">
      <c r="A62" s="9">
        <v>1.0515177</v>
      </c>
    </row>
    <row r="63">
      <c r="A63" s="9">
        <v>1.05932474</v>
      </c>
    </row>
    <row r="64">
      <c r="A64" s="9">
        <v>1.06382694</v>
      </c>
    </row>
    <row r="65">
      <c r="A65" s="9">
        <v>1.06430415</v>
      </c>
    </row>
    <row r="66">
      <c r="A66" s="9">
        <v>1.07515286</v>
      </c>
    </row>
    <row r="67">
      <c r="A67" s="9">
        <v>1.07884146</v>
      </c>
    </row>
    <row r="68">
      <c r="A68" s="9">
        <v>1.09453619</v>
      </c>
    </row>
    <row r="69">
      <c r="A69" s="9">
        <v>1.0979642</v>
      </c>
    </row>
    <row r="70">
      <c r="A70" s="9">
        <v>1.10304182</v>
      </c>
    </row>
    <row r="71">
      <c r="A71" s="9">
        <v>1.10711803</v>
      </c>
    </row>
    <row r="72">
      <c r="A72" s="9">
        <v>1.12753343</v>
      </c>
    </row>
    <row r="73">
      <c r="A73" s="9">
        <v>1.14285583</v>
      </c>
    </row>
    <row r="74">
      <c r="A74" s="9">
        <v>1.16915277</v>
      </c>
    </row>
    <row r="75">
      <c r="A75" s="9">
        <v>1.18346139</v>
      </c>
    </row>
    <row r="76">
      <c r="A76" s="9">
        <v>1.20567321</v>
      </c>
    </row>
    <row r="77">
      <c r="A77" s="9">
        <v>1.21496283</v>
      </c>
    </row>
    <row r="78">
      <c r="A78" s="9">
        <v>1.21582933</v>
      </c>
    </row>
    <row r="79">
      <c r="A79" s="9">
        <v>1.22896107</v>
      </c>
    </row>
    <row r="80">
      <c r="A80" s="9">
        <v>1.23004829</v>
      </c>
    </row>
    <row r="81">
      <c r="A81" s="9">
        <v>1.23527671</v>
      </c>
    </row>
    <row r="82">
      <c r="A82" s="9">
        <v>1.24560914</v>
      </c>
    </row>
    <row r="83">
      <c r="A83" s="9">
        <v>1.24597822</v>
      </c>
    </row>
    <row r="84">
      <c r="A84" s="9">
        <v>1.25015887</v>
      </c>
    </row>
    <row r="85">
      <c r="A85" s="9">
        <v>1.25494818</v>
      </c>
    </row>
    <row r="86">
      <c r="A86" s="9">
        <v>1.25641624</v>
      </c>
    </row>
    <row r="87">
      <c r="A87" s="9">
        <v>1.31749231</v>
      </c>
    </row>
    <row r="88">
      <c r="A88" s="9">
        <v>1.32623785</v>
      </c>
    </row>
    <row r="89">
      <c r="A89" s="9">
        <v>1.32777678</v>
      </c>
    </row>
    <row r="90">
      <c r="A90" s="9">
        <v>1.36443751</v>
      </c>
    </row>
    <row r="91">
      <c r="A91" s="9">
        <v>1.38270281</v>
      </c>
    </row>
    <row r="92">
      <c r="A92" s="9">
        <v>1.3846759</v>
      </c>
    </row>
    <row r="93">
      <c r="A93" s="9">
        <v>1.39038211</v>
      </c>
    </row>
    <row r="94">
      <c r="A94" s="9">
        <v>1.39925669</v>
      </c>
    </row>
    <row r="95">
      <c r="A95" s="9">
        <v>1.40929416</v>
      </c>
    </row>
    <row r="96">
      <c r="A96" s="9">
        <v>1.45221163</v>
      </c>
    </row>
    <row r="97">
      <c r="A97" s="9">
        <v>1.45686546</v>
      </c>
    </row>
    <row r="98">
      <c r="A98" s="9">
        <v>1.49160615</v>
      </c>
    </row>
    <row r="99">
      <c r="A99" s="9">
        <v>1.51354811</v>
      </c>
    </row>
    <row r="100">
      <c r="A100" s="9">
        <v>1.73649997</v>
      </c>
    </row>
    <row r="101">
      <c r="A101" s="9">
        <v>1.87487639</v>
      </c>
    </row>
    <row r="102">
      <c r="A102" s="35"/>
    </row>
  </sheetData>
  <mergeCells count="7">
    <mergeCell ref="C5:E5"/>
    <mergeCell ref="C6:D6"/>
    <mergeCell ref="C7:D7"/>
    <mergeCell ref="C8:D8"/>
    <mergeCell ref="C9:D9"/>
    <mergeCell ref="C10:D10"/>
    <mergeCell ref="C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1</v>
      </c>
      <c r="C1" s="5" t="s">
        <v>4</v>
      </c>
      <c r="D1" s="7">
        <v>30.0</v>
      </c>
    </row>
    <row r="2">
      <c r="A2" s="13">
        <v>2.0</v>
      </c>
      <c r="C2" s="11" t="s">
        <v>9</v>
      </c>
      <c r="D2" s="15">
        <f>ROUNDUP(1+1.4*ln(D1))</f>
        <v>6</v>
      </c>
    </row>
    <row r="3">
      <c r="A3" s="13">
        <v>2.0</v>
      </c>
      <c r="C3" s="17" t="s">
        <v>10</v>
      </c>
      <c r="D3" s="15">
        <f>(A31-A2)/D2</f>
        <v>0.5</v>
      </c>
    </row>
    <row r="4">
      <c r="A4" s="13">
        <v>2.0</v>
      </c>
    </row>
    <row r="5">
      <c r="A5" s="13">
        <v>2.0</v>
      </c>
      <c r="C5" s="37" t="s">
        <v>11</v>
      </c>
      <c r="D5" s="20"/>
      <c r="E5" s="20"/>
      <c r="F5" s="38"/>
      <c r="G5" s="38"/>
      <c r="H5" s="38"/>
      <c r="I5" s="38"/>
      <c r="J5" s="38"/>
    </row>
    <row r="6">
      <c r="A6" s="13">
        <v>2.0</v>
      </c>
      <c r="C6" s="23" t="s">
        <v>13</v>
      </c>
      <c r="D6" s="12"/>
      <c r="E6" s="39">
        <f>A2</f>
        <v>2</v>
      </c>
      <c r="F6" s="39">
        <f t="shared" ref="F6:J6" si="1">E6+$D$3</f>
        <v>2.5</v>
      </c>
      <c r="G6" s="39">
        <f t="shared" si="1"/>
        <v>3</v>
      </c>
      <c r="H6" s="39">
        <f t="shared" si="1"/>
        <v>3.5</v>
      </c>
      <c r="I6" s="39">
        <f t="shared" si="1"/>
        <v>4</v>
      </c>
      <c r="J6" s="39">
        <f t="shared" si="1"/>
        <v>4.5</v>
      </c>
      <c r="K6" s="40"/>
      <c r="L6" s="40"/>
    </row>
    <row r="7">
      <c r="A7" s="13">
        <v>2.0</v>
      </c>
      <c r="C7" s="23" t="s">
        <v>14</v>
      </c>
      <c r="D7" s="12"/>
      <c r="E7" s="39">
        <f t="shared" ref="E7:J7" si="2">E6+$D$3</f>
        <v>2.5</v>
      </c>
      <c r="F7" s="39">
        <f t="shared" si="2"/>
        <v>3</v>
      </c>
      <c r="G7" s="39">
        <f t="shared" si="2"/>
        <v>3.5</v>
      </c>
      <c r="H7" s="39">
        <f t="shared" si="2"/>
        <v>4</v>
      </c>
      <c r="I7" s="39">
        <f t="shared" si="2"/>
        <v>4.5</v>
      </c>
      <c r="J7" s="39">
        <f t="shared" si="2"/>
        <v>5</v>
      </c>
      <c r="K7" s="40"/>
      <c r="L7" s="40"/>
    </row>
    <row r="8">
      <c r="A8" s="13">
        <v>3.0</v>
      </c>
      <c r="C8" s="23" t="s">
        <v>6</v>
      </c>
      <c r="D8" s="12"/>
      <c r="E8" s="41">
        <f>COUNTIFS($A$2:$A$31, "&gt;=2",$A$2:$A$31, "&lt;2,5")</f>
        <v>6</v>
      </c>
      <c r="F8" s="41">
        <f>COUNTIFS($A$2:$A$31, "&gt;=2,5",$A$2:$A$31, "&lt;3,0")</f>
        <v>0</v>
      </c>
      <c r="G8" s="41">
        <f>COUNTIFS($A$2:$A$31, "&gt;=3",$A$2:$A$31, "&lt;3,5")</f>
        <v>11</v>
      </c>
      <c r="H8" s="41">
        <f>COUNTIFS($A$2:$A$31, "&gt;=3,5",$A$2:$A$31, "&lt;4")</f>
        <v>0</v>
      </c>
      <c r="I8" s="41">
        <f>COUNTIFS($A$2:$A$31, "&gt;=4",$A$2:$A$31, "&lt;4,5")</f>
        <v>9</v>
      </c>
      <c r="J8" s="41">
        <f>COUNTIFS($A$2:$A$31, "&gt;=4,5",$A$2:$A$31, "&lt;=5")</f>
        <v>4</v>
      </c>
      <c r="K8" s="42"/>
      <c r="L8" s="42"/>
    </row>
    <row r="9">
      <c r="A9" s="13">
        <v>3.0</v>
      </c>
      <c r="C9" s="23" t="s">
        <v>16</v>
      </c>
      <c r="D9" s="12"/>
      <c r="E9" s="39">
        <f t="shared" ref="E9:J9" si="3">SUM(E6:E7)/2</f>
        <v>2.25</v>
      </c>
      <c r="F9" s="39">
        <f t="shared" si="3"/>
        <v>2.75</v>
      </c>
      <c r="G9" s="39">
        <f t="shared" si="3"/>
        <v>3.25</v>
      </c>
      <c r="H9" s="39">
        <f t="shared" si="3"/>
        <v>3.75</v>
      </c>
      <c r="I9" s="39">
        <f t="shared" si="3"/>
        <v>4.25</v>
      </c>
      <c r="J9" s="39">
        <f t="shared" si="3"/>
        <v>4.75</v>
      </c>
      <c r="K9" s="40"/>
      <c r="L9" s="40"/>
    </row>
    <row r="10">
      <c r="A10" s="13">
        <v>3.0</v>
      </c>
      <c r="C10" s="8" t="s">
        <v>7</v>
      </c>
      <c r="D10" s="12"/>
      <c r="E10" s="43">
        <f>E8</f>
        <v>6</v>
      </c>
      <c r="F10" s="43">
        <f t="shared" ref="F10:J10" si="4">E10+F8</f>
        <v>6</v>
      </c>
      <c r="G10" s="43">
        <f t="shared" si="4"/>
        <v>17</v>
      </c>
      <c r="H10" s="43">
        <f t="shared" si="4"/>
        <v>17</v>
      </c>
      <c r="I10" s="43">
        <f t="shared" si="4"/>
        <v>26</v>
      </c>
      <c r="J10" s="43">
        <f t="shared" si="4"/>
        <v>30</v>
      </c>
      <c r="K10" s="44"/>
      <c r="L10" s="44"/>
    </row>
    <row r="11">
      <c r="A11" s="13">
        <v>3.0</v>
      </c>
      <c r="C11" s="8" t="s">
        <v>8</v>
      </c>
      <c r="D11" s="12"/>
      <c r="E11" s="45">
        <f t="shared" ref="E11:J11" si="5">E10/$D$1</f>
        <v>0.2</v>
      </c>
      <c r="F11" s="45">
        <f t="shared" si="5"/>
        <v>0.2</v>
      </c>
      <c r="G11" s="45">
        <f t="shared" si="5"/>
        <v>0.5666666667</v>
      </c>
      <c r="H11" s="45">
        <f t="shared" si="5"/>
        <v>0.5666666667</v>
      </c>
      <c r="I11" s="45">
        <f t="shared" si="5"/>
        <v>0.8666666667</v>
      </c>
      <c r="J11" s="45">
        <f t="shared" si="5"/>
        <v>1</v>
      </c>
      <c r="K11" s="44"/>
      <c r="L11" s="44"/>
    </row>
    <row r="12">
      <c r="A12" s="13">
        <v>3.0</v>
      </c>
    </row>
    <row r="13">
      <c r="A13" s="13">
        <v>3.0</v>
      </c>
    </row>
    <row r="14">
      <c r="A14" s="13">
        <v>3.0</v>
      </c>
    </row>
    <row r="15">
      <c r="A15" s="13">
        <v>3.0</v>
      </c>
    </row>
    <row r="16">
      <c r="A16" s="13">
        <v>3.0</v>
      </c>
    </row>
    <row r="17">
      <c r="A17" s="13">
        <v>3.0</v>
      </c>
    </row>
    <row r="18">
      <c r="A18" s="13">
        <v>3.0</v>
      </c>
    </row>
    <row r="19">
      <c r="A19" s="13">
        <v>4.0</v>
      </c>
    </row>
    <row r="20">
      <c r="A20" s="13">
        <v>4.0</v>
      </c>
    </row>
    <row r="21">
      <c r="A21" s="13">
        <v>4.0</v>
      </c>
    </row>
    <row r="22">
      <c r="A22" s="13">
        <v>4.0</v>
      </c>
    </row>
    <row r="23">
      <c r="A23" s="13">
        <v>4.0</v>
      </c>
    </row>
    <row r="24">
      <c r="A24" s="13">
        <v>4.0</v>
      </c>
    </row>
    <row r="25">
      <c r="A25" s="13">
        <v>4.0</v>
      </c>
    </row>
    <row r="26">
      <c r="A26" s="13">
        <v>4.0</v>
      </c>
    </row>
    <row r="27">
      <c r="A27" s="13">
        <v>4.0</v>
      </c>
    </row>
    <row r="28">
      <c r="A28" s="13">
        <v>5.0</v>
      </c>
    </row>
    <row r="29">
      <c r="A29" s="13">
        <v>5.0</v>
      </c>
    </row>
    <row r="30">
      <c r="A30" s="13">
        <v>5.0</v>
      </c>
    </row>
    <row r="31">
      <c r="A31" s="13">
        <v>5.0</v>
      </c>
    </row>
  </sheetData>
  <mergeCells count="7">
    <mergeCell ref="C5:E5"/>
    <mergeCell ref="C6:D6"/>
    <mergeCell ref="C7:D7"/>
    <mergeCell ref="C8:D8"/>
    <mergeCell ref="C9:D9"/>
    <mergeCell ref="C10:D10"/>
    <mergeCell ref="C11:D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C1" s="5" t="s">
        <v>4</v>
      </c>
      <c r="D1" s="7">
        <v>30.0</v>
      </c>
    </row>
    <row r="2">
      <c r="A2" s="9">
        <v>10.0</v>
      </c>
      <c r="C2" s="11" t="s">
        <v>9</v>
      </c>
      <c r="D2" s="15">
        <f>ROUNDUP(1+1.4*ln(D1))</f>
        <v>6</v>
      </c>
    </row>
    <row r="3">
      <c r="A3" s="9">
        <v>11.0</v>
      </c>
      <c r="C3" s="17" t="s">
        <v>10</v>
      </c>
      <c r="D3" s="15">
        <f>(A31-A2)/D2</f>
        <v>1.666666667</v>
      </c>
    </row>
    <row r="4">
      <c r="A4" s="9">
        <v>12.0</v>
      </c>
    </row>
    <row r="5">
      <c r="A5" s="9">
        <v>12.0</v>
      </c>
      <c r="C5" s="37" t="s">
        <v>11</v>
      </c>
      <c r="D5" s="20"/>
      <c r="E5" s="20"/>
      <c r="F5" s="38"/>
      <c r="G5" s="38"/>
      <c r="H5" s="38"/>
      <c r="I5" s="38"/>
      <c r="J5" s="38"/>
    </row>
    <row r="6">
      <c r="A6" s="9">
        <v>13.0</v>
      </c>
      <c r="C6" s="23" t="s">
        <v>13</v>
      </c>
      <c r="D6" s="12"/>
      <c r="E6" s="39">
        <f>A2</f>
        <v>10</v>
      </c>
      <c r="F6" s="39">
        <f t="shared" ref="F6:J6" si="1">E6+$D$3</f>
        <v>11.66666667</v>
      </c>
      <c r="G6" s="39">
        <f t="shared" si="1"/>
        <v>13.33333333</v>
      </c>
      <c r="H6" s="39">
        <f t="shared" si="1"/>
        <v>15</v>
      </c>
      <c r="I6" s="39">
        <f t="shared" si="1"/>
        <v>16.66666667</v>
      </c>
      <c r="J6" s="39">
        <f t="shared" si="1"/>
        <v>18.33333333</v>
      </c>
    </row>
    <row r="7">
      <c r="A7" s="9">
        <v>13.0</v>
      </c>
      <c r="C7" s="23" t="s">
        <v>14</v>
      </c>
      <c r="D7" s="12"/>
      <c r="E7" s="39">
        <f t="shared" ref="E7:J7" si="2">E6+$D$3</f>
        <v>11.66666667</v>
      </c>
      <c r="F7" s="39">
        <f t="shared" si="2"/>
        <v>13.33333333</v>
      </c>
      <c r="G7" s="39">
        <f t="shared" si="2"/>
        <v>15</v>
      </c>
      <c r="H7" s="39">
        <f t="shared" si="2"/>
        <v>16.66666667</v>
      </c>
      <c r="I7" s="39">
        <f t="shared" si="2"/>
        <v>18.33333333</v>
      </c>
      <c r="J7" s="39">
        <f t="shared" si="2"/>
        <v>20</v>
      </c>
    </row>
    <row r="8">
      <c r="A8" s="9">
        <v>13.0</v>
      </c>
      <c r="C8" s="23" t="s">
        <v>6</v>
      </c>
      <c r="D8" s="12"/>
      <c r="E8" s="41">
        <f>COUNTIFS($A$2:$A$31, "&gt;=10",$A$2:$A$31, "&lt;11,7")</f>
        <v>2</v>
      </c>
      <c r="F8" s="41">
        <f>COUNTIFS($A$2:$A$31, "&gt;=11,7",$A$2:$A$31, "&lt;13,3")</f>
        <v>6</v>
      </c>
      <c r="G8" s="41">
        <f>COUNTIFS($A$2:$A$31, "&gt;=13,3",$A$2:$A$31, "&lt;15")</f>
        <v>4</v>
      </c>
      <c r="H8" s="41">
        <f>COUNTIFS($A$2:$A$31, "&gt;=15",$A$2:$A$31, "&lt;16,7")</f>
        <v>11</v>
      </c>
      <c r="I8" s="41">
        <f>COUNTIFS($A$2:$A$31, "&gt;=16,7",$A$2:$A$31, "&lt;18,3")</f>
        <v>3</v>
      </c>
      <c r="J8" s="41">
        <f>COUNTIFS($A$2:$A$31, "&gt;=18,3",$A$2:$A$31, "&lt;=20")</f>
        <v>4</v>
      </c>
    </row>
    <row r="9">
      <c r="A9" s="9">
        <v>13.0</v>
      </c>
      <c r="C9" s="23" t="s">
        <v>16</v>
      </c>
      <c r="D9" s="12"/>
      <c r="E9" s="39">
        <f t="shared" ref="E9:J9" si="3">SUM(E6:E7)/2</f>
        <v>10.83333333</v>
      </c>
      <c r="F9" s="39">
        <f t="shared" si="3"/>
        <v>12.5</v>
      </c>
      <c r="G9" s="39">
        <f t="shared" si="3"/>
        <v>14.16666667</v>
      </c>
      <c r="H9" s="39">
        <f t="shared" si="3"/>
        <v>15.83333333</v>
      </c>
      <c r="I9" s="39">
        <f t="shared" si="3"/>
        <v>17.5</v>
      </c>
      <c r="J9" s="39">
        <f t="shared" si="3"/>
        <v>19.16666667</v>
      </c>
    </row>
    <row r="10">
      <c r="A10" s="9">
        <v>14.0</v>
      </c>
      <c r="C10" s="8" t="s">
        <v>7</v>
      </c>
      <c r="D10" s="12"/>
      <c r="E10" s="43">
        <f>E8</f>
        <v>2</v>
      </c>
      <c r="F10" s="43">
        <f t="shared" ref="F10:J10" si="4">E10+F8</f>
        <v>8</v>
      </c>
      <c r="G10" s="43">
        <f t="shared" si="4"/>
        <v>12</v>
      </c>
      <c r="H10" s="43">
        <f t="shared" si="4"/>
        <v>23</v>
      </c>
      <c r="I10" s="43">
        <f t="shared" si="4"/>
        <v>26</v>
      </c>
      <c r="J10" s="43">
        <f t="shared" si="4"/>
        <v>30</v>
      </c>
    </row>
    <row r="11">
      <c r="A11" s="9">
        <v>14.0</v>
      </c>
      <c r="C11" s="8" t="s">
        <v>8</v>
      </c>
      <c r="D11" s="12"/>
      <c r="E11" s="45">
        <f t="shared" ref="E11:J11" si="5">E10/$D$1</f>
        <v>0.06666666667</v>
      </c>
      <c r="F11" s="45">
        <f t="shared" si="5"/>
        <v>0.2666666667</v>
      </c>
      <c r="G11" s="45">
        <f t="shared" si="5"/>
        <v>0.4</v>
      </c>
      <c r="H11" s="45">
        <f t="shared" si="5"/>
        <v>0.7666666667</v>
      </c>
      <c r="I11" s="45">
        <f t="shared" si="5"/>
        <v>0.8666666667</v>
      </c>
      <c r="J11" s="45">
        <f t="shared" si="5"/>
        <v>1</v>
      </c>
    </row>
    <row r="12">
      <c r="A12" s="9">
        <v>14.0</v>
      </c>
    </row>
    <row r="13">
      <c r="A13" s="9">
        <v>14.0</v>
      </c>
    </row>
    <row r="14">
      <c r="A14" s="9">
        <v>15.0</v>
      </c>
    </row>
    <row r="15">
      <c r="A15" s="9">
        <v>15.0</v>
      </c>
    </row>
    <row r="16">
      <c r="A16" s="9">
        <v>15.0</v>
      </c>
    </row>
    <row r="17">
      <c r="A17" s="9">
        <v>15.0</v>
      </c>
    </row>
    <row r="18">
      <c r="A18" s="9">
        <v>15.0</v>
      </c>
    </row>
    <row r="19">
      <c r="A19" s="9">
        <v>15.0</v>
      </c>
    </row>
    <row r="20">
      <c r="A20" s="9">
        <v>16.0</v>
      </c>
    </row>
    <row r="21">
      <c r="A21" s="9">
        <v>16.0</v>
      </c>
    </row>
    <row r="22">
      <c r="A22" s="9">
        <v>16.0</v>
      </c>
    </row>
    <row r="23">
      <c r="A23" s="9">
        <v>16.0</v>
      </c>
    </row>
    <row r="24">
      <c r="A24" s="9">
        <v>16.0</v>
      </c>
    </row>
    <row r="25">
      <c r="A25" s="9">
        <v>17.0</v>
      </c>
    </row>
    <row r="26">
      <c r="A26" s="9">
        <v>17.0</v>
      </c>
    </row>
    <row r="27">
      <c r="A27" s="9">
        <v>18.0</v>
      </c>
    </row>
    <row r="28">
      <c r="A28" s="9">
        <v>19.0</v>
      </c>
    </row>
    <row r="29">
      <c r="A29" s="9">
        <v>19.0</v>
      </c>
    </row>
    <row r="30">
      <c r="A30" s="9">
        <v>20.0</v>
      </c>
    </row>
    <row r="31">
      <c r="A31" s="9">
        <v>20.0</v>
      </c>
    </row>
  </sheetData>
  <mergeCells count="7">
    <mergeCell ref="C5:E5"/>
    <mergeCell ref="C6:D6"/>
    <mergeCell ref="C7:D7"/>
    <mergeCell ref="C8:D8"/>
    <mergeCell ref="C9:D9"/>
    <mergeCell ref="C10:D10"/>
    <mergeCell ref="C11:D11"/>
  </mergeCells>
  <drawing r:id="rId1"/>
</worksheet>
</file>