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8\"/>
    </mc:Choice>
  </mc:AlternateContent>
  <xr:revisionPtr revIDLastSave="0" documentId="13_ncr:1_{2450828C-F6B5-45B6-BD76-8A9A166FB5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1" i="1" l="1"/>
  <c r="B60" i="1"/>
  <c r="B56" i="1"/>
  <c r="B54" i="1"/>
  <c r="B51" i="1"/>
  <c r="B50" i="1"/>
  <c r="B49" i="1"/>
  <c r="G41" i="1"/>
  <c r="H41" i="1"/>
  <c r="I41" i="1"/>
  <c r="J41" i="1"/>
  <c r="G42" i="1"/>
  <c r="H42" i="1"/>
  <c r="I42" i="1"/>
  <c r="J4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B45" i="1"/>
  <c r="B44" i="1"/>
  <c r="C42" i="1"/>
  <c r="D42" i="1"/>
  <c r="E42" i="1"/>
  <c r="F42" i="1"/>
  <c r="B42" i="1"/>
  <c r="C41" i="1"/>
  <c r="D41" i="1"/>
  <c r="E41" i="1"/>
  <c r="F41" i="1"/>
  <c r="B41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F26" i="1"/>
  <c r="E26" i="1"/>
  <c r="D26" i="1"/>
  <c r="D8" i="1"/>
  <c r="E8" i="1" s="1"/>
  <c r="F8" i="1" s="1"/>
  <c r="C8" i="1"/>
  <c r="B8" i="1"/>
  <c r="D7" i="1"/>
  <c r="E7" i="1" s="1"/>
  <c r="F7" i="1" s="1"/>
  <c r="C7" i="1"/>
  <c r="B7" i="1"/>
  <c r="B5" i="1"/>
  <c r="B4" i="1"/>
</calcChain>
</file>

<file path=xl/sharedStrings.xml><?xml version="1.0" encoding="utf-8"?>
<sst xmlns="http://schemas.openxmlformats.org/spreadsheetml/2006/main" count="42" uniqueCount="40">
  <si>
    <t>y</t>
  </si>
  <si>
    <t>x</t>
  </si>
  <si>
    <t>hx</t>
  </si>
  <si>
    <t>hy</t>
  </si>
  <si>
    <t>Границы x</t>
  </si>
  <si>
    <t>Границы y</t>
  </si>
  <si>
    <t>№п/п</t>
  </si>
  <si>
    <t>Сумма</t>
  </si>
  <si>
    <t>Срзнач</t>
  </si>
  <si>
    <t>y'=b0+b1*x</t>
  </si>
  <si>
    <t>Характер расположения точек показывает, что связь между точками выражается линейным уравнением регрессии</t>
  </si>
  <si>
    <t>x^2</t>
  </si>
  <si>
    <t>y^2</t>
  </si>
  <si>
    <t>xy</t>
  </si>
  <si>
    <t>y`</t>
  </si>
  <si>
    <t>y-y`</t>
  </si>
  <si>
    <t>(y-y`)^2</t>
  </si>
  <si>
    <t>|(y-y`)/y|</t>
  </si>
  <si>
    <t>b1</t>
  </si>
  <si>
    <t>b0</t>
  </si>
  <si>
    <t>Уравнение регрессии имеет вид</t>
  </si>
  <si>
    <t>y = 4,7743 + 0,3018*x</t>
  </si>
  <si>
    <t>При увеличении общей площади квартиры на 1 м кв. стоимость квартиры увеличивается на 0,3018 тыс. у.е.</t>
  </si>
  <si>
    <t>Средняя ошибка апроксимации, %</t>
  </si>
  <si>
    <t>Средний коэфицент эластичности</t>
  </si>
  <si>
    <t>Коэфицент корреляции</t>
  </si>
  <si>
    <t>k</t>
  </si>
  <si>
    <t>α</t>
  </si>
  <si>
    <t>t расч</t>
  </si>
  <si>
    <t>t кр</t>
  </si>
  <si>
    <t>Fрасч</t>
  </si>
  <si>
    <t>k1</t>
  </si>
  <si>
    <t>k2</t>
  </si>
  <si>
    <t>Fкр</t>
  </si>
  <si>
    <t>xp</t>
  </si>
  <si>
    <t>y`p</t>
  </si>
  <si>
    <t>При общей площади квартиры в 78.8 м*м возможная стоимость квартиры составляет 25,56 тыс. у.е.</t>
  </si>
  <si>
    <t>При увеличении площади квартиры на 1% ее стоимость возрастает на 0,806%</t>
  </si>
  <si>
    <t>r близок к 1 =&gt; связь близка к линейной</t>
  </si>
  <si>
    <t>t расч &gt; t кр =&gt; гипотеза Н1 =&gt; Общая площадь квартир оказывает существенное влияние на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</si>
</sst>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Лист1!$B$1:$P$1</c:f>
              <c:numCache>
                <c:formatCode>General</c:formatCode>
                <c:ptCount val="15"/>
                <c:pt idx="0">
                  <c:v>13.8</c:v>
                </c:pt>
                <c:pt idx="1">
                  <c:v>13.8</c:v>
                </c:pt>
                <c:pt idx="2">
                  <c:v>14</c:v>
                </c:pt>
                <c:pt idx="3">
                  <c:v>22.5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20.9</c:v>
                </c:pt>
                <c:pt idx="8">
                  <c:v>22</c:v>
                </c:pt>
                <c:pt idx="9">
                  <c:v>21.5</c:v>
                </c:pt>
                <c:pt idx="10">
                  <c:v>32</c:v>
                </c:pt>
                <c:pt idx="11">
                  <c:v>35</c:v>
                </c:pt>
                <c:pt idx="12">
                  <c:v>24</c:v>
                </c:pt>
                <c:pt idx="13">
                  <c:v>37.9</c:v>
                </c:pt>
                <c:pt idx="14">
                  <c:v>27.5</c:v>
                </c:pt>
              </c:numCache>
            </c:numRef>
          </c:xVal>
          <c:yVal>
            <c:numRef>
              <c:f>Лист1!$B$2:$P$2</c:f>
              <c:numCache>
                <c:formatCode>General</c:formatCode>
                <c:ptCount val="15"/>
                <c:pt idx="0">
                  <c:v>33</c:v>
                </c:pt>
                <c:pt idx="1">
                  <c:v>40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80</c:v>
                </c:pt>
                <c:pt idx="6">
                  <c:v>95</c:v>
                </c:pt>
                <c:pt idx="7">
                  <c:v>70</c:v>
                </c:pt>
                <c:pt idx="8">
                  <c:v>48</c:v>
                </c:pt>
                <c:pt idx="9">
                  <c:v>53</c:v>
                </c:pt>
                <c:pt idx="10">
                  <c:v>95</c:v>
                </c:pt>
                <c:pt idx="11">
                  <c:v>75</c:v>
                </c:pt>
                <c:pt idx="12">
                  <c:v>63</c:v>
                </c:pt>
                <c:pt idx="13">
                  <c:v>112</c:v>
                </c:pt>
                <c:pt idx="1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8-49EE-8A97-3C70CA0E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1336"/>
        <c:axId val="434891992"/>
      </c:scatterChart>
      <c:valAx>
        <c:axId val="4348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891992"/>
        <c:crosses val="autoZero"/>
        <c:crossBetween val="midCat"/>
      </c:valAx>
      <c:valAx>
        <c:axId val="4348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89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61912</xdr:rowOff>
    </xdr:from>
    <xdr:to>
      <xdr:col>7</xdr:col>
      <xdr:colOff>209550</xdr:colOff>
      <xdr:row>22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3DB0B69-EE6D-4A5B-852B-007C4F8D6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workbookViewId="0">
      <selection activeCell="K67" sqref="K67"/>
    </sheetView>
  </sheetViews>
  <sheetFormatPr defaultRowHeight="15" x14ac:dyDescent="0.25"/>
  <cols>
    <col min="1" max="1" width="15.140625" customWidth="1"/>
    <col min="13" max="13" width="11.28515625" customWidth="1"/>
  </cols>
  <sheetData>
    <row r="1" spans="1:16" x14ac:dyDescent="0.25">
      <c r="A1" s="3" t="s">
        <v>0</v>
      </c>
      <c r="B1" s="4">
        <v>13.8</v>
      </c>
      <c r="C1" s="4">
        <v>13.8</v>
      </c>
      <c r="D1" s="4">
        <v>14</v>
      </c>
      <c r="E1" s="4">
        <v>22.5</v>
      </c>
      <c r="F1" s="4">
        <v>24</v>
      </c>
      <c r="G1" s="4">
        <v>28</v>
      </c>
      <c r="H1" s="4">
        <v>32</v>
      </c>
      <c r="I1" s="4">
        <v>20.9</v>
      </c>
      <c r="J1" s="4">
        <v>22</v>
      </c>
      <c r="K1" s="4">
        <v>21.5</v>
      </c>
      <c r="L1" s="4">
        <v>32</v>
      </c>
      <c r="M1" s="4">
        <v>35</v>
      </c>
      <c r="N1" s="4">
        <v>24</v>
      </c>
      <c r="O1" s="4">
        <v>37.9</v>
      </c>
      <c r="P1" s="4">
        <v>27.5</v>
      </c>
    </row>
    <row r="2" spans="1:16" x14ac:dyDescent="0.25">
      <c r="A2" s="3" t="s">
        <v>1</v>
      </c>
      <c r="B2" s="4">
        <v>33</v>
      </c>
      <c r="C2" s="4">
        <v>40</v>
      </c>
      <c r="D2" s="4">
        <v>36</v>
      </c>
      <c r="E2" s="4">
        <v>60</v>
      </c>
      <c r="F2" s="4">
        <v>55</v>
      </c>
      <c r="G2" s="4">
        <v>80</v>
      </c>
      <c r="H2" s="4">
        <v>95</v>
      </c>
      <c r="I2" s="4">
        <v>70</v>
      </c>
      <c r="J2" s="4">
        <v>48</v>
      </c>
      <c r="K2" s="4">
        <v>53</v>
      </c>
      <c r="L2" s="4">
        <v>95</v>
      </c>
      <c r="M2" s="4">
        <v>75</v>
      </c>
      <c r="N2" s="4">
        <v>63</v>
      </c>
      <c r="O2" s="4">
        <v>112</v>
      </c>
      <c r="P2" s="4">
        <v>70</v>
      </c>
    </row>
    <row r="4" spans="1:16" x14ac:dyDescent="0.25">
      <c r="A4" s="2" t="s">
        <v>2</v>
      </c>
      <c r="B4" s="5">
        <f>(O2-B2)/5</f>
        <v>15.8</v>
      </c>
    </row>
    <row r="5" spans="1:16" x14ac:dyDescent="0.25">
      <c r="A5" s="2" t="s">
        <v>3</v>
      </c>
      <c r="B5" s="5">
        <f>(O1-B1)/5</f>
        <v>4.8199999999999994</v>
      </c>
    </row>
    <row r="7" spans="1:16" x14ac:dyDescent="0.25">
      <c r="A7" s="2" t="s">
        <v>4</v>
      </c>
      <c r="B7" s="5">
        <f>B2+B4</f>
        <v>48.8</v>
      </c>
      <c r="C7" s="5">
        <f>B7+$B$4</f>
        <v>64.599999999999994</v>
      </c>
      <c r="D7" s="5">
        <f t="shared" ref="D7:F7" si="0">C7+$B$4</f>
        <v>80.399999999999991</v>
      </c>
      <c r="E7" s="5">
        <f t="shared" si="0"/>
        <v>96.199999999999989</v>
      </c>
      <c r="F7" s="5">
        <f t="shared" si="0"/>
        <v>111.99999999999999</v>
      </c>
    </row>
    <row r="8" spans="1:16" x14ac:dyDescent="0.25">
      <c r="A8" s="2" t="s">
        <v>5</v>
      </c>
      <c r="B8" s="5">
        <f>B1+B5</f>
        <v>18.62</v>
      </c>
      <c r="C8" s="5">
        <f>B8+$B$5</f>
        <v>23.44</v>
      </c>
      <c r="D8" s="5">
        <f t="shared" ref="D8:F8" si="1">C8+$B$5</f>
        <v>28.26</v>
      </c>
      <c r="E8" s="5">
        <f t="shared" si="1"/>
        <v>33.08</v>
      </c>
      <c r="F8" s="5">
        <f t="shared" si="1"/>
        <v>37.9</v>
      </c>
    </row>
    <row r="9" spans="1:16" ht="15" customHeight="1" x14ac:dyDescent="0.25">
      <c r="I9" s="6" t="s">
        <v>10</v>
      </c>
      <c r="J9" s="6"/>
      <c r="K9" s="6"/>
    </row>
    <row r="10" spans="1:16" x14ac:dyDescent="0.25">
      <c r="I10" s="6"/>
      <c r="J10" s="6"/>
      <c r="K10" s="6"/>
    </row>
    <row r="11" spans="1:16" x14ac:dyDescent="0.25">
      <c r="I11" s="6"/>
      <c r="J11" s="6"/>
      <c r="K11" s="6"/>
    </row>
    <row r="12" spans="1:16" x14ac:dyDescent="0.25">
      <c r="I12" s="6"/>
      <c r="J12" s="6"/>
      <c r="K12" s="6"/>
    </row>
    <row r="13" spans="1:16" ht="15" customHeight="1" x14ac:dyDescent="0.25">
      <c r="I13" s="6"/>
      <c r="J13" s="6"/>
      <c r="K13" s="6"/>
    </row>
    <row r="14" spans="1:16" ht="15" customHeight="1" x14ac:dyDescent="0.25">
      <c r="I14" s="7" t="s">
        <v>9</v>
      </c>
      <c r="J14" s="7"/>
      <c r="K14" s="7"/>
    </row>
    <row r="15" spans="1:16" ht="15" customHeight="1" x14ac:dyDescent="0.25"/>
    <row r="16" spans="1:16" ht="15" customHeight="1" x14ac:dyDescent="0.25"/>
    <row r="17" spans="1:10" ht="15" customHeight="1" x14ac:dyDescent="0.25"/>
    <row r="18" spans="1:10" ht="15" customHeight="1" x14ac:dyDescent="0.25"/>
    <row r="19" spans="1:10" ht="15" customHeight="1" x14ac:dyDescent="0.25"/>
    <row r="20" spans="1:10" ht="15.75" customHeight="1" x14ac:dyDescent="0.25"/>
    <row r="21" spans="1:10" ht="18.75" customHeight="1" x14ac:dyDescent="0.25"/>
    <row r="25" spans="1:10" x14ac:dyDescent="0.25">
      <c r="A25" s="4" t="s">
        <v>6</v>
      </c>
      <c r="B25" s="4" t="s">
        <v>1</v>
      </c>
      <c r="C25" s="4" t="s">
        <v>0</v>
      </c>
      <c r="D25" s="8" t="s">
        <v>11</v>
      </c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  <c r="J25" s="8" t="s">
        <v>17</v>
      </c>
    </row>
    <row r="26" spans="1:10" x14ac:dyDescent="0.25">
      <c r="A26" s="4">
        <v>1</v>
      </c>
      <c r="B26" s="4">
        <v>33</v>
      </c>
      <c r="C26" s="4">
        <v>13.8</v>
      </c>
      <c r="D26" s="1">
        <f>B26^2</f>
        <v>1089</v>
      </c>
      <c r="E26" s="1">
        <f>C26^2</f>
        <v>190.44000000000003</v>
      </c>
      <c r="F26" s="1">
        <f>B26*C26</f>
        <v>455.40000000000003</v>
      </c>
      <c r="G26" s="1">
        <f>$B$45+$B$44*B26</f>
        <v>14.734120603015054</v>
      </c>
      <c r="H26" s="1">
        <f>C26-G26</f>
        <v>-0.93412060301505306</v>
      </c>
      <c r="I26" s="1">
        <f>H26^2</f>
        <v>0.87258130097720632</v>
      </c>
      <c r="J26" s="1">
        <f>ABS(H26/C26)</f>
        <v>6.7689898769206738E-2</v>
      </c>
    </row>
    <row r="27" spans="1:10" x14ac:dyDescent="0.25">
      <c r="A27" s="4">
        <v>2</v>
      </c>
      <c r="B27" s="4">
        <v>40</v>
      </c>
      <c r="C27" s="4">
        <v>13.8</v>
      </c>
      <c r="D27" s="1">
        <f t="shared" ref="D27:D40" si="2">B27^2</f>
        <v>1600</v>
      </c>
      <c r="E27" s="1">
        <f t="shared" ref="E27:E40" si="3">C27^2</f>
        <v>190.44000000000003</v>
      </c>
      <c r="F27" s="1">
        <f t="shared" ref="F27:F40" si="4">B27*C27</f>
        <v>552</v>
      </c>
      <c r="G27" s="1">
        <f t="shared" ref="G27:G40" si="5">$B$45+$B$44*B27</f>
        <v>16.846809045226113</v>
      </c>
      <c r="H27" s="1">
        <f t="shared" ref="H27:H40" si="6">C27-G27</f>
        <v>-3.0468090452261123</v>
      </c>
      <c r="I27" s="1">
        <f t="shared" ref="I27:I40" si="7">H27^2</f>
        <v>9.2830453580716537</v>
      </c>
      <c r="J27" s="1">
        <f t="shared" ref="J27:J40" si="8">ABS(H27/C27)</f>
        <v>0.22078326414681973</v>
      </c>
    </row>
    <row r="28" spans="1:10" x14ac:dyDescent="0.25">
      <c r="A28" s="4">
        <v>3</v>
      </c>
      <c r="B28" s="4">
        <v>36</v>
      </c>
      <c r="C28" s="4">
        <v>14</v>
      </c>
      <c r="D28" s="1">
        <f t="shared" si="2"/>
        <v>1296</v>
      </c>
      <c r="E28" s="1">
        <f t="shared" si="3"/>
        <v>196</v>
      </c>
      <c r="F28" s="1">
        <f t="shared" si="4"/>
        <v>504</v>
      </c>
      <c r="G28" s="1">
        <f t="shared" si="5"/>
        <v>15.639558506819792</v>
      </c>
      <c r="H28" s="1">
        <f t="shared" si="6"/>
        <v>-1.6395585068197924</v>
      </c>
      <c r="I28" s="1">
        <f t="shared" si="7"/>
        <v>2.6881520972851471</v>
      </c>
      <c r="J28" s="1">
        <f t="shared" si="8"/>
        <v>0.11711132191569947</v>
      </c>
    </row>
    <row r="29" spans="1:10" x14ac:dyDescent="0.25">
      <c r="A29" s="4">
        <v>4</v>
      </c>
      <c r="B29" s="4">
        <v>60</v>
      </c>
      <c r="C29" s="4">
        <v>22.5</v>
      </c>
      <c r="D29" s="1">
        <f t="shared" si="2"/>
        <v>3600</v>
      </c>
      <c r="E29" s="1">
        <f t="shared" si="3"/>
        <v>506.25</v>
      </c>
      <c r="F29" s="1">
        <f t="shared" si="4"/>
        <v>1350</v>
      </c>
      <c r="G29" s="1">
        <f t="shared" si="5"/>
        <v>22.883061737257709</v>
      </c>
      <c r="H29" s="1">
        <f t="shared" si="6"/>
        <v>-0.38306173725770876</v>
      </c>
      <c r="I29" s="1">
        <f t="shared" si="7"/>
        <v>0.1467362945508939</v>
      </c>
      <c r="J29" s="1">
        <f t="shared" si="8"/>
        <v>1.7024966100342612E-2</v>
      </c>
    </row>
    <row r="30" spans="1:10" x14ac:dyDescent="0.25">
      <c r="A30" s="4">
        <v>5</v>
      </c>
      <c r="B30" s="4">
        <v>55</v>
      </c>
      <c r="C30" s="4">
        <v>24</v>
      </c>
      <c r="D30" s="1">
        <f t="shared" si="2"/>
        <v>3025</v>
      </c>
      <c r="E30" s="1">
        <f t="shared" si="3"/>
        <v>576</v>
      </c>
      <c r="F30" s="1">
        <f t="shared" si="4"/>
        <v>1320</v>
      </c>
      <c r="G30" s="1">
        <f t="shared" si="5"/>
        <v>21.37399856424981</v>
      </c>
      <c r="H30" s="1">
        <f t="shared" si="6"/>
        <v>2.6260014357501902</v>
      </c>
      <c r="I30" s="1">
        <f t="shared" si="7"/>
        <v>6.8958835405620604</v>
      </c>
      <c r="J30" s="1">
        <f t="shared" si="8"/>
        <v>0.10941672648959126</v>
      </c>
    </row>
    <row r="31" spans="1:10" x14ac:dyDescent="0.25">
      <c r="A31" s="4">
        <v>6</v>
      </c>
      <c r="B31" s="4">
        <v>80</v>
      </c>
      <c r="C31" s="4">
        <v>28</v>
      </c>
      <c r="D31" s="1">
        <f t="shared" si="2"/>
        <v>6400</v>
      </c>
      <c r="E31" s="1">
        <f t="shared" si="3"/>
        <v>784</v>
      </c>
      <c r="F31" s="1">
        <f t="shared" si="4"/>
        <v>2240</v>
      </c>
      <c r="G31" s="1">
        <f t="shared" si="5"/>
        <v>28.919314429289308</v>
      </c>
      <c r="H31" s="1">
        <f t="shared" si="6"/>
        <v>-0.91931442928930807</v>
      </c>
      <c r="I31" s="1">
        <f t="shared" si="7"/>
        <v>0.84513901989952622</v>
      </c>
      <c r="J31" s="1">
        <f t="shared" si="8"/>
        <v>3.2832658188903859E-2</v>
      </c>
    </row>
    <row r="32" spans="1:10" x14ac:dyDescent="0.25">
      <c r="A32" s="4">
        <v>7</v>
      </c>
      <c r="B32" s="4">
        <v>95</v>
      </c>
      <c r="C32" s="4">
        <v>32</v>
      </c>
      <c r="D32" s="1">
        <f t="shared" si="2"/>
        <v>9025</v>
      </c>
      <c r="E32" s="1">
        <f t="shared" si="3"/>
        <v>1024</v>
      </c>
      <c r="F32" s="1">
        <f t="shared" si="4"/>
        <v>3040</v>
      </c>
      <c r="G32" s="1">
        <f t="shared" si="5"/>
        <v>33.446503948313008</v>
      </c>
      <c r="H32" s="1">
        <f t="shared" si="6"/>
        <v>-1.4465039483130084</v>
      </c>
      <c r="I32" s="1">
        <f t="shared" si="7"/>
        <v>2.0923736724851225</v>
      </c>
      <c r="J32" s="1">
        <f t="shared" si="8"/>
        <v>4.5203248384781514E-2</v>
      </c>
    </row>
    <row r="33" spans="1:12" x14ac:dyDescent="0.25">
      <c r="A33" s="4">
        <v>8</v>
      </c>
      <c r="B33" s="4">
        <v>70</v>
      </c>
      <c r="C33" s="4">
        <v>20.9</v>
      </c>
      <c r="D33" s="1">
        <f t="shared" si="2"/>
        <v>4900</v>
      </c>
      <c r="E33" s="1">
        <f t="shared" si="3"/>
        <v>436.80999999999995</v>
      </c>
      <c r="F33" s="1">
        <f t="shared" si="4"/>
        <v>1463</v>
      </c>
      <c r="G33" s="1">
        <f t="shared" si="5"/>
        <v>25.90118808327351</v>
      </c>
      <c r="H33" s="1">
        <f t="shared" si="6"/>
        <v>-5.0011880832735116</v>
      </c>
      <c r="I33" s="1">
        <f t="shared" si="7"/>
        <v>25.011882244276983</v>
      </c>
      <c r="J33" s="1">
        <f t="shared" si="8"/>
        <v>0.23929129585040726</v>
      </c>
    </row>
    <row r="34" spans="1:12" x14ac:dyDescent="0.25">
      <c r="A34" s="4">
        <v>9</v>
      </c>
      <c r="B34" s="4">
        <v>48</v>
      </c>
      <c r="C34" s="4">
        <v>22</v>
      </c>
      <c r="D34" s="1">
        <f t="shared" si="2"/>
        <v>2304</v>
      </c>
      <c r="E34" s="1">
        <f t="shared" si="3"/>
        <v>484</v>
      </c>
      <c r="F34" s="1">
        <f t="shared" si="4"/>
        <v>1056</v>
      </c>
      <c r="G34" s="1">
        <f t="shared" si="5"/>
        <v>19.261310122038751</v>
      </c>
      <c r="H34" s="1">
        <f t="shared" si="6"/>
        <v>2.7386898779612494</v>
      </c>
      <c r="I34" s="1">
        <f t="shared" si="7"/>
        <v>7.5004222476474034</v>
      </c>
      <c r="J34" s="1">
        <f t="shared" si="8"/>
        <v>0.12448590354369315</v>
      </c>
    </row>
    <row r="35" spans="1:12" x14ac:dyDescent="0.25">
      <c r="A35" s="4">
        <v>10</v>
      </c>
      <c r="B35" s="4">
        <v>53</v>
      </c>
      <c r="C35" s="4">
        <v>21.5</v>
      </c>
      <c r="D35" s="1">
        <f t="shared" si="2"/>
        <v>2809</v>
      </c>
      <c r="E35" s="1">
        <f t="shared" si="3"/>
        <v>462.25</v>
      </c>
      <c r="F35" s="1">
        <f t="shared" si="4"/>
        <v>1139.5</v>
      </c>
      <c r="G35" s="1">
        <f t="shared" si="5"/>
        <v>20.770373295046653</v>
      </c>
      <c r="H35" s="1">
        <f t="shared" si="6"/>
        <v>0.72962670495334692</v>
      </c>
      <c r="I35" s="1">
        <f t="shared" si="7"/>
        <v>0.53235512858107836</v>
      </c>
      <c r="J35" s="1">
        <f t="shared" si="8"/>
        <v>3.3936125811783575E-2</v>
      </c>
    </row>
    <row r="36" spans="1:12" x14ac:dyDescent="0.25">
      <c r="A36" s="4">
        <v>11</v>
      </c>
      <c r="B36" s="4">
        <v>95</v>
      </c>
      <c r="C36" s="4">
        <v>32</v>
      </c>
      <c r="D36" s="1">
        <f t="shared" si="2"/>
        <v>9025</v>
      </c>
      <c r="E36" s="1">
        <f t="shared" si="3"/>
        <v>1024</v>
      </c>
      <c r="F36" s="1">
        <f t="shared" si="4"/>
        <v>3040</v>
      </c>
      <c r="G36" s="1">
        <f t="shared" si="5"/>
        <v>33.446503948313008</v>
      </c>
      <c r="H36" s="1">
        <f t="shared" si="6"/>
        <v>-1.4465039483130084</v>
      </c>
      <c r="I36" s="1">
        <f t="shared" si="7"/>
        <v>2.0923736724851225</v>
      </c>
      <c r="J36" s="1">
        <f t="shared" si="8"/>
        <v>4.5203248384781514E-2</v>
      </c>
    </row>
    <row r="37" spans="1:12" x14ac:dyDescent="0.25">
      <c r="A37" s="4">
        <v>12</v>
      </c>
      <c r="B37" s="4">
        <v>75</v>
      </c>
      <c r="C37" s="4">
        <v>35</v>
      </c>
      <c r="D37" s="1">
        <f t="shared" si="2"/>
        <v>5625</v>
      </c>
      <c r="E37" s="1">
        <f t="shared" si="3"/>
        <v>1225</v>
      </c>
      <c r="F37" s="1">
        <f t="shared" si="4"/>
        <v>2625</v>
      </c>
      <c r="G37" s="1">
        <f t="shared" si="5"/>
        <v>27.410251256281409</v>
      </c>
      <c r="H37" s="1">
        <f t="shared" si="6"/>
        <v>7.5897487437185909</v>
      </c>
      <c r="I37" s="1">
        <f t="shared" si="7"/>
        <v>57.604285992777932</v>
      </c>
      <c r="J37" s="1">
        <f t="shared" si="8"/>
        <v>0.21684996410624546</v>
      </c>
    </row>
    <row r="38" spans="1:12" x14ac:dyDescent="0.25">
      <c r="A38" s="4">
        <v>13</v>
      </c>
      <c r="B38" s="4">
        <v>63</v>
      </c>
      <c r="C38" s="4">
        <v>24</v>
      </c>
      <c r="D38" s="1">
        <f t="shared" si="2"/>
        <v>3969</v>
      </c>
      <c r="E38" s="1">
        <f t="shared" si="3"/>
        <v>576</v>
      </c>
      <c r="F38" s="1">
        <f t="shared" si="4"/>
        <v>1512</v>
      </c>
      <c r="G38" s="1">
        <f t="shared" si="5"/>
        <v>23.788499641062451</v>
      </c>
      <c r="H38" s="1">
        <f t="shared" si="6"/>
        <v>0.21150035893754904</v>
      </c>
      <c r="I38" s="1">
        <f t="shared" si="7"/>
        <v>4.473240183071208E-2</v>
      </c>
      <c r="J38" s="1">
        <f t="shared" si="8"/>
        <v>8.8125149557312099E-3</v>
      </c>
    </row>
    <row r="39" spans="1:12" x14ac:dyDescent="0.25">
      <c r="A39" s="4">
        <v>14</v>
      </c>
      <c r="B39" s="4">
        <v>112</v>
      </c>
      <c r="C39" s="4">
        <v>37.9</v>
      </c>
      <c r="D39" s="1">
        <f t="shared" si="2"/>
        <v>12544</v>
      </c>
      <c r="E39" s="1">
        <f t="shared" si="3"/>
        <v>1436.4099999999999</v>
      </c>
      <c r="F39" s="1">
        <f t="shared" si="4"/>
        <v>4244.8</v>
      </c>
      <c r="G39" s="1">
        <f t="shared" si="5"/>
        <v>38.577318736539866</v>
      </c>
      <c r="H39" s="1">
        <f t="shared" si="6"/>
        <v>-0.67731873653986696</v>
      </c>
      <c r="I39" s="1">
        <f t="shared" si="7"/>
        <v>0.45876067086796174</v>
      </c>
      <c r="J39" s="1">
        <f t="shared" si="8"/>
        <v>1.7871206768861926E-2</v>
      </c>
    </row>
    <row r="40" spans="1:12" x14ac:dyDescent="0.25">
      <c r="A40" s="4">
        <v>15</v>
      </c>
      <c r="B40" s="4">
        <v>70</v>
      </c>
      <c r="C40" s="4">
        <v>27.5</v>
      </c>
      <c r="D40" s="1">
        <f t="shared" si="2"/>
        <v>4900</v>
      </c>
      <c r="E40" s="1">
        <f t="shared" si="3"/>
        <v>756.25</v>
      </c>
      <c r="F40" s="1">
        <f t="shared" si="4"/>
        <v>1925</v>
      </c>
      <c r="G40" s="1">
        <f t="shared" si="5"/>
        <v>25.90118808327351</v>
      </c>
      <c r="H40" s="1">
        <f t="shared" si="6"/>
        <v>1.5988119167264898</v>
      </c>
      <c r="I40" s="1">
        <f t="shared" si="7"/>
        <v>2.5561995450666322</v>
      </c>
      <c r="J40" s="1">
        <f t="shared" si="8"/>
        <v>5.8138615153690537E-2</v>
      </c>
    </row>
    <row r="41" spans="1:12" x14ac:dyDescent="0.25">
      <c r="A41" s="1" t="s">
        <v>7</v>
      </c>
      <c r="B41" s="1">
        <f>SUM(B26:B40)</f>
        <v>985</v>
      </c>
      <c r="C41" s="1">
        <f t="shared" ref="C41:F41" si="9">SUM(C26:C40)</f>
        <v>368.9</v>
      </c>
      <c r="D41" s="1">
        <f t="shared" si="9"/>
        <v>72111</v>
      </c>
      <c r="E41" s="1">
        <f t="shared" si="9"/>
        <v>9867.85</v>
      </c>
      <c r="F41" s="1">
        <f t="shared" si="9"/>
        <v>26466.7</v>
      </c>
      <c r="G41" s="1">
        <f t="shared" ref="G41" si="10">SUM(G26:G40)</f>
        <v>368.9</v>
      </c>
      <c r="H41" s="1">
        <f t="shared" ref="H41" si="11">SUM(H26:H40)</f>
        <v>4.6185277824406512E-14</v>
      </c>
      <c r="I41" s="1">
        <f t="shared" ref="I41" si="12">SUM(I26:I40)</f>
        <v>118.62492318736545</v>
      </c>
      <c r="J41" s="1">
        <f t="shared" ref="J41" si="13">SUM(J26:J40)</f>
        <v>1.35465095857054</v>
      </c>
    </row>
    <row r="42" spans="1:12" x14ac:dyDescent="0.25">
      <c r="A42" s="1" t="s">
        <v>8</v>
      </c>
      <c r="B42" s="1">
        <f>AVERAGE(B26:B40)</f>
        <v>65.666666666666671</v>
      </c>
      <c r="C42" s="1">
        <f t="shared" ref="C42:F42" si="14">AVERAGE(C26:C40)</f>
        <v>24.59333333333333</v>
      </c>
      <c r="D42" s="1">
        <f t="shared" si="14"/>
        <v>4807.3999999999996</v>
      </c>
      <c r="E42" s="1">
        <f t="shared" si="14"/>
        <v>657.85666666666668</v>
      </c>
      <c r="F42" s="1">
        <f t="shared" si="14"/>
        <v>1764.4466666666667</v>
      </c>
      <c r="G42" s="1">
        <f t="shared" ref="G42:J42" si="15">AVERAGE(G26:G40)</f>
        <v>24.59333333333333</v>
      </c>
      <c r="H42" s="1">
        <f t="shared" si="15"/>
        <v>3.0790185216271009E-15</v>
      </c>
      <c r="I42" s="1">
        <f t="shared" si="15"/>
        <v>7.9083282124910301</v>
      </c>
      <c r="J42" s="1">
        <f t="shared" si="15"/>
        <v>9.031006390470267E-2</v>
      </c>
    </row>
    <row r="44" spans="1:12" ht="15" customHeight="1" x14ac:dyDescent="0.25">
      <c r="A44" s="2" t="s">
        <v>18</v>
      </c>
      <c r="B44" s="1">
        <f>(F42-B42*C42)/(D42-B42*B42)</f>
        <v>0.30181263460157987</v>
      </c>
      <c r="D44" s="6" t="s">
        <v>20</v>
      </c>
      <c r="E44" s="6"/>
      <c r="F44" s="6"/>
      <c r="H44" s="6" t="s">
        <v>22</v>
      </c>
      <c r="I44" s="6"/>
      <c r="J44" s="6"/>
      <c r="K44" s="6"/>
      <c r="L44" s="6"/>
    </row>
    <row r="45" spans="1:12" x14ac:dyDescent="0.25">
      <c r="A45" s="2" t="s">
        <v>19</v>
      </c>
      <c r="B45" s="1">
        <f>C42-B44*B42</f>
        <v>4.7743036611629179</v>
      </c>
      <c r="D45" s="6"/>
      <c r="E45" s="6"/>
      <c r="F45" s="6"/>
      <c r="H45" s="6"/>
      <c r="I45" s="6"/>
      <c r="J45" s="6"/>
      <c r="K45" s="6"/>
      <c r="L45" s="6"/>
    </row>
    <row r="46" spans="1:12" x14ac:dyDescent="0.25">
      <c r="D46" s="7" t="s">
        <v>21</v>
      </c>
      <c r="E46" s="7"/>
      <c r="F46" s="7"/>
      <c r="H46" s="6"/>
      <c r="I46" s="6"/>
      <c r="J46" s="6"/>
      <c r="K46" s="6"/>
      <c r="L46" s="6"/>
    </row>
    <row r="49" spans="1:13" ht="60" x14ac:dyDescent="0.25">
      <c r="A49" s="9" t="s">
        <v>23</v>
      </c>
      <c r="B49" s="10">
        <f>(1/A40)*J41*100</f>
        <v>9.0310063904702673</v>
      </c>
    </row>
    <row r="50" spans="1:13" ht="45" x14ac:dyDescent="0.25">
      <c r="A50" s="9" t="s">
        <v>24</v>
      </c>
      <c r="B50" s="10">
        <f>B44*(B42/C42)</f>
        <v>0.80587000564531375</v>
      </c>
      <c r="D50" s="13" t="s">
        <v>37</v>
      </c>
      <c r="E50" s="13"/>
      <c r="F50" s="13"/>
      <c r="G50" s="13"/>
      <c r="H50" s="13"/>
      <c r="I50" s="13"/>
      <c r="J50" s="13"/>
      <c r="K50" s="13"/>
      <c r="L50" s="13"/>
      <c r="M50" s="13"/>
    </row>
    <row r="51" spans="1:13" ht="30" x14ac:dyDescent="0.25">
      <c r="A51" s="9" t="s">
        <v>25</v>
      </c>
      <c r="B51" s="10">
        <f>(F42-B42*C42)/(SQRT(D42-B42*B42)*SQRT(E42-C42*C42))</f>
        <v>0.92241831519871587</v>
      </c>
      <c r="D51" s="13" t="s">
        <v>38</v>
      </c>
      <c r="E51" s="13"/>
      <c r="F51" s="13"/>
      <c r="G51" s="13"/>
      <c r="H51" s="13"/>
      <c r="I51" s="13"/>
      <c r="J51" s="13"/>
      <c r="K51" s="13"/>
      <c r="L51" s="13"/>
      <c r="M51" s="13"/>
    </row>
    <row r="52" spans="1:13" x14ac:dyDescent="0.25">
      <c r="A52" s="11" t="s">
        <v>26</v>
      </c>
      <c r="B52" s="10">
        <v>13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5">
      <c r="A53" s="12" t="s">
        <v>27</v>
      </c>
      <c r="B53" s="10">
        <v>0.05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5">
      <c r="A54" s="11" t="s">
        <v>28</v>
      </c>
      <c r="B54" s="10">
        <f>ABS(B51)/SQRT((1-B51*B51)/B52)</f>
        <v>8.6118417889447514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5">
      <c r="A55" s="11" t="s">
        <v>29</v>
      </c>
      <c r="B55" s="10">
        <v>2.16</v>
      </c>
      <c r="D55" s="13" t="s">
        <v>39</v>
      </c>
      <c r="E55" s="13"/>
      <c r="F55" s="13"/>
      <c r="G55" s="13"/>
      <c r="H55" s="13"/>
      <c r="I55" s="13"/>
      <c r="J55" s="13"/>
      <c r="K55" s="13"/>
      <c r="L55" s="13"/>
      <c r="M55" s="13"/>
    </row>
    <row r="56" spans="1:13" x14ac:dyDescent="0.25">
      <c r="A56" s="11" t="s">
        <v>30</v>
      </c>
      <c r="B56" s="10">
        <f>(B51*B51)/(1-B51*B51)*B52</f>
        <v>74.163818997815142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5">
      <c r="A57" s="11" t="s">
        <v>31</v>
      </c>
      <c r="B57" s="10">
        <v>1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5">
      <c r="A58" s="11" t="s">
        <v>32</v>
      </c>
      <c r="B58" s="10">
        <v>13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5">
      <c r="A59" s="11" t="s">
        <v>33</v>
      </c>
      <c r="B59" s="10">
        <v>4.67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5">
      <c r="A60" s="11" t="s">
        <v>34</v>
      </c>
      <c r="B60" s="10">
        <f>B42*1.2</f>
        <v>78.8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5">
      <c r="A61" s="11" t="s">
        <v>35</v>
      </c>
      <c r="B61" s="10">
        <f>B45+B44*B60</f>
        <v>28.557139267767411</v>
      </c>
      <c r="D61" s="15" t="s">
        <v>36</v>
      </c>
      <c r="E61" s="16"/>
      <c r="F61" s="16"/>
      <c r="G61" s="16"/>
      <c r="H61" s="16"/>
      <c r="I61" s="16"/>
      <c r="J61" s="16"/>
      <c r="K61" s="16"/>
      <c r="L61" s="16"/>
      <c r="M61" s="17"/>
    </row>
    <row r="62" spans="1:13" x14ac:dyDescent="0.25">
      <c r="D62" s="14"/>
      <c r="E62" s="14"/>
      <c r="F62" s="14"/>
      <c r="G62" s="14"/>
      <c r="H62" s="14"/>
      <c r="I62" s="14"/>
      <c r="J62" s="14"/>
      <c r="K62" s="14"/>
      <c r="L62" s="14"/>
      <c r="M62" s="14"/>
    </row>
  </sheetData>
  <mergeCells count="9">
    <mergeCell ref="D55:M55"/>
    <mergeCell ref="D51:M51"/>
    <mergeCell ref="D61:M61"/>
    <mergeCell ref="D44:F45"/>
    <mergeCell ref="D46:F46"/>
    <mergeCell ref="H44:L46"/>
    <mergeCell ref="D50:M50"/>
    <mergeCell ref="I9:K13"/>
    <mergeCell ref="I14:K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2020-05-25T23:32:20Z</dcterms:modified>
</cp:coreProperties>
</file>